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acanales\Documents\"/>
    </mc:Choice>
  </mc:AlternateContent>
  <xr:revisionPtr revIDLastSave="0" documentId="8_{6A8DC194-D086-48DF-8F7F-FBECA3CF1F52}" xr6:coauthVersionLast="44" xr6:coauthVersionMax="44" xr10:uidLastSave="{00000000-0000-0000-0000-000000000000}"/>
  <bookViews>
    <workbookView xWindow="-120" yWindow="-120" windowWidth="29040" windowHeight="1584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Precios vino Maule" sheetId="18" r:id="rId17"/>
    <sheet name="Gráficos mercado nac" sheetId="16"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Existencias!$A$1:$M$68</definedName>
    <definedName name="_xlnm.Print_Area" localSheetId="4">Exportaciones!$A$1:$K$36</definedName>
    <definedName name="_xlnm.Print_Area" localSheetId="11">'Gráfico vino entre 2 y 10 lts'!$A$1:$G$47</definedName>
    <definedName name="_xlnm.Print_Area" localSheetId="17">'Gráficos mercado nac'!$A$1:$J$34</definedName>
    <definedName name="_xlnm.Print_Area" localSheetId="12">'Gráficos vino espumoso'!$A$1:$G$47</definedName>
    <definedName name="_xlnm.Print_Area" localSheetId="10">'Gráficos vino granel'!$A$1:$G$47</definedName>
    <definedName name="_xlnm.Print_Area" localSheetId="9">'Graficos vinos DO'!$A$1:$H$47</definedName>
    <definedName name="_xlnm.Print_Area" localSheetId="24">'Precios comparativos'!$A$1:$G$47</definedName>
    <definedName name="_xlnm.Print_Area" localSheetId="21">'Prod vino graf'!$A$1:$G$45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6" i="20" l="1"/>
  <c r="J7" i="20"/>
  <c r="J8" i="20"/>
  <c r="J9" i="20"/>
  <c r="J10" i="20"/>
  <c r="J11" i="20"/>
  <c r="J12" i="20"/>
  <c r="J13" i="20"/>
  <c r="J14" i="20"/>
  <c r="J15" i="20"/>
  <c r="J16" i="20"/>
  <c r="J17" i="20"/>
  <c r="J5" i="20"/>
  <c r="I6" i="20"/>
  <c r="I7" i="20"/>
  <c r="I8" i="20"/>
  <c r="I9" i="20"/>
  <c r="I10" i="20"/>
  <c r="I11" i="20"/>
  <c r="I12" i="20"/>
  <c r="I13" i="20"/>
  <c r="I14" i="20"/>
  <c r="I15" i="20"/>
  <c r="I16" i="20"/>
  <c r="I17" i="20"/>
  <c r="I5" i="20"/>
  <c r="E6" i="20"/>
  <c r="E7" i="20"/>
  <c r="E8" i="20"/>
  <c r="E9" i="20"/>
  <c r="E10" i="20"/>
  <c r="E11" i="20"/>
  <c r="E12" i="20"/>
  <c r="E13" i="20"/>
  <c r="E14" i="20"/>
  <c r="E15" i="20"/>
  <c r="E16" i="20"/>
  <c r="E17" i="20"/>
  <c r="E5" i="20"/>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V25" i="13"/>
  <c r="W20" i="12"/>
  <c r="W25" i="11"/>
  <c r="AE23" i="10"/>
  <c r="U25" i="13"/>
  <c r="V20" i="12"/>
  <c r="V25" i="11"/>
  <c r="AD23" i="1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T25" i="13"/>
  <c r="U20" i="12"/>
  <c r="U25" i="11"/>
  <c r="AC23" i="10"/>
  <c r="L48" i="19"/>
  <c r="K41" i="19"/>
  <c r="K42" i="19"/>
  <c r="K43" i="19"/>
  <c r="K44" i="19"/>
  <c r="K45" i="19"/>
  <c r="K46" i="19"/>
  <c r="K47" i="19"/>
  <c r="K48" i="19"/>
  <c r="K49" i="19"/>
  <c r="K50" i="19"/>
  <c r="K40" i="19"/>
  <c r="S25" i="13"/>
  <c r="T20" i="12"/>
  <c r="T25" i="11"/>
  <c r="AB23" i="10"/>
  <c r="E94" i="9"/>
  <c r="R25" i="13"/>
  <c r="S20" i="12"/>
  <c r="S25" i="11"/>
  <c r="AA23" i="10"/>
  <c r="J92" i="9"/>
  <c r="I97" i="9"/>
  <c r="E92" i="9"/>
  <c r="I63" i="9"/>
  <c r="J93" i="9"/>
  <c r="L17" i="14"/>
  <c r="M17" i="14"/>
  <c r="K17" i="14"/>
  <c r="M6" i="14"/>
  <c r="O16" i="24"/>
  <c r="O17" i="24"/>
  <c r="C17" i="24"/>
  <c r="D17" i="24"/>
  <c r="E17" i="24"/>
  <c r="F17" i="24"/>
  <c r="G17" i="24"/>
  <c r="H17" i="24"/>
  <c r="I17" i="24"/>
  <c r="J17" i="24"/>
  <c r="K17" i="24"/>
  <c r="L17" i="24"/>
  <c r="M17" i="24"/>
  <c r="N17" i="24"/>
  <c r="B17" i="24"/>
  <c r="N31" i="23"/>
  <c r="N32" i="23"/>
  <c r="N33" i="23"/>
  <c r="N34" i="23"/>
  <c r="N35" i="23"/>
  <c r="N44" i="23"/>
  <c r="N36" i="23"/>
  <c r="N37" i="23"/>
  <c r="N38" i="23"/>
  <c r="N39" i="23"/>
  <c r="N40" i="23"/>
  <c r="N41" i="23"/>
  <c r="N42" i="23"/>
  <c r="N43" i="23"/>
  <c r="N30" i="23"/>
  <c r="C44" i="23"/>
  <c r="E44" i="23"/>
  <c r="F44" i="23"/>
  <c r="G44" i="23"/>
  <c r="H44" i="23"/>
  <c r="I44" i="23"/>
  <c r="J44" i="23"/>
  <c r="K44" i="23"/>
  <c r="L44" i="23"/>
  <c r="M44" i="23"/>
  <c r="D44" i="23"/>
  <c r="M7" i="23"/>
  <c r="L7" i="23"/>
  <c r="K7" i="23"/>
  <c r="J7" i="23"/>
  <c r="I7" i="23"/>
  <c r="H7" i="23"/>
  <c r="G7" i="23"/>
  <c r="F7" i="23"/>
  <c r="E7" i="23"/>
  <c r="D7" i="23"/>
  <c r="C7" i="23"/>
  <c r="B7" i="23"/>
  <c r="J49" i="19"/>
  <c r="J50" i="19"/>
  <c r="L41" i="19"/>
  <c r="L42" i="19"/>
  <c r="L43" i="19"/>
  <c r="L44" i="19"/>
  <c r="L45" i="19"/>
  <c r="L46" i="19"/>
  <c r="L47" i="19"/>
  <c r="L40" i="19"/>
  <c r="M6" i="19"/>
  <c r="M7" i="19"/>
  <c r="M8" i="19"/>
  <c r="M9" i="19"/>
  <c r="M10" i="19"/>
  <c r="M11" i="19"/>
  <c r="M12" i="19"/>
  <c r="M13" i="19"/>
  <c r="M14" i="19"/>
  <c r="M15" i="19"/>
  <c r="M16" i="19"/>
  <c r="M5" i="19"/>
  <c r="M17" i="19"/>
  <c r="J17" i="19"/>
  <c r="G17" i="19"/>
  <c r="D17"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17" i="19"/>
  <c r="K17" i="19"/>
  <c r="I17" i="19"/>
  <c r="H17" i="19"/>
  <c r="F17" i="19"/>
  <c r="E17" i="19"/>
  <c r="C17" i="19"/>
  <c r="B17" i="19"/>
  <c r="L49" i="19"/>
  <c r="L50" i="19"/>
  <c r="G18" i="18"/>
  <c r="S50" i="16"/>
  <c r="V76" i="25"/>
  <c r="T50" i="16"/>
  <c r="U50" i="16"/>
  <c r="V50" i="16"/>
  <c r="X76" i="25"/>
  <c r="T49" i="16"/>
  <c r="U49" i="16"/>
  <c r="V49" i="16"/>
  <c r="X75" i="25"/>
  <c r="S49" i="16"/>
  <c r="V75" i="25"/>
  <c r="F19" i="17"/>
  <c r="F20" i="17"/>
  <c r="F21" i="17"/>
  <c r="F22" i="17"/>
  <c r="F23" i="17"/>
  <c r="F24" i="17"/>
  <c r="F25" i="17"/>
  <c r="F26" i="17"/>
  <c r="F27" i="17"/>
  <c r="F18" i="17"/>
  <c r="F6" i="17"/>
  <c r="F7" i="17"/>
  <c r="F8" i="17"/>
  <c r="F9" i="17"/>
  <c r="F10" i="17"/>
  <c r="F11" i="17"/>
  <c r="F12" i="17"/>
  <c r="F13" i="17"/>
  <c r="F14" i="17"/>
  <c r="F15" i="17"/>
  <c r="F16" i="17"/>
  <c r="F5" i="17"/>
  <c r="V24" i="19"/>
  <c r="N7" i="23"/>
  <c r="X69" i="25"/>
  <c r="X70" i="25"/>
  <c r="X71" i="25"/>
  <c r="X72" i="25"/>
  <c r="X73" i="25"/>
  <c r="X74" i="25"/>
  <c r="V69" i="25"/>
  <c r="V70" i="25"/>
  <c r="V71" i="25"/>
  <c r="V72" i="25"/>
  <c r="V73" i="25"/>
  <c r="V74" i="25"/>
  <c r="N47" i="15"/>
  <c r="N48" i="15"/>
  <c r="N49" i="15"/>
  <c r="N50" i="15"/>
  <c r="N51" i="15"/>
  <c r="N46" i="15"/>
  <c r="N35" i="15"/>
  <c r="N36" i="15"/>
  <c r="N37" i="15"/>
  <c r="N38" i="15"/>
  <c r="N39" i="15"/>
  <c r="N34" i="15"/>
  <c r="N18" i="15"/>
  <c r="N19" i="15"/>
  <c r="N20" i="15"/>
  <c r="N21" i="15"/>
  <c r="N22" i="15"/>
  <c r="N17" i="15"/>
  <c r="N6" i="15"/>
  <c r="N7" i="15"/>
  <c r="N8" i="15"/>
  <c r="N9" i="15"/>
  <c r="N10" i="15"/>
  <c r="N5" i="15"/>
  <c r="B6" i="14"/>
  <c r="C6" i="14"/>
  <c r="D6" i="14"/>
  <c r="E6" i="14"/>
  <c r="F6" i="14"/>
  <c r="G6" i="14"/>
  <c r="H6" i="14"/>
  <c r="I6" i="14"/>
  <c r="J6" i="14"/>
  <c r="K6" i="14"/>
  <c r="L6" i="14"/>
  <c r="G3" i="20"/>
  <c r="Q25" i="13"/>
  <c r="AB24" i="13"/>
  <c r="R20" i="12"/>
  <c r="AC19" i="12"/>
  <c r="R25" i="11"/>
  <c r="AC24" i="11"/>
  <c r="Z23" i="10"/>
  <c r="E63" i="9"/>
  <c r="E64" i="9"/>
  <c r="E65" i="9"/>
  <c r="E66" i="9"/>
  <c r="E67" i="9"/>
  <c r="E68" i="9"/>
  <c r="E69" i="9"/>
  <c r="E70" i="9"/>
  <c r="E71" i="9"/>
  <c r="E72" i="9"/>
  <c r="C90" i="9"/>
  <c r="G3" i="9"/>
  <c r="G32" i="9"/>
  <c r="C61" i="9"/>
  <c r="C32" i="9"/>
  <c r="P14" i="22"/>
  <c r="P13" i="22"/>
  <c r="G19" i="18"/>
  <c r="G20" i="18"/>
  <c r="G21" i="18"/>
  <c r="G22" i="18"/>
  <c r="G23" i="18"/>
  <c r="G24" i="18"/>
  <c r="G25" i="18"/>
  <c r="G6" i="18"/>
  <c r="G7" i="18"/>
  <c r="G8" i="18"/>
  <c r="G9" i="18"/>
  <c r="G10" i="18"/>
  <c r="G11" i="18"/>
  <c r="G12" i="18"/>
  <c r="G13" i="18"/>
  <c r="G14" i="18"/>
  <c r="G16" i="18"/>
  <c r="G5" i="18"/>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33" i="7"/>
  <c r="J34" i="7"/>
  <c r="J35" i="7"/>
  <c r="J36" i="7"/>
  <c r="J37" i="7"/>
  <c r="J32" i="7"/>
  <c r="J5" i="7"/>
  <c r="J6" i="7"/>
  <c r="J7" i="7"/>
  <c r="J8" i="7"/>
  <c r="J9" i="7"/>
  <c r="J4" i="7"/>
  <c r="D5" i="7"/>
  <c r="D6" i="7"/>
  <c r="D7" i="7"/>
  <c r="D8" i="7"/>
  <c r="D9" i="7"/>
  <c r="D4"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R2" i="6"/>
  <c r="AH7" i="6"/>
  <c r="AI2" i="6"/>
  <c r="AH2" i="6"/>
  <c r="AG7" i="6"/>
  <c r="AI7" i="6"/>
  <c r="G90" i="9"/>
  <c r="G61" i="9"/>
</calcChain>
</file>

<file path=xl/sharedStrings.xml><?xml version="1.0" encoding="utf-8"?>
<sst xmlns="http://schemas.openxmlformats.org/spreadsheetml/2006/main" count="1335" uniqueCount="437">
  <si>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</si>
  <si>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</si>
  <si>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</si>
  <si>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</si>
  <si>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</si>
  <si>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</si>
  <si>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Directora y Representante Legal</t>
  </si>
  <si>
    <t>María Emilia Undurraga Marimón</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</si>
  <si>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</si>
  <si>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</si>
  <si>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</si>
  <si>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</si>
  <si>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</si>
  <si>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</si>
  <si>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</si>
  <si>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</si>
  <si>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</si>
  <si>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</si>
  <si>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</si>
  <si>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2019 - 2020</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</si>
  <si>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</si>
  <si>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</si>
  <si>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</si>
  <si>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</si>
  <si>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</si>
  <si>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</si>
  <si>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</si>
  <si>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</si>
  <si>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Precios de uvas viníferas en la Región del Maule</t>
  </si>
  <si>
    <t>Precios a productor de vino genérico tinto</t>
  </si>
  <si>
    <t>Precios a productor de vino Cabernet</t>
  </si>
  <si>
    <t>Precios a productor de vino País</t>
  </si>
  <si>
    <t>Precios a productor de vino Semillón</t>
  </si>
  <si>
    <t>Precios de vinos en la Región del Maule</t>
  </si>
  <si>
    <t>26 - 27 -28</t>
  </si>
  <si>
    <t>Existencias de vino por regiones</t>
  </si>
  <si>
    <t>Existencias de vinos con DO por variedades</t>
  </si>
  <si>
    <t>Exportación de pisco y similares por país de destino</t>
  </si>
  <si>
    <t>Producción de vinos años 2018 y 2019, por región y categoría</t>
  </si>
  <si>
    <t>Evolución de la superficie plantada con vides</t>
  </si>
  <si>
    <t>Plantaciones de vides para vinificación por cepaje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</si>
  <si>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</si>
  <si>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</si>
  <si>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</si>
  <si>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</si>
  <si>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</si>
  <si>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</si>
  <si>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</si>
  <si>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</si>
  <si>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</si>
  <si>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</si>
  <si>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</si>
  <si>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</si>
  <si>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</si>
  <si>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</si>
  <si>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</si>
  <si>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</si>
  <si>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</si>
  <si>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</si>
  <si>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</si>
  <si>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</si>
  <si>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</si>
  <si>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</si>
  <si>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</si>
  <si>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Precios mensuales de vinos en el mercado nacional ($/arroba)</t>
  </si>
  <si>
    <t>Precios mensuales de vinos en el mercado nacional ($/litro)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</si>
  <si>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</si>
  <si>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</si>
  <si>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</si>
  <si>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</si>
  <si>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</si>
  <si>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Cuadro 1. Exportaciones de vinos y mostos  2019 vs 2020</t>
  </si>
  <si>
    <t>VOLUMEN - Millones de litros</t>
  </si>
  <si>
    <t>Año 2019</t>
  </si>
  <si>
    <t>Acumulado años 2019 y 2020</t>
  </si>
  <si>
    <t>Meses</t>
  </si>
  <si>
    <t>Acumulado 12 meses</t>
  </si>
  <si>
    <t>% Var</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</si>
  <si>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</si>
  <si>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</si>
  <si>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</si>
  <si>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</si>
  <si>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</si>
  <si>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</si>
  <si>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</si>
  <si>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</si>
  <si>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</si>
  <si>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</si>
  <si>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</si>
  <si>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</si>
  <si>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</si>
  <si>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</si>
  <si>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</si>
  <si>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</si>
  <si>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</si>
  <si>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</si>
  <si>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</si>
  <si>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</si>
  <si>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</si>
  <si>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</si>
  <si>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</si>
  <si>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</si>
  <si>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</si>
  <si>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</si>
  <si>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</si>
  <si>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</si>
  <si>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</si>
  <si>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</si>
  <si>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</si>
  <si>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</si>
  <si>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</si>
  <si>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</si>
  <si>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</si>
  <si>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</si>
  <si>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</si>
  <si>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</si>
  <si>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</si>
  <si>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</si>
  <si>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</si>
  <si>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2017 - 2019</t>
  </si>
  <si>
    <t xml:space="preserve">Mill. USD </t>
  </si>
  <si>
    <t>Mill. cajas</t>
  </si>
  <si>
    <t>Part (%)</t>
  </si>
  <si>
    <t>Val 2017</t>
  </si>
  <si>
    <t>Vol 2017</t>
  </si>
  <si>
    <t>Val 2018</t>
  </si>
  <si>
    <t>Vol 2018</t>
  </si>
  <si>
    <t>Val 2019</t>
  </si>
  <si>
    <t>Vol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</si>
  <si>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</si>
  <si>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</si>
  <si>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</si>
  <si>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</si>
  <si>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</si>
  <si>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</si>
  <si>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</si>
  <si>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</si>
  <si>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2017 - 2019</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</si>
  <si>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</si>
  <si>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</si>
  <si>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</si>
  <si>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</si>
  <si>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</si>
  <si>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</si>
  <si>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</si>
  <si>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</si>
  <si>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</si>
  <si>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</si>
  <si>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20/19</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</si>
  <si>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</si>
  <si>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</si>
  <si>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</si>
  <si>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</si>
  <si>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</si>
  <si>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</si>
  <si>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</si>
  <si>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</si>
  <si>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</si>
  <si>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</si>
  <si>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</si>
  <si>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</si>
  <si>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</si>
  <si>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</si>
  <si>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</si>
  <si>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</si>
  <si>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</si>
  <si>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</si>
  <si>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</si>
  <si>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</si>
  <si>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</si>
  <si>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</si>
  <si>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</si>
  <si>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</si>
  <si>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</si>
  <si>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</si>
  <si>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</si>
  <si>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</si>
  <si>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</si>
  <si>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</si>
  <si>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</si>
  <si>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</si>
  <si>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</si>
  <si>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</si>
  <si>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20/19</t>
  </si>
  <si>
    <t>% Part.2020</t>
  </si>
  <si>
    <t>China</t>
  </si>
  <si>
    <t>Japón</t>
  </si>
  <si>
    <t>Reino Unido</t>
  </si>
  <si>
    <t>Brasil</t>
  </si>
  <si>
    <t>Estados Unidos</t>
  </si>
  <si>
    <t>Holanda</t>
  </si>
  <si>
    <t>Canadá</t>
  </si>
  <si>
    <t>Corea del Sur</t>
  </si>
  <si>
    <t>Irlanda</t>
  </si>
  <si>
    <t>Alemania</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</si>
  <si>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</si>
  <si>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</si>
  <si>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</si>
  <si>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</si>
  <si>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</si>
  <si>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</si>
  <si>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</si>
  <si>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Dinamarca</t>
  </si>
  <si>
    <t>Francia</t>
  </si>
  <si>
    <t>Cuadro 7. Exportaciones  de los demás vinos en envases entre 2 y 10 lts por país de destino</t>
  </si>
  <si>
    <t>Noruega</t>
  </si>
  <si>
    <t>Suecia</t>
  </si>
  <si>
    <t>Finlandia</t>
  </si>
  <si>
    <t>Estonia</t>
  </si>
  <si>
    <t>Vietnam</t>
  </si>
  <si>
    <t>Islandia</t>
  </si>
  <si>
    <t>Total general</t>
  </si>
  <si>
    <t>Cuadro 8. Exportaciones de vino espumoso por país de destino</t>
  </si>
  <si>
    <t>Colombia</t>
  </si>
  <si>
    <t>Ecuador</t>
  </si>
  <si>
    <t>México</t>
  </si>
  <si>
    <t>Costa Rica</t>
  </si>
  <si>
    <t>Panamá</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</si>
  <si>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</si>
  <si>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</si>
  <si>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</si>
  <si>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</si>
  <si>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</si>
  <si>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</si>
  <si>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</si>
  <si>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</si>
  <si>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</si>
  <si>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</si>
  <si>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</si>
  <si>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</si>
  <si>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</si>
  <si>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</si>
  <si>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</si>
  <si>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</si>
  <si>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</si>
  <si>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</si>
  <si>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</si>
  <si>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</si>
  <si>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</si>
  <si>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</si>
  <si>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</si>
  <si>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</si>
  <si>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</si>
  <si>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</si>
  <si>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</si>
  <si>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</si>
  <si>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</si>
  <si>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</si>
  <si>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</si>
  <si>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</si>
  <si>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</si>
  <si>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</si>
  <si>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</si>
  <si>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</si>
  <si>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</si>
  <si>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Precios de uvas en la Región del Maule, años 2018 a 2020 ($/kg)</t>
  </si>
  <si>
    <t>Variedad</t>
  </si>
  <si>
    <t>Calidad</t>
  </si>
  <si>
    <t>Enero</t>
  </si>
  <si>
    <t>Febrero</t>
  </si>
  <si>
    <t>Marzo</t>
  </si>
  <si>
    <t>Abril</t>
  </si>
  <si>
    <t>% var. 2020/19</t>
  </si>
  <si>
    <t>Tintas</t>
  </si>
  <si>
    <t>Cabernet S.</t>
  </si>
  <si>
    <t>Baja</t>
  </si>
  <si>
    <t>--</t>
  </si>
  <si>
    <t>Alta</t>
  </si>
  <si>
    <t>Carignan</t>
  </si>
  <si>
    <t>Blancas</t>
  </si>
  <si>
    <t>Sauvignon</t>
  </si>
  <si>
    <t>Semillón</t>
  </si>
  <si>
    <t>Torontel</t>
  </si>
  <si>
    <t>Moscatel</t>
  </si>
  <si>
    <r>
      <rPr>
        <i/>
        <sz val="10"/>
        <color indexed="8"/>
        <rFont val="Calibri"/>
        <family val="2"/>
      </rPr>
      <t>Fuente</t>
    </r>
    <r>
      <rPr>
        <sz val="10"/>
        <color indexed="8"/>
        <rFont val="Calibri"/>
        <family val="2"/>
      </rPr>
      <t>: elaborado por Odepa con antecedentes de la Seremi de Agricultura de la Región del Maule</t>
    </r>
  </si>
  <si>
    <t>Cuadro 11. Precios a productor de vino genérico tinto</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</si>
  <si>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</si>
  <si>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</si>
  <si>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</si>
  <si>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</si>
  <si>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</si>
  <si>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</si>
  <si>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</si>
  <si>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</si>
  <si>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</si>
  <si>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</si>
  <si>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</si>
  <si>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</si>
  <si>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</si>
  <si>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</si>
  <si>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</si>
  <si>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</si>
  <si>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</si>
  <si>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</si>
  <si>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t>Cuadro 12. Precios a productor de vino Cabernet</t>
  </si>
  <si>
    <r>
      <rPr>
        <i/>
        <sz val="9"/>
        <color indexed="8"/>
        <rFont val="Calibri"/>
        <family val="2"/>
      </rPr>
      <t>Fuente</t>
    </r>
    <r>
      <rPr>
        <sz val="9"/>
        <color indexed="8"/>
        <rFont val="Calibri"/>
        <family val="2"/>
      </rPr>
      <t xml:space="preserve">: elaborado por Odepa con antecedentes de la Seremi de Agricultura de la Región del Maule.  </t>
    </r>
  </si>
  <si>
    <t>Cuadro 13. Precios a productor de vino País</t>
  </si>
  <si>
    <t>Cuadro 14. Precios a productor de vino Semillón</t>
  </si>
  <si>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</si>
  <si>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</si>
  <si>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</si>
  <si>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Cuadro 15. Precios de vinos en la Región del Maule, años 2017 a 2020 ($/litro)</t>
  </si>
  <si>
    <t>% var. 20/19</t>
  </si>
  <si>
    <t>Tintos</t>
  </si>
  <si>
    <t>Genérico</t>
  </si>
  <si>
    <t>Nac.</t>
  </si>
  <si>
    <t>-</t>
  </si>
  <si>
    <t>Exp.</t>
  </si>
  <si>
    <t>Blancos</t>
  </si>
  <si>
    <r>
      <rPr>
        <i/>
        <sz val="10"/>
        <color indexed="8"/>
        <rFont val="Calibri"/>
        <family val="2"/>
      </rPr>
      <t>Fuente</t>
    </r>
    <r>
      <rPr>
        <sz val="10"/>
        <color indexed="8"/>
        <rFont val="Calibri"/>
        <family val="2"/>
      </rPr>
      <t>: elaborado por Odepa con antecedentes de la Seremi de Agricultura de la Región del Maule.</t>
    </r>
  </si>
  <si>
    <t>S/A: sin antecedentes.</t>
  </si>
  <si>
    <t>Cuadro 15 (continuación). Precios de vinos en la Región del Maule, años 2017 a 2020 ($/litro)</t>
  </si>
  <si>
    <t>Mayo</t>
  </si>
  <si>
    <t>Junio</t>
  </si>
  <si>
    <t>Julio</t>
  </si>
  <si>
    <t>Agosto</t>
  </si>
  <si>
    <t>Septiembre</t>
  </si>
  <si>
    <t>Octubre</t>
  </si>
  <si>
    <t>Noviembre</t>
  </si>
  <si>
    <t>Diciembre</t>
  </si>
  <si>
    <t>Cuadro 16.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</si>
  <si>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</si>
  <si>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</si>
  <si>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</si>
  <si>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</si>
  <si>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</si>
  <si>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</si>
  <si>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</si>
  <si>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</si>
  <si>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</si>
  <si>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</si>
  <si>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</si>
  <si>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</si>
  <si>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</si>
  <si>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</si>
  <si>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</si>
  <si>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</si>
  <si>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</si>
  <si>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</si>
  <si>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</si>
  <si>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</si>
  <si>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</si>
  <si>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</si>
  <si>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</si>
  <si>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</si>
  <si>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</si>
  <si>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17. Existencias de vinos con DO por variedades </t>
  </si>
  <si>
    <t>Variedades</t>
  </si>
  <si>
    <t>Litros</t>
  </si>
  <si>
    <t>Part
%</t>
  </si>
  <si>
    <t>Var
%</t>
  </si>
  <si>
    <t>Otras</t>
  </si>
  <si>
    <t>Tinto genérico</t>
  </si>
  <si>
    <t>Cabernet</t>
  </si>
  <si>
    <t>Cuadro 18. Exportaciones de pisco y similares por país de destino (código 22082010)</t>
  </si>
  <si>
    <t>Volumen (litros)</t>
  </si>
  <si>
    <t>Valor (USD FOB)</t>
  </si>
  <si>
    <t>% Variación</t>
  </si>
  <si>
    <t>Argentina</t>
  </si>
  <si>
    <t>España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</si>
  <si>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</si>
  <si>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</si>
  <si>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19. Producción de vinos en los años 2018 y 2019, por regiones y categorías (miles de litros)</t>
  </si>
  <si>
    <t>Regiones</t>
  </si>
  <si>
    <t>Vinos con D.O.</t>
  </si>
  <si>
    <t>Variación</t>
  </si>
  <si>
    <t>Vinos sin D.O. (*)</t>
  </si>
  <si>
    <t xml:space="preserve">Vinos de mesa </t>
  </si>
  <si>
    <t>Lib. Bernardo O’Higgins</t>
  </si>
  <si>
    <r>
      <t xml:space="preserve">Fuente: </t>
    </r>
    <r>
      <rPr>
        <sz val="9"/>
        <color indexed="8"/>
        <rFont val="Calibri"/>
        <family val="2"/>
      </rPr>
      <t>Servicio Agrícola y Ganadero.</t>
    </r>
    <r>
      <rPr>
        <i/>
        <sz val="9"/>
        <color indexed="8"/>
        <rFont val="Calibri"/>
        <family val="2"/>
      </rPr>
      <t xml:space="preserve">    (*) Incluye los vinos viníferos corrientes.</t>
    </r>
  </si>
  <si>
    <r>
      <t>Carmén</t>
    </r>
    <r>
      <rPr>
        <sz val="11"/>
        <color indexed="8"/>
        <rFont val="Calibri"/>
        <family val="2"/>
        <scheme val="minor"/>
      </rPr>
      <t>ère</t>
    </r>
  </si>
  <si>
    <t>País - Mission</t>
  </si>
  <si>
    <t>Cot - Malbec</t>
  </si>
  <si>
    <t xml:space="preserve">Otras </t>
  </si>
  <si>
    <t>Prod DO 2018</t>
  </si>
  <si>
    <t>Prod do 2019</t>
  </si>
  <si>
    <t>HL</t>
  </si>
  <si>
    <t>Cuadro 20. Evolución de la superficie plantada con vides, período 2007 a 2018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</si>
  <si>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</si>
  <si>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</si>
  <si>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</si>
  <si>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</si>
  <si>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</si>
  <si>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</si>
  <si>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</si>
  <si>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</si>
  <si>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</si>
  <si>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</si>
  <si>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</si>
  <si>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</si>
  <si>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21. Plantaciones de vides para vinificación por cepajes blancos y tintos por regiones (ha)</t>
  </si>
  <si>
    <t>Catastro 2015</t>
  </si>
  <si>
    <t>Catastro 2016</t>
  </si>
  <si>
    <t>Catastro 2017</t>
  </si>
  <si>
    <t>Catastro 2018</t>
  </si>
  <si>
    <t>Arica</t>
  </si>
  <si>
    <t>Tarapaca</t>
  </si>
  <si>
    <t>del Maule</t>
  </si>
  <si>
    <t>del Bío Bío</t>
  </si>
  <si>
    <t>La Araucanía</t>
  </si>
  <si>
    <t>Los Ríos</t>
  </si>
  <si>
    <t>Total nacional</t>
  </si>
  <si>
    <r>
      <rPr>
        <i/>
        <sz val="9"/>
        <rFont val="Calibri"/>
        <family val="2"/>
      </rPr>
      <t>Fuente</t>
    </r>
    <r>
      <rPr>
        <sz val="9"/>
        <rFont val="Calibri"/>
        <family val="2"/>
      </rPr>
      <t>: Catastros Vitícolas del SAG.</t>
    </r>
  </si>
  <si>
    <t>Cuadro 22. Evolución de la superficie plantada con los principales cepajes para exportación (ha)</t>
  </si>
  <si>
    <t>Cepaje</t>
  </si>
  <si>
    <t>Años</t>
  </si>
  <si>
    <t>C.  Sauv.</t>
  </si>
  <si>
    <t>S. Blanc</t>
  </si>
  <si>
    <t>Chenin B.</t>
  </si>
  <si>
    <t>Riesling</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</si>
  <si>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</si>
  <si>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</si>
  <si>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</si>
  <si>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</si>
  <si>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</si>
  <si>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</si>
  <si>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</si>
  <si>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</si>
  <si>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</si>
  <si>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</si>
  <si>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</si>
  <si>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</si>
  <si>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</si>
  <si>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</si>
  <si>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Suiza</t>
  </si>
  <si>
    <t>Cali_
dad</t>
  </si>
  <si>
    <t>Australia</t>
  </si>
  <si>
    <t xml:space="preserve">Part. 2020 (%) </t>
  </si>
  <si>
    <t>Ene - Jun 19</t>
  </si>
  <si>
    <t>Ene - Jun 20</t>
  </si>
  <si>
    <t>Jul 18 - jun 19</t>
  </si>
  <si>
    <t>Jul 19- jun 20</t>
  </si>
  <si>
    <t>Ene - jun</t>
  </si>
  <si>
    <t>Enero - junio</t>
  </si>
  <si>
    <t>Enero - Junio</t>
  </si>
  <si>
    <t>Julio 2020</t>
  </si>
  <si>
    <t>Avance a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</si>
</sst>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0.0"/>
    <numFmt numFmtId="166" formatCode="0.0%"/>
    <numFmt numFmtId="167" formatCode="0.0"/>
    <numFmt numFmtId="168" formatCode="_-* #,##0_-;\-* #,##0_-;_-* &quot;-&quot;_-;_-@_-"/>
    <numFmt numFmtId="169" formatCode="_-* #,##0.00_-;\-* #,##0.00_-;_-* &quot;-&quot;??_-;_-@_-"/>
    <numFmt numFmtId="170" formatCode="_(* #,##0_);_(* \(#,##0\);_(* &quot;-&quot;??_);_(@_)"/>
    <numFmt numFmtId="171" formatCode="_-* #,##0.00\ _p_t_a_-;\-* #,##0.00\ _p_t_a_-;_-* &quot;-&quot;??\ _p_t_a_-;_-@_-"/>
    <numFmt numFmtId="172" formatCode="_-* #,##0_-;\-* #,##0_-;_-* &quot;-&quot;??_-;_-@_-"/>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4">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39" applyNumberFormat="0" applyAlignment="0" applyProtection="0"/>
    <xf numFmtId="0" fontId="28" fillId="10" borderId="40" applyNumberFormat="0" applyAlignment="0" applyProtection="0"/>
    <xf numFmtId="0" fontId="29" fillId="10" borderId="39" applyNumberFormat="0" applyAlignment="0" applyProtection="0"/>
    <xf numFmtId="0" fontId="30" fillId="0" borderId="41" applyNumberFormat="0" applyFill="0" applyAlignment="0" applyProtection="0"/>
    <xf numFmtId="0" fontId="31" fillId="11" borderId="42" applyNumberFormat="0" applyAlignment="0" applyProtection="0"/>
    <xf numFmtId="0" fontId="32" fillId="0" borderId="0" applyNumberFormat="0" applyFill="0" applyBorder="0" applyAlignment="0" applyProtection="0"/>
    <xf numFmtId="0" fontId="1" fillId="12" borderId="43" applyNumberFormat="0" applyFont="0" applyAlignment="0" applyProtection="0"/>
    <xf numFmtId="0" fontId="33" fillId="0" borderId="0" applyNumberFormat="0" applyFill="0" applyBorder="0" applyAlignment="0" applyProtection="0"/>
    <xf numFmtId="0" fontId="2" fillId="0" borderId="44"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39" applyNumberFormat="0" applyAlignment="0" applyProtection="0"/>
    <xf numFmtId="0" fontId="31" fillId="11" borderId="42" applyNumberFormat="0" applyAlignment="0" applyProtection="0"/>
    <xf numFmtId="0" fontId="30" fillId="0" borderId="41"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39"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69" fontId="38" fillId="0" borderId="0" applyFont="0" applyFill="0" applyBorder="0" applyAlignment="0" applyProtection="0"/>
    <xf numFmtId="168" fontId="3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4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0" fillId="0" borderId="0" applyNumberFormat="0" applyFill="0" applyBorder="0" applyAlignment="0" applyProtection="0"/>
    <xf numFmtId="0" fontId="52" fillId="0" borderId="44" applyNumberFormat="0" applyFill="0" applyAlignment="0" applyProtection="0"/>
    <xf numFmtId="0" fontId="2" fillId="0" borderId="44" applyNumberFormat="0" applyFill="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cellStyleXfs>
  <cellXfs count="465">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2" fillId="0" borderId="1" xfId="0" applyFont="1" applyBorder="1"/>
    <xf numFmtId="0" fontId="11" fillId="0" borderId="1" xfId="2" applyFont="1" applyFill="1" applyBorder="1" applyAlignment="1">
      <alignment horizontal="left"/>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7" fontId="13" fillId="0" borderId="11" xfId="0" applyNumberFormat="1" applyFont="1" applyBorder="1" applyAlignment="1">
      <alignment horizontal="center" vertical="center"/>
    </xf>
    <xf numFmtId="17" fontId="13" fillId="0" borderId="12" xfId="0" applyNumberFormat="1" applyFont="1" applyBorder="1" applyAlignment="1">
      <alignment horizontal="center" vertical="center"/>
    </xf>
    <xf numFmtId="17" fontId="13" fillId="0" borderId="13" xfId="0" applyNumberFormat="1" applyFont="1" applyBorder="1" applyAlignment="1">
      <alignment horizontal="center" vertical="center"/>
    </xf>
    <xf numFmtId="0" fontId="1" fillId="0" borderId="14" xfId="0" applyFont="1" applyBorder="1" applyAlignment="1">
      <alignment vertical="center"/>
    </xf>
    <xf numFmtId="165" fontId="12" fillId="0" borderId="14" xfId="0" applyNumberFormat="1" applyFont="1" applyBorder="1" applyAlignment="1">
      <alignment horizontal="center" vertical="center"/>
    </xf>
    <xf numFmtId="165" fontId="12" fillId="0" borderId="15" xfId="0" applyNumberFormat="1" applyFont="1" applyBorder="1" applyAlignment="1">
      <alignment horizontal="center" vertical="center"/>
    </xf>
    <xf numFmtId="165" fontId="12" fillId="0" borderId="16" xfId="0" applyNumberFormat="1" applyFont="1" applyBorder="1" applyAlignment="1">
      <alignment horizontal="center" vertical="center"/>
    </xf>
    <xf numFmtId="166" fontId="13" fillId="0" borderId="17" xfId="3" applyNumberFormat="1" applyFont="1" applyBorder="1" applyAlignment="1">
      <alignment horizontal="center" vertical="center"/>
    </xf>
    <xf numFmtId="0" fontId="1" fillId="0" borderId="18" xfId="0" applyFont="1" applyBorder="1" applyAlignment="1">
      <alignment vertical="center"/>
    </xf>
    <xf numFmtId="165" fontId="12" fillId="0" borderId="18"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20" xfId="0" applyNumberFormat="1" applyFont="1" applyBorder="1" applyAlignment="1">
      <alignment horizontal="center" vertical="center"/>
    </xf>
    <xf numFmtId="166" fontId="13" fillId="0" borderId="21" xfId="3"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20" xfId="0" applyNumberFormat="1" applyFont="1" applyBorder="1" applyAlignment="1">
      <alignment horizontal="center" vertical="center"/>
    </xf>
    <xf numFmtId="166" fontId="13" fillId="0" borderId="23" xfId="3" applyNumberFormat="1" applyFont="1" applyBorder="1" applyAlignment="1">
      <alignment horizontal="center" vertical="center"/>
    </xf>
    <xf numFmtId="0" fontId="1" fillId="0" borderId="2" xfId="0" applyFont="1" applyBorder="1"/>
    <xf numFmtId="4" fontId="12" fillId="0" borderId="14"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2" fillId="2" borderId="18" xfId="0" applyFont="1" applyFill="1" applyBorder="1" applyAlignment="1">
      <alignment vertical="center"/>
    </xf>
    <xf numFmtId="165" fontId="13" fillId="2" borderId="18" xfId="0" applyNumberFormat="1" applyFont="1" applyFill="1" applyBorder="1" applyAlignment="1">
      <alignment horizontal="center" vertical="center"/>
    </xf>
    <xf numFmtId="165" fontId="13" fillId="2" borderId="22" xfId="0" applyNumberFormat="1" applyFont="1" applyFill="1" applyBorder="1" applyAlignment="1">
      <alignment horizontal="center" vertical="center"/>
    </xf>
    <xf numFmtId="165" fontId="13" fillId="2" borderId="20" xfId="0" applyNumberFormat="1" applyFont="1" applyFill="1" applyBorder="1" applyAlignment="1">
      <alignment horizontal="center" vertical="center"/>
    </xf>
    <xf numFmtId="166" fontId="13" fillId="2" borderId="21" xfId="3" applyNumberFormat="1" applyFont="1" applyFill="1" applyBorder="1" applyAlignment="1">
      <alignment horizontal="center" vertical="center"/>
    </xf>
    <xf numFmtId="166" fontId="13" fillId="2" borderId="23" xfId="3" applyNumberFormat="1" applyFont="1" applyFill="1" applyBorder="1" applyAlignment="1">
      <alignment horizontal="center" vertical="center"/>
    </xf>
    <xf numFmtId="0" fontId="13" fillId="2" borderId="18" xfId="0" applyFont="1" applyFill="1" applyBorder="1" applyAlignment="1">
      <alignment vertical="center"/>
    </xf>
    <xf numFmtId="165" fontId="13" fillId="2" borderId="19" xfId="0" applyNumberFormat="1" applyFont="1" applyFill="1" applyBorder="1" applyAlignment="1">
      <alignment horizontal="center" vertical="center"/>
    </xf>
    <xf numFmtId="0" fontId="2" fillId="2" borderId="25" xfId="0" applyFont="1" applyFill="1" applyBorder="1" applyAlignment="1">
      <alignment vertical="center"/>
    </xf>
    <xf numFmtId="165" fontId="13" fillId="2" borderId="25" xfId="0" applyNumberFormat="1" applyFont="1" applyFill="1" applyBorder="1" applyAlignment="1">
      <alignment horizontal="center" vertical="center"/>
    </xf>
    <xf numFmtId="165" fontId="13" fillId="2" borderId="26" xfId="0" applyNumberFormat="1" applyFont="1" applyFill="1" applyBorder="1" applyAlignment="1">
      <alignment horizontal="center" vertical="center"/>
    </xf>
    <xf numFmtId="0" fontId="13" fillId="2" borderId="24" xfId="0" applyFont="1" applyFill="1" applyBorder="1" applyAlignment="1">
      <alignment vertical="center"/>
    </xf>
    <xf numFmtId="165" fontId="13" fillId="2" borderId="24" xfId="0" applyNumberFormat="1" applyFont="1" applyFill="1" applyBorder="1" applyAlignment="1">
      <alignment horizontal="center" vertical="center"/>
    </xf>
    <xf numFmtId="165" fontId="13" fillId="2" borderId="11"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65" fontId="13" fillId="2" borderId="12" xfId="3"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19" xfId="0" applyNumberFormat="1" applyFont="1" applyFill="1" applyBorder="1" applyAlignment="1">
      <alignment horizontal="center" vertical="center"/>
    </xf>
    <xf numFmtId="4" fontId="12" fillId="2" borderId="19" xfId="0" applyNumberFormat="1" applyFont="1" applyFill="1" applyBorder="1" applyAlignment="1">
      <alignment horizontal="center" vertical="center"/>
    </xf>
    <xf numFmtId="4" fontId="12" fillId="2" borderId="20" xfId="0" applyNumberFormat="1" applyFont="1" applyFill="1" applyBorder="1" applyAlignment="1">
      <alignment horizontal="center" vertical="center"/>
    </xf>
    <xf numFmtId="0" fontId="18" fillId="0" borderId="0" xfId="0" applyFont="1"/>
    <xf numFmtId="9" fontId="19" fillId="0" borderId="0" xfId="1" applyFont="1"/>
    <xf numFmtId="3" fontId="9" fillId="3" borderId="31" xfId="0" applyNumberFormat="1" applyFont="1" applyFill="1" applyBorder="1"/>
    <xf numFmtId="3" fontId="9" fillId="3" borderId="32" xfId="0" applyNumberFormat="1" applyFont="1" applyFill="1" applyBorder="1"/>
    <xf numFmtId="0" fontId="8" fillId="3" borderId="32" xfId="0" applyFont="1" applyFill="1" applyBorder="1"/>
    <xf numFmtId="0" fontId="8" fillId="4" borderId="33" xfId="0" applyFont="1" applyFill="1" applyBorder="1"/>
    <xf numFmtId="0" fontId="8" fillId="4" borderId="0" xfId="0" applyFont="1" applyFill="1"/>
    <xf numFmtId="3" fontId="8" fillId="5" borderId="33" xfId="0" applyNumberFormat="1" applyFont="1" applyFill="1" applyBorder="1"/>
    <xf numFmtId="3" fontId="8" fillId="5" borderId="0" xfId="0" applyNumberFormat="1" applyFont="1" applyFill="1"/>
    <xf numFmtId="3" fontId="8" fillId="5" borderId="34" xfId="0" applyNumberFormat="1" applyFont="1" applyFill="1" applyBorder="1"/>
    <xf numFmtId="3" fontId="8" fillId="5" borderId="35" xfId="0" applyNumberFormat="1" applyFont="1" applyFill="1" applyBorder="1"/>
    <xf numFmtId="2" fontId="8" fillId="5" borderId="35" xfId="0" applyNumberFormat="1" applyFont="1" applyFill="1" applyBorder="1"/>
    <xf numFmtId="167" fontId="0" fillId="0" borderId="0" xfId="0" applyNumberFormat="1"/>
    <xf numFmtId="0" fontId="0" fillId="0" borderId="20" xfId="0" applyBorder="1"/>
    <xf numFmtId="0" fontId="0" fillId="0" borderId="20" xfId="0" applyBorder="1" applyAlignment="1">
      <alignment horizontal="center"/>
    </xf>
    <xf numFmtId="167" fontId="0" fillId="0" borderId="20" xfId="0" applyNumberFormat="1" applyBorder="1" applyAlignment="1">
      <alignment horizontal="center"/>
    </xf>
    <xf numFmtId="0" fontId="1" fillId="0" borderId="20" xfId="0" applyFont="1" applyBorder="1"/>
    <xf numFmtId="9" fontId="0" fillId="0" borderId="20" xfId="1" applyFont="1" applyBorder="1" applyAlignment="1">
      <alignment horizontal="center"/>
    </xf>
    <xf numFmtId="0" fontId="8" fillId="0" borderId="20" xfId="0" applyFont="1" applyBorder="1"/>
    <xf numFmtId="41" fontId="8" fillId="0" borderId="20" xfId="5" applyFont="1" applyBorder="1"/>
    <xf numFmtId="9" fontId="8" fillId="0" borderId="20" xfId="1" applyFont="1" applyBorder="1"/>
    <xf numFmtId="0" fontId="8" fillId="0" borderId="20" xfId="0" applyFont="1" applyBorder="1" applyAlignment="1">
      <alignment horizontal="center" vertical="center" wrapText="1"/>
    </xf>
    <xf numFmtId="0" fontId="8" fillId="0" borderId="20" xfId="1" applyNumberFormat="1" applyFont="1" applyBorder="1"/>
    <xf numFmtId="0" fontId="8" fillId="0" borderId="20" xfId="0" applyNumberFormat="1" applyFont="1" applyBorder="1" applyAlignment="1">
      <alignment horizontal="center" vertical="center" wrapText="1"/>
    </xf>
    <xf numFmtId="0" fontId="0" fillId="0" borderId="20" xfId="0" applyNumberFormat="1" applyBorder="1"/>
    <xf numFmtId="0" fontId="0" fillId="0" borderId="0" xfId="0" applyNumberFormat="1"/>
    <xf numFmtId="3" fontId="1" fillId="0" borderId="20" xfId="0" applyNumberFormat="1" applyFont="1" applyBorder="1"/>
    <xf numFmtId="0" fontId="2" fillId="0" borderId="20" xfId="0" applyFont="1" applyBorder="1" applyAlignment="1">
      <alignment horizontal="left" vertical="center"/>
    </xf>
    <xf numFmtId="3" fontId="2" fillId="0" borderId="20" xfId="0" applyNumberFormat="1" applyFont="1" applyBorder="1"/>
    <xf numFmtId="0" fontId="2" fillId="0" borderId="20" xfId="0" applyFont="1" applyBorder="1"/>
    <xf numFmtId="3" fontId="1" fillId="0" borderId="20" xfId="0" applyNumberFormat="1" applyFont="1" applyBorder="1" applyAlignment="1">
      <alignment horizontal="left"/>
    </xf>
    <xf numFmtId="3" fontId="1" fillId="0" borderId="20" xfId="0" applyNumberFormat="1" applyFont="1" applyBorder="1" applyAlignment="1">
      <alignment horizontal="right"/>
    </xf>
    <xf numFmtId="3" fontId="2" fillId="0" borderId="20" xfId="0" applyNumberFormat="1" applyFont="1" applyBorder="1" applyAlignment="1">
      <alignment horizontal="right" vertical="center"/>
    </xf>
    <xf numFmtId="3" fontId="1" fillId="0" borderId="20" xfId="0" applyNumberFormat="1" applyFont="1" applyBorder="1" applyAlignment="1">
      <alignment horizontal="right" vertical="center"/>
    </xf>
    <xf numFmtId="3" fontId="2" fillId="0" borderId="20" xfId="0" applyNumberFormat="1" applyFont="1" applyBorder="1" applyAlignment="1">
      <alignment horizontal="right"/>
    </xf>
    <xf numFmtId="3" fontId="0" fillId="0" borderId="0" xfId="0" applyNumberFormat="1"/>
    <xf numFmtId="9" fontId="2" fillId="0" borderId="20" xfId="4" applyNumberFormat="1" applyFont="1" applyBorder="1" applyAlignment="1">
      <alignment horizontal="center" vertical="center" wrapText="1"/>
    </xf>
    <xf numFmtId="9" fontId="1" fillId="0" borderId="20" xfId="4" applyNumberFormat="1" applyFont="1" applyBorder="1" applyAlignment="1">
      <alignment horizontal="center" wrapText="1"/>
    </xf>
    <xf numFmtId="9" fontId="1" fillId="0" borderId="20" xfId="4" applyNumberFormat="1" applyFont="1" applyBorder="1" applyAlignment="1">
      <alignment horizontal="center" vertical="center" wrapText="1"/>
    </xf>
    <xf numFmtId="0" fontId="0" fillId="0" borderId="0" xfId="0"/>
    <xf numFmtId="167" fontId="12" fillId="0" borderId="0" xfId="47" applyNumberFormat="1" applyFont="1"/>
    <xf numFmtId="0" fontId="0" fillId="0" borderId="0" xfId="0" applyFont="1"/>
    <xf numFmtId="0" fontId="12" fillId="0" borderId="0" xfId="48" applyFont="1"/>
    <xf numFmtId="167" fontId="12" fillId="0" borderId="0" xfId="48" applyNumberFormat="1" applyFont="1"/>
    <xf numFmtId="0" fontId="12" fillId="0" borderId="0" xfId="0" applyFont="1"/>
    <xf numFmtId="167" fontId="12" fillId="0" borderId="0" xfId="0" applyNumberFormat="1" applyFont="1"/>
    <xf numFmtId="167"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5" fontId="12" fillId="0" borderId="0" xfId="0" applyNumberFormat="1" applyFont="1"/>
    <xf numFmtId="2" fontId="38" fillId="0" borderId="0" xfId="50" applyNumberFormat="1"/>
    <xf numFmtId="167" fontId="38" fillId="0" borderId="0" xfId="50" applyNumberFormat="1"/>
    <xf numFmtId="0" fontId="36" fillId="0" borderId="0" xfId="50" applyFont="1"/>
    <xf numFmtId="167"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70" fontId="8" fillId="0" borderId="20" xfId="50" applyNumberFormat="1" applyFont="1" applyBorder="1" applyAlignment="1">
      <alignment horizontal="center"/>
    </xf>
    <xf numFmtId="9" fontId="8" fillId="0" borderId="20" xfId="50" applyNumberFormat="1" applyFont="1" applyBorder="1"/>
    <xf numFmtId="9" fontId="8" fillId="0" borderId="20" xfId="50" applyNumberFormat="1" applyFont="1" applyBorder="1" applyAlignment="1">
      <alignment horizontal="center"/>
    </xf>
    <xf numFmtId="166" fontId="8" fillId="0" borderId="49" xfId="338" applyNumberFormat="1" applyFont="1" applyBorder="1"/>
    <xf numFmtId="172" fontId="8" fillId="0" borderId="53" xfId="356" applyNumberFormat="1" applyFont="1" applyBorder="1" applyAlignment="1">
      <alignment horizontal="center"/>
    </xf>
    <xf numFmtId="172" fontId="8" fillId="0" borderId="34" xfId="356" applyNumberFormat="1" applyFont="1" applyBorder="1" applyAlignment="1">
      <alignment horizontal="center"/>
    </xf>
    <xf numFmtId="172" fontId="8" fillId="0" borderId="31" xfId="356" applyNumberFormat="1" applyFont="1" applyBorder="1" applyAlignment="1">
      <alignment horizontal="center"/>
    </xf>
    <xf numFmtId="172" fontId="8" fillId="0" borderId="48" xfId="356" applyNumberFormat="1" applyFont="1" applyBorder="1" applyAlignment="1">
      <alignment horizontal="center"/>
    </xf>
    <xf numFmtId="170" fontId="9" fillId="0" borderId="35" xfId="50" applyNumberFormat="1" applyFont="1" applyBorder="1" applyAlignment="1">
      <alignment horizontal="center"/>
    </xf>
    <xf numFmtId="172" fontId="8" fillId="0" borderId="31" xfId="356" applyNumberFormat="1" applyFont="1" applyBorder="1"/>
    <xf numFmtId="172" fontId="8" fillId="0" borderId="53" xfId="356" applyNumberFormat="1" applyFont="1" applyBorder="1"/>
    <xf numFmtId="0" fontId="8" fillId="0" borderId="49" xfId="50" applyFont="1" applyBorder="1" applyAlignment="1">
      <alignment horizontal="center"/>
    </xf>
    <xf numFmtId="0" fontId="8" fillId="0" borderId="48" xfId="50" applyFont="1" applyBorder="1" applyAlignment="1">
      <alignment horizontal="center"/>
    </xf>
    <xf numFmtId="172" fontId="8" fillId="0" borderId="34" xfId="356" applyNumberFormat="1" applyFont="1" applyBorder="1" applyAlignment="1">
      <alignment horizontal="center" vertical="center"/>
    </xf>
    <xf numFmtId="172" fontId="8" fillId="0" borderId="49" xfId="356" applyNumberFormat="1" applyFont="1" applyBorder="1"/>
    <xf numFmtId="166" fontId="12" fillId="0" borderId="49" xfId="338" applyNumberFormat="1" applyFont="1" applyBorder="1"/>
    <xf numFmtId="170" fontId="8" fillId="0" borderId="49" xfId="50" applyNumberFormat="1" applyFont="1" applyBorder="1"/>
    <xf numFmtId="0" fontId="8" fillId="0" borderId="49" xfId="50" applyFont="1" applyBorder="1"/>
    <xf numFmtId="172" fontId="8" fillId="0" borderId="48" xfId="356" applyNumberFormat="1" applyFont="1" applyBorder="1"/>
    <xf numFmtId="166" fontId="8" fillId="0" borderId="48" xfId="338" quotePrefix="1" applyNumberFormat="1" applyFont="1" applyBorder="1" applyAlignment="1">
      <alignment horizontal="center"/>
    </xf>
    <xf numFmtId="166" fontId="8" fillId="0" borderId="49" xfId="338" applyNumberFormat="1" applyFont="1" applyBorder="1" applyAlignment="1">
      <alignment horizontal="center"/>
    </xf>
    <xf numFmtId="170" fontId="8" fillId="0" borderId="48" xfId="50" applyNumberFormat="1" applyFont="1" applyBorder="1"/>
    <xf numFmtId="0" fontId="8" fillId="0" borderId="48" xfId="50" applyFont="1" applyBorder="1"/>
    <xf numFmtId="41" fontId="61" fillId="0" borderId="0" xfId="5" applyFont="1"/>
    <xf numFmtId="41" fontId="53" fillId="0" borderId="0" xfId="5" applyFont="1"/>
    <xf numFmtId="2" fontId="61" fillId="0" borderId="0" xfId="50" applyNumberFormat="1" applyFont="1"/>
    <xf numFmtId="2" fontId="53" fillId="0" borderId="0" xfId="50" applyNumberFormat="1" applyFont="1"/>
    <xf numFmtId="3" fontId="61" fillId="0" borderId="0" xfId="50" applyNumberFormat="1" applyFont="1"/>
    <xf numFmtId="167" fontId="61" fillId="0" borderId="0" xfId="50" applyNumberFormat="1" applyFont="1"/>
    <xf numFmtId="168" fontId="61" fillId="0" borderId="0" xfId="112" applyFont="1"/>
    <xf numFmtId="168" fontId="53" fillId="0" borderId="0" xfId="112" applyFont="1"/>
    <xf numFmtId="0" fontId="61" fillId="0" borderId="0" xfId="50" applyFont="1" applyAlignment="1">
      <alignment horizontal="right"/>
    </xf>
    <xf numFmtId="0" fontId="61" fillId="0" borderId="0" xfId="50" applyFont="1"/>
    <xf numFmtId="0" fontId="53" fillId="0" borderId="0" xfId="50" applyFont="1"/>
    <xf numFmtId="0" fontId="8" fillId="0" borderId="0" xfId="0" applyFont="1" applyBorder="1"/>
    <xf numFmtId="172" fontId="8" fillId="0" borderId="49" xfId="356" applyNumberFormat="1" applyFont="1" applyBorder="1" applyAlignment="1">
      <alignment horizontal="center"/>
    </xf>
    <xf numFmtId="0" fontId="8" fillId="0" borderId="0" xfId="50" applyFont="1" applyBorder="1" applyAlignment="1"/>
    <xf numFmtId="166" fontId="8" fillId="0" borderId="0" xfId="338" applyNumberFormat="1" applyFont="1" applyBorder="1" applyAlignment="1">
      <alignment horizontal="center"/>
    </xf>
    <xf numFmtId="170" fontId="8" fillId="0" borderId="0" xfId="50" applyNumberFormat="1" applyFont="1" applyBorder="1"/>
    <xf numFmtId="0" fontId="35" fillId="0" borderId="0" xfId="50" applyFont="1" applyBorder="1" applyAlignment="1">
      <alignment horizontal="left" vertical="center" wrapText="1"/>
    </xf>
    <xf numFmtId="0" fontId="59" fillId="0" borderId="0" xfId="50" applyFont="1" applyBorder="1" applyAlignment="1">
      <alignment horizontal="left" vertical="center" wrapText="1"/>
    </xf>
    <xf numFmtId="0" fontId="11" fillId="39" borderId="50" xfId="50" applyFont="1" applyFill="1" applyBorder="1" applyAlignment="1">
      <alignment horizontal="center" vertical="center" wrapText="1"/>
    </xf>
    <xf numFmtId="0" fontId="56" fillId="0" borderId="0" xfId="50" applyFont="1" applyAlignment="1">
      <alignment horizontal="left" vertical="center" wrapText="1"/>
    </xf>
    <xf numFmtId="1" fontId="1" fillId="0" borderId="51" xfId="50" applyNumberFormat="1" applyFont="1" applyBorder="1" applyAlignment="1">
      <alignment horizontal="left" vertical="center" wrapText="1"/>
    </xf>
    <xf numFmtId="3" fontId="1" fillId="0" borderId="51" xfId="50" applyNumberFormat="1" applyFont="1" applyBorder="1" applyAlignment="1">
      <alignment horizontal="right" vertical="center" wrapText="1"/>
    </xf>
    <xf numFmtId="1" fontId="1" fillId="0" borderId="52" xfId="50" applyNumberFormat="1" applyFont="1" applyBorder="1" applyAlignment="1">
      <alignment horizontal="left" vertical="center" wrapText="1"/>
    </xf>
    <xf numFmtId="3" fontId="1" fillId="0" borderId="52" xfId="50" applyNumberFormat="1" applyFont="1" applyBorder="1" applyAlignment="1">
      <alignment horizontal="right" vertical="center" wrapText="1"/>
    </xf>
    <xf numFmtId="1" fontId="1" fillId="0" borderId="20" xfId="50" applyNumberFormat="1" applyFont="1" applyBorder="1" applyAlignment="1">
      <alignment horizontal="left" vertical="center" wrapText="1"/>
    </xf>
    <xf numFmtId="3" fontId="1" fillId="0" borderId="20" xfId="50" applyNumberFormat="1" applyFont="1" applyBorder="1" applyAlignment="1">
      <alignment horizontal="right" vertical="center" wrapText="1"/>
    </xf>
    <xf numFmtId="0" fontId="1" fillId="0" borderId="0" xfId="50" applyFont="1" applyAlignment="1">
      <alignment horizontal="left" vertical="center" wrapText="1"/>
    </xf>
    <xf numFmtId="3" fontId="38" fillId="0" borderId="0" xfId="50" applyNumberFormat="1" applyAlignment="1">
      <alignment horizontal="right" vertical="center" wrapText="1"/>
    </xf>
    <xf numFmtId="3" fontId="38" fillId="0" borderId="0" xfId="50" applyNumberFormat="1"/>
    <xf numFmtId="17" fontId="38" fillId="0" borderId="0" xfId="50" applyNumberFormat="1"/>
    <xf numFmtId="0" fontId="8" fillId="0" borderId="0" xfId="50" applyFont="1" applyBorder="1" applyAlignment="1">
      <alignment horizontal="left"/>
    </xf>
    <xf numFmtId="0" fontId="8" fillId="0" borderId="29" xfId="50" applyFont="1" applyBorder="1"/>
    <xf numFmtId="0" fontId="8" fillId="0" borderId="20" xfId="50" applyFont="1" applyBorder="1"/>
    <xf numFmtId="170" fontId="8" fillId="0" borderId="20" xfId="50" applyNumberFormat="1" applyFont="1" applyBorder="1"/>
    <xf numFmtId="0" fontId="8" fillId="0" borderId="20" xfId="50" applyFont="1" applyBorder="1" applyAlignment="1">
      <alignment horizontal="left" vertical="center"/>
    </xf>
    <xf numFmtId="0" fontId="8" fillId="0" borderId="29" xfId="50" applyFont="1" applyBorder="1" applyAlignment="1">
      <alignment horizontal="left" vertical="center"/>
    </xf>
    <xf numFmtId="3" fontId="8" fillId="0" borderId="20" xfId="50" applyNumberFormat="1" applyFont="1" applyBorder="1"/>
    <xf numFmtId="0" fontId="8" fillId="0" borderId="53" xfId="50" applyFont="1" applyBorder="1" applyAlignment="1">
      <alignment horizontal="center" wrapText="1"/>
    </xf>
    <xf numFmtId="165" fontId="13" fillId="0" borderId="20" xfId="50" applyNumberFormat="1" applyFont="1" applyBorder="1" applyAlignment="1">
      <alignment horizontal="right" vertical="center"/>
    </xf>
    <xf numFmtId="165" fontId="12" fillId="0" borderId="20" xfId="50" applyNumberFormat="1" applyFont="1" applyBorder="1" applyAlignment="1">
      <alignment horizontal="right" vertical="center"/>
    </xf>
    <xf numFmtId="3" fontId="8" fillId="40" borderId="20" xfId="50" applyNumberFormat="1" applyFont="1" applyFill="1" applyBorder="1"/>
    <xf numFmtId="168" fontId="8" fillId="0" borderId="0" xfId="112" applyFont="1"/>
    <xf numFmtId="3" fontId="8" fillId="0" borderId="0" xfId="50" applyNumberFormat="1" applyFont="1"/>
    <xf numFmtId="172" fontId="8" fillId="0" borderId="0" xfId="50" applyNumberFormat="1" applyFont="1"/>
    <xf numFmtId="3" fontId="11" fillId="0" borderId="20" xfId="281" applyNumberFormat="1" applyFont="1" applyBorder="1"/>
    <xf numFmtId="3" fontId="2" fillId="0" borderId="20" xfId="50" applyNumberFormat="1" applyFont="1" applyBorder="1"/>
    <xf numFmtId="0" fontId="1" fillId="0" borderId="20" xfId="2" applyBorder="1"/>
    <xf numFmtId="0" fontId="1" fillId="0" borderId="49" xfId="2" applyBorder="1"/>
    <xf numFmtId="3" fontId="1" fillId="0" borderId="20" xfId="2" applyNumberFormat="1" applyBorder="1"/>
    <xf numFmtId="3" fontId="2" fillId="0" borderId="20" xfId="2" applyNumberFormat="1" applyFont="1" applyBorder="1"/>
    <xf numFmtId="3" fontId="2" fillId="0" borderId="20" xfId="50" applyNumberFormat="1" applyFont="1" applyBorder="1" applyAlignment="1">
      <alignment horizontal="center" vertical="center"/>
    </xf>
    <xf numFmtId="166" fontId="2" fillId="0" borderId="20" xfId="338" applyNumberFormat="1" applyFont="1" applyBorder="1" applyAlignment="1">
      <alignment horizontal="center" vertical="center"/>
    </xf>
    <xf numFmtId="3" fontId="1" fillId="0" borderId="20" xfId="50" applyNumberFormat="1" applyFont="1" applyBorder="1" applyAlignment="1">
      <alignment horizontal="center" vertical="center"/>
    </xf>
    <xf numFmtId="166" fontId="1" fillId="0" borderId="20" xfId="338" applyNumberFormat="1" applyFont="1" applyBorder="1" applyAlignment="1">
      <alignment horizontal="center" vertical="center"/>
    </xf>
    <xf numFmtId="166" fontId="1" fillId="0" borderId="20" xfId="338" quotePrefix="1" applyNumberFormat="1" applyFont="1" applyBorder="1" applyAlignment="1">
      <alignment horizontal="center" vertical="center"/>
    </xf>
    <xf numFmtId="9" fontId="38" fillId="0" borderId="0" xfId="1" applyFont="1"/>
    <xf numFmtId="166"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54" xfId="50" applyFont="1" applyFill="1" applyBorder="1" applyAlignment="1">
      <alignment horizontal="center" vertical="top" wrapText="1"/>
    </xf>
    <xf numFmtId="0" fontId="54" fillId="38" borderId="55" xfId="50" applyFont="1" applyFill="1" applyBorder="1" applyAlignment="1">
      <alignment horizontal="center" vertical="top" wrapText="1"/>
    </xf>
    <xf numFmtId="0" fontId="54" fillId="0" borderId="56" xfId="50" applyFont="1" applyBorder="1" applyAlignment="1">
      <alignment horizontal="center" vertical="top" wrapText="1"/>
    </xf>
    <xf numFmtId="3" fontId="54" fillId="0" borderId="57" xfId="50" applyNumberFormat="1" applyFont="1" applyBorder="1" applyAlignment="1">
      <alignment horizontal="center" vertical="top" wrapText="1"/>
    </xf>
    <xf numFmtId="3" fontId="54" fillId="0" borderId="57" xfId="50" applyNumberFormat="1" applyFont="1" applyBorder="1" applyAlignment="1">
      <alignment horizontal="center" wrapText="1"/>
    </xf>
    <xf numFmtId="166" fontId="38" fillId="0" borderId="0" xfId="50" applyNumberFormat="1"/>
    <xf numFmtId="0" fontId="54" fillId="0" borderId="58" xfId="50" applyFont="1" applyBorder="1" applyAlignment="1">
      <alignment horizontal="center" vertical="top" wrapText="1"/>
    </xf>
    <xf numFmtId="3" fontId="54" fillId="0" borderId="59" xfId="50" applyNumberFormat="1" applyFont="1" applyBorder="1" applyAlignment="1">
      <alignment horizontal="center" wrapText="1"/>
    </xf>
    <xf numFmtId="3" fontId="54" fillId="0" borderId="59" xfId="50" applyNumberFormat="1" applyFont="1" applyBorder="1" applyAlignment="1">
      <alignment horizontal="center" vertical="top" wrapText="1"/>
    </xf>
    <xf numFmtId="166" fontId="38" fillId="0" borderId="0" xfId="338" applyNumberFormat="1"/>
    <xf numFmtId="0" fontId="54" fillId="0" borderId="58" xfId="50" applyFont="1" applyFill="1" applyBorder="1" applyAlignment="1">
      <alignment horizontal="center" vertical="top" wrapText="1"/>
    </xf>
    <xf numFmtId="3" fontId="54" fillId="0" borderId="59" xfId="50" applyNumberFormat="1" applyFont="1" applyFill="1" applyBorder="1" applyAlignment="1">
      <alignment horizontal="center" wrapText="1"/>
    </xf>
    <xf numFmtId="3" fontId="54" fillId="0" borderId="59" xfId="50" applyNumberFormat="1" applyFont="1" applyFill="1" applyBorder="1" applyAlignment="1">
      <alignment horizontal="center" vertical="top" wrapText="1"/>
    </xf>
    <xf numFmtId="0" fontId="37" fillId="0" borderId="20" xfId="50" applyFont="1" applyBorder="1"/>
    <xf numFmtId="3" fontId="37" fillId="0" borderId="20" xfId="50" applyNumberFormat="1" applyFont="1" applyBorder="1" applyAlignment="1">
      <alignment vertical="center"/>
    </xf>
    <xf numFmtId="3" fontId="37" fillId="0" borderId="20" xfId="50" applyNumberFormat="1" applyFont="1" applyBorder="1"/>
    <xf numFmtId="0" fontId="37" fillId="0" borderId="20" xfId="50" applyFont="1" applyBorder="1" applyAlignment="1">
      <alignment horizontal="center" vertical="center"/>
    </xf>
    <xf numFmtId="0" fontId="37" fillId="0" borderId="20" xfId="50" applyFont="1" applyBorder="1" applyAlignment="1">
      <alignment horizontal="center"/>
    </xf>
    <xf numFmtId="3" fontId="1" fillId="0" borderId="20" xfId="50" applyNumberFormat="1" applyFont="1" applyBorder="1"/>
    <xf numFmtId="0" fontId="1" fillId="0" borderId="0" xfId="50" applyFont="1"/>
    <xf numFmtId="0" fontId="8" fillId="0" borderId="0" xfId="50" applyFont="1"/>
    <xf numFmtId="1" fontId="1" fillId="0" borderId="0" xfId="50" applyNumberFormat="1" applyFont="1"/>
    <xf numFmtId="0" fontId="57" fillId="0" borderId="0" xfId="50" applyFont="1"/>
    <xf numFmtId="0" fontId="34" fillId="0" borderId="0" xfId="50" applyFont="1"/>
    <xf numFmtId="9" fontId="34" fillId="0" borderId="0" xfId="3" applyFont="1"/>
    <xf numFmtId="165" fontId="38" fillId="0" borderId="0" xfId="50" applyNumberFormat="1"/>
    <xf numFmtId="2" fontId="1" fillId="0" borderId="0" xfId="50" applyNumberFormat="1" applyFont="1"/>
    <xf numFmtId="165" fontId="1" fillId="0" borderId="0" xfId="50" applyNumberFormat="1" applyFont="1"/>
    <xf numFmtId="17" fontId="1" fillId="0" borderId="0" xfId="50" applyNumberFormat="1" applyFont="1"/>
    <xf numFmtId="165" fontId="1" fillId="0" borderId="0" xfId="50" applyNumberFormat="1" applyFont="1" applyAlignment="1">
      <alignment horizontal="right" vertical="center" wrapText="1"/>
    </xf>
    <xf numFmtId="165" fontId="1" fillId="37" borderId="0" xfId="50" applyNumberFormat="1" applyFont="1" applyFill="1" applyAlignment="1">
      <alignment horizontal="right" vertical="center" wrapText="1"/>
    </xf>
    <xf numFmtId="0" fontId="8" fillId="0" borderId="20" xfId="0" applyFont="1" applyBorder="1" applyAlignment="1">
      <alignment horizontal="center" vertical="center"/>
    </xf>
    <xf numFmtId="0" fontId="0" fillId="0" borderId="20" xfId="0" applyFont="1" applyBorder="1" applyAlignment="1">
      <alignment horizontal="center" vertical="top"/>
    </xf>
    <xf numFmtId="0" fontId="36" fillId="0" borderId="0" xfId="50" applyFont="1" applyFill="1"/>
    <xf numFmtId="2" fontId="0" fillId="0" borderId="0" xfId="0" applyNumberFormat="1"/>
    <xf numFmtId="0" fontId="61" fillId="0" borderId="0" xfId="50" applyFont="1" applyFill="1"/>
    <xf numFmtId="0" fontId="8" fillId="0" borderId="0" xfId="50" applyFont="1" applyFill="1" applyBorder="1" applyAlignment="1"/>
    <xf numFmtId="4" fontId="0" fillId="0" borderId="0" xfId="0" applyNumberFormat="1"/>
    <xf numFmtId="0" fontId="0" fillId="0" borderId="20" xfId="2" applyFont="1" applyBorder="1"/>
    <xf numFmtId="0" fontId="1" fillId="0" borderId="0" xfId="50" applyFont="1" applyFill="1"/>
    <xf numFmtId="165"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0" fontId="0" fillId="0" borderId="18" xfId="0" applyFont="1" applyBorder="1" applyAlignment="1">
      <alignment vertical="center"/>
    </xf>
    <xf numFmtId="166" fontId="8" fillId="0" borderId="48" xfId="50" applyNumberFormat="1" applyFont="1" applyBorder="1" applyAlignment="1">
      <alignment horizontal="center"/>
    </xf>
    <xf numFmtId="166" fontId="8" fillId="0" borderId="49" xfId="50" applyNumberFormat="1" applyFont="1" applyBorder="1" applyAlignment="1">
      <alignment horizontal="center"/>
    </xf>
    <xf numFmtId="166" fontId="8" fillId="0" borderId="48" xfId="1" applyNumberFormat="1" applyFont="1" applyBorder="1" applyAlignment="1">
      <alignment horizontal="center"/>
    </xf>
    <xf numFmtId="166" fontId="8" fillId="0" borderId="49" xfId="1" applyNumberFormat="1" applyFont="1" applyBorder="1" applyAlignment="1">
      <alignment horizontal="center"/>
    </xf>
    <xf numFmtId="41" fontId="38" fillId="0" borderId="0" xfId="5" applyFont="1" applyFill="1"/>
    <xf numFmtId="41" fontId="0" fillId="0" borderId="0" xfId="5" applyFont="1"/>
    <xf numFmtId="9" fontId="8" fillId="0" borderId="20" xfId="1" applyNumberFormat="1" applyFont="1" applyBorder="1" applyAlignment="1">
      <alignment horizontal="center"/>
    </xf>
    <xf numFmtId="166" fontId="8" fillId="0" borderId="20" xfId="1" applyNumberFormat="1" applyFont="1" applyBorder="1" applyAlignment="1">
      <alignment horizontal="center"/>
    </xf>
    <xf numFmtId="166" fontId="8" fillId="0" borderId="20" xfId="50" applyNumberFormat="1" applyFont="1" applyBorder="1" applyAlignment="1">
      <alignment horizontal="center"/>
    </xf>
    <xf numFmtId="3" fontId="8" fillId="0" borderId="20" xfId="50" applyNumberFormat="1" applyFont="1" applyFill="1" applyBorder="1"/>
    <xf numFmtId="0" fontId="1" fillId="0" borderId="20" xfId="50" applyFont="1" applyBorder="1" applyAlignment="1">
      <alignment horizontal="center"/>
    </xf>
    <xf numFmtId="41" fontId="8" fillId="0" borderId="0" xfId="50" applyNumberFormat="1" applyFont="1"/>
    <xf numFmtId="167" fontId="8" fillId="0" borderId="20" xfId="1" applyNumberFormat="1" applyFont="1" applyBorder="1" applyAlignment="1">
      <alignment horizontal="center"/>
    </xf>
    <xf numFmtId="1" fontId="8" fillId="0" borderId="20" xfId="1" applyNumberFormat="1" applyFont="1" applyBorder="1" applyAlignment="1">
      <alignment horizontal="center"/>
    </xf>
    <xf numFmtId="0" fontId="8" fillId="0" borderId="20" xfId="1" applyNumberFormat="1" applyFont="1" applyBorder="1" applyAlignment="1">
      <alignment horizontal="center"/>
    </xf>
    <xf numFmtId="166" fontId="0" fillId="0" borderId="0" xfId="1" applyNumberFormat="1" applyFont="1"/>
    <xf numFmtId="166" fontId="1" fillId="0" borderId="20" xfId="4" applyNumberFormat="1" applyFont="1" applyBorder="1" applyAlignment="1">
      <alignment horizontal="center" vertical="center" wrapText="1"/>
    </xf>
    <xf numFmtId="166" fontId="1" fillId="0" borderId="20" xfId="4" applyNumberFormat="1" applyFont="1" applyBorder="1" applyAlignment="1">
      <alignment horizontal="center" wrapText="1"/>
    </xf>
    <xf numFmtId="166" fontId="2" fillId="0" borderId="20" xfId="4" applyNumberFormat="1" applyFont="1" applyBorder="1" applyAlignment="1">
      <alignment horizontal="center" vertical="center" wrapText="1"/>
    </xf>
    <xf numFmtId="166" fontId="1" fillId="0" borderId="20" xfId="1" applyNumberFormat="1" applyFont="1" applyBorder="1" applyAlignment="1">
      <alignment horizontal="center"/>
    </xf>
    <xf numFmtId="166" fontId="2" fillId="0" borderId="20" xfId="1" applyNumberFormat="1" applyFont="1" applyBorder="1" applyAlignment="1">
      <alignment horizontal="center"/>
    </xf>
    <xf numFmtId="166" fontId="1" fillId="0" borderId="20" xfId="1" applyNumberFormat="1" applyFont="1" applyBorder="1" applyAlignment="1">
      <alignment horizontal="center" vertical="center" wrapText="1"/>
    </xf>
    <xf numFmtId="166" fontId="2" fillId="0" borderId="20" xfId="1" applyNumberFormat="1" applyFont="1" applyBorder="1" applyAlignment="1">
      <alignment horizontal="center" vertical="center" wrapText="1"/>
    </xf>
    <xf numFmtId="9" fontId="1" fillId="0" borderId="20" xfId="1" applyBorder="1" applyAlignment="1">
      <alignment horizontal="center" vertical="center"/>
    </xf>
    <xf numFmtId="166" fontId="1" fillId="0" borderId="20" xfId="1" applyNumberFormat="1" applyBorder="1" applyAlignment="1">
      <alignment horizontal="center" vertical="center"/>
    </xf>
    <xf numFmtId="9" fontId="2" fillId="0" borderId="20" xfId="1" applyFont="1" applyBorder="1" applyAlignment="1">
      <alignment horizontal="center" vertical="center"/>
    </xf>
    <xf numFmtId="166" fontId="2" fillId="0" borderId="20" xfId="1" applyNumberFormat="1"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8" fillId="0" borderId="20" xfId="50" applyFont="1" applyBorder="1" applyAlignment="1">
      <alignment horizontal="center" vertical="center"/>
    </xf>
    <xf numFmtId="0" fontId="13" fillId="0" borderId="20" xfId="50" applyFont="1" applyBorder="1" applyAlignment="1">
      <alignment horizontal="center" vertical="center"/>
    </xf>
    <xf numFmtId="0" fontId="8" fillId="0" borderId="20" xfId="50" applyFont="1" applyBorder="1" applyAlignment="1">
      <alignment horizontal="center" vertical="center" wrapText="1"/>
    </xf>
    <xf numFmtId="0" fontId="1" fillId="0" borderId="20" xfId="50" applyFont="1" applyBorder="1" applyAlignment="1">
      <alignment horizontal="center"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9" fillId="0" borderId="20" xfId="50" applyFont="1" applyBorder="1" applyAlignment="1">
      <alignment horizontal="center" vertical="center"/>
    </xf>
    <xf numFmtId="0" fontId="8" fillId="0" borderId="20" xfId="50" applyFont="1" applyBorder="1" applyAlignment="1">
      <alignment horizontal="center"/>
    </xf>
    <xf numFmtId="10" fontId="0" fillId="0" borderId="0" xfId="1" applyNumberFormat="1" applyFont="1"/>
    <xf numFmtId="3" fontId="13" fillId="0" borderId="20" xfId="50" applyNumberFormat="1" applyFont="1" applyBorder="1" applyAlignment="1">
      <alignment horizontal="right" vertical="center"/>
    </xf>
    <xf numFmtId="41" fontId="8" fillId="0" borderId="20" xfId="5" applyFont="1" applyBorder="1" applyAlignment="1"/>
    <xf numFmtId="0" fontId="64" fillId="0" borderId="0" xfId="0" applyFont="1" applyAlignment="1">
      <alignment horizontal="justify" vertical="center" wrapText="1"/>
    </xf>
    <xf numFmtId="0" fontId="8" fillId="0" borderId="60" xfId="50" applyFont="1" applyBorder="1" applyAlignment="1">
      <alignment horizontal="center" vertical="center"/>
    </xf>
    <xf numFmtId="0" fontId="8" fillId="0" borderId="60" xfId="50" applyFont="1" applyBorder="1" applyAlignment="1">
      <alignment horizontal="center" vertical="center" wrapText="1"/>
    </xf>
    <xf numFmtId="0" fontId="9" fillId="0" borderId="61" xfId="50" applyFont="1" applyBorder="1" applyAlignment="1">
      <alignment horizontal="center"/>
    </xf>
    <xf numFmtId="0" fontId="9" fillId="0" borderId="62" xfId="50" applyFont="1" applyBorder="1" applyAlignment="1">
      <alignment horizontal="center"/>
    </xf>
    <xf numFmtId="0" fontId="8" fillId="0" borderId="62" xfId="50" applyFont="1" applyBorder="1"/>
    <xf numFmtId="0" fontId="9" fillId="0" borderId="63" xfId="50" applyFont="1" applyBorder="1" applyAlignment="1">
      <alignment horizontal="center"/>
    </xf>
    <xf numFmtId="170" fontId="9" fillId="0" borderId="62" xfId="50" applyNumberFormat="1" applyFont="1" applyBorder="1" applyAlignment="1">
      <alignment horizontal="center"/>
    </xf>
    <xf numFmtId="0" fontId="9" fillId="0" borderId="0" xfId="50" applyFont="1" applyBorder="1" applyAlignment="1">
      <alignment horizontal="center"/>
    </xf>
    <xf numFmtId="0" fontId="4" fillId="39" borderId="33" xfId="50" applyFont="1" applyFill="1" applyBorder="1"/>
    <xf numFmtId="0" fontId="4" fillId="0" borderId="0" xfId="50" applyFont="1" applyBorder="1"/>
    <xf numFmtId="0" fontId="38" fillId="0" borderId="0" xfId="50" applyBorder="1"/>
    <xf numFmtId="0" fontId="0" fillId="0" borderId="46" xfId="0" applyBorder="1"/>
    <xf numFmtId="0" fontId="37" fillId="0" borderId="60" xfId="50" applyFont="1" applyBorder="1" applyAlignment="1">
      <alignment horizontal="center" vertical="center" wrapText="1"/>
    </xf>
    <xf numFmtId="0" fontId="37" fillId="0" borderId="63" xfId="50" applyFont="1" applyBorder="1" applyAlignment="1">
      <alignment horizontal="center" vertical="center" wrapText="1"/>
    </xf>
    <xf numFmtId="0" fontId="58" fillId="0" borderId="63" xfId="50" applyFont="1" applyBorder="1" applyAlignment="1">
      <alignment horizontal="center" vertical="center" wrapText="1"/>
    </xf>
    <xf numFmtId="0" fontId="58" fillId="0" borderId="60" xfId="50" applyFont="1" applyFill="1" applyBorder="1"/>
    <xf numFmtId="3" fontId="37" fillId="39" borderId="60" xfId="50" applyNumberFormat="1" applyFont="1" applyFill="1" applyBorder="1" applyAlignment="1">
      <alignment horizontal="center"/>
    </xf>
    <xf numFmtId="0" fontId="37" fillId="0" borderId="60" xfId="50" applyFont="1" applyFill="1" applyBorder="1"/>
    <xf numFmtId="0" fontId="37" fillId="0" borderId="60" xfId="50" applyFont="1" applyFill="1" applyBorder="1" applyAlignment="1">
      <alignment vertical="center"/>
    </xf>
    <xf numFmtId="0" fontId="45" fillId="0" borderId="60" xfId="50" applyFont="1" applyFill="1" applyBorder="1"/>
    <xf numFmtId="0" fontId="37" fillId="41" borderId="60" xfId="50" applyFont="1" applyFill="1" applyBorder="1"/>
    <xf numFmtId="166" fontId="37" fillId="41" borderId="60" xfId="338" applyNumberFormat="1" applyFont="1" applyFill="1" applyBorder="1" applyAlignment="1">
      <alignment horizontal="center"/>
    </xf>
    <xf numFmtId="9" fontId="37" fillId="41" borderId="60" xfId="338" applyNumberFormat="1" applyFont="1" applyFill="1" applyBorder="1" applyAlignment="1">
      <alignment horizontal="center"/>
    </xf>
    <xf numFmtId="9" fontId="37" fillId="41" borderId="60" xfId="1" applyFont="1" applyFill="1" applyBorder="1" applyAlignment="1">
      <alignment horizontal="center"/>
    </xf>
    <xf numFmtId="0" fontId="55" fillId="0" borderId="60" xfId="50" applyFont="1" applyBorder="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0" fontId="16" fillId="0" borderId="27" xfId="0" applyFont="1" applyBorder="1" applyAlignment="1">
      <alignment horizontal="left" vertical="center"/>
    </xf>
    <xf numFmtId="0" fontId="15" fillId="0" borderId="8" xfId="0" applyFont="1" applyBorder="1" applyAlignment="1">
      <alignment horizontal="left" vertical="center"/>
    </xf>
    <xf numFmtId="0" fontId="15" fillId="0" borderId="28" xfId="0" applyFont="1" applyBorder="1" applyAlignment="1">
      <alignment horizontal="left" vertical="center"/>
    </xf>
    <xf numFmtId="0" fontId="16" fillId="0" borderId="29" xfId="0" applyFont="1" applyBorder="1" applyAlignment="1">
      <alignment horizontal="justify" wrapText="1"/>
    </xf>
    <xf numFmtId="0" fontId="16" fillId="0" borderId="1" xfId="0" applyFont="1" applyBorder="1" applyAlignment="1">
      <alignment horizontal="justify" wrapText="1"/>
    </xf>
    <xf numFmtId="0" fontId="16" fillId="0" borderId="30" xfId="0" applyFont="1" applyBorder="1" applyAlignment="1">
      <alignment horizontal="justify" wrapText="1"/>
    </xf>
    <xf numFmtId="0" fontId="2" fillId="0" borderId="20" xfId="0" applyFont="1" applyBorder="1" applyAlignment="1">
      <alignment horizontal="center" wrapText="1"/>
    </xf>
    <xf numFmtId="0" fontId="2" fillId="0" borderId="20" xfId="0" applyFont="1" applyBorder="1" applyAlignment="1">
      <alignment horizontal="center"/>
    </xf>
    <xf numFmtId="0" fontId="0" fillId="0" borderId="29" xfId="0" applyBorder="1" applyAlignment="1">
      <alignment horizontal="left"/>
    </xf>
    <xf numFmtId="0" fontId="0" fillId="0" borderId="1"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35" fillId="0" borderId="20" xfId="0" applyFont="1" applyBorder="1" applyAlignment="1">
      <alignment horizontal="left"/>
    </xf>
    <xf numFmtId="0" fontId="9" fillId="0" borderId="20" xfId="0" applyFont="1" applyBorder="1" applyAlignment="1">
      <alignment horizontal="center"/>
    </xf>
    <xf numFmtId="0" fontId="8" fillId="0" borderId="29" xfId="0" applyFont="1" applyBorder="1" applyAlignment="1">
      <alignment horizontal="center"/>
    </xf>
    <xf numFmtId="0" fontId="8" fillId="0" borderId="1" xfId="0" applyFont="1" applyBorder="1" applyAlignment="1">
      <alignment horizontal="center"/>
    </xf>
    <xf numFmtId="0" fontId="8" fillId="0" borderId="30" xfId="0" applyFont="1" applyBorder="1" applyAlignment="1">
      <alignment horizontal="center"/>
    </xf>
    <xf numFmtId="0" fontId="8" fillId="0" borderId="20"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29" xfId="0" applyFont="1" applyBorder="1" applyAlignment="1">
      <alignment horizontal="center" vertical="top"/>
    </xf>
    <xf numFmtId="0" fontId="1" fillId="0" borderId="1" xfId="0" applyFont="1" applyBorder="1" applyAlignment="1">
      <alignment horizontal="center" vertical="top"/>
    </xf>
    <xf numFmtId="0" fontId="1" fillId="0" borderId="30" xfId="0" applyFont="1" applyBorder="1" applyAlignment="1">
      <alignment horizontal="center" vertical="top"/>
    </xf>
    <xf numFmtId="0" fontId="0" fillId="0" borderId="29" xfId="0" applyFont="1" applyBorder="1" applyAlignment="1">
      <alignment horizontal="center" vertical="top"/>
    </xf>
    <xf numFmtId="0" fontId="11" fillId="0" borderId="20"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11" fillId="0" borderId="20" xfId="0" applyFont="1" applyFill="1" applyBorder="1" applyAlignment="1">
      <alignment horizontal="center" vertical="center"/>
    </xf>
    <xf numFmtId="0" fontId="11" fillId="0" borderId="31" xfId="50" applyFont="1" applyBorder="1" applyAlignment="1">
      <alignment horizontal="center" vertical="center"/>
    </xf>
    <xf numFmtId="0" fontId="11" fillId="0" borderId="32" xfId="50" applyFont="1" applyBorder="1" applyAlignment="1">
      <alignment horizontal="center" vertical="center"/>
    </xf>
    <xf numFmtId="0" fontId="11" fillId="0" borderId="45" xfId="50" applyFont="1" applyBorder="1" applyAlignment="1">
      <alignment horizontal="center" vertical="center"/>
    </xf>
    <xf numFmtId="0" fontId="17" fillId="0" borderId="33" xfId="50" applyFont="1" applyBorder="1" applyAlignment="1">
      <alignment horizontal="left"/>
    </xf>
    <xf numFmtId="0" fontId="17" fillId="0" borderId="0" xfId="50" applyFont="1" applyBorder="1" applyAlignment="1">
      <alignment horizontal="left"/>
    </xf>
    <xf numFmtId="0" fontId="17" fillId="0" borderId="46" xfId="50" applyFont="1" applyBorder="1" applyAlignment="1">
      <alignment horizontal="left"/>
    </xf>
    <xf numFmtId="0" fontId="35" fillId="0" borderId="34" xfId="50" applyFont="1" applyBorder="1" applyAlignment="1">
      <alignment horizontal="left" wrapText="1"/>
    </xf>
    <xf numFmtId="0" fontId="35" fillId="0" borderId="35" xfId="50" applyFont="1" applyBorder="1" applyAlignment="1">
      <alignment horizontal="left" wrapText="1"/>
    </xf>
    <xf numFmtId="0" fontId="35" fillId="0" borderId="47" xfId="50" applyFont="1" applyBorder="1" applyAlignment="1">
      <alignment horizontal="left" wrapText="1"/>
    </xf>
    <xf numFmtId="0" fontId="37" fillId="0" borderId="60" xfId="50" applyFont="1" applyBorder="1" applyAlignment="1">
      <alignment horizontal="center" vertical="center" wrapText="1"/>
    </xf>
    <xf numFmtId="0" fontId="37" fillId="0" borderId="61" xfId="50" applyFont="1" applyBorder="1" applyAlignment="1">
      <alignment horizontal="center" wrapText="1"/>
    </xf>
    <xf numFmtId="0" fontId="37" fillId="0" borderId="62" xfId="50" applyFont="1" applyBorder="1" applyAlignment="1">
      <alignment horizontal="center" wrapText="1"/>
    </xf>
    <xf numFmtId="0" fontId="37" fillId="0" borderId="63" xfId="50" applyFont="1" applyBorder="1" applyAlignment="1">
      <alignment horizontal="center" wrapText="1"/>
    </xf>
    <xf numFmtId="0" fontId="16" fillId="0" borderId="31" xfId="50" applyFont="1" applyBorder="1" applyAlignment="1">
      <alignment horizontal="left"/>
    </xf>
    <xf numFmtId="0" fontId="16" fillId="0" borderId="32" xfId="50" applyFont="1" applyBorder="1" applyAlignment="1">
      <alignment horizontal="left"/>
    </xf>
    <xf numFmtId="0" fontId="16" fillId="0" borderId="45" xfId="50" applyFont="1" applyBorder="1" applyAlignment="1">
      <alignment horizontal="left"/>
    </xf>
    <xf numFmtId="0" fontId="16" fillId="0" borderId="33" xfId="50" applyFont="1" applyBorder="1" applyAlignment="1">
      <alignment horizontal="left" wrapText="1"/>
    </xf>
    <xf numFmtId="0" fontId="16" fillId="0" borderId="0" xfId="50" applyFont="1" applyBorder="1" applyAlignment="1">
      <alignment horizontal="left" wrapText="1"/>
    </xf>
    <xf numFmtId="0" fontId="16" fillId="0" borderId="46" xfId="50" applyFont="1" applyBorder="1" applyAlignment="1">
      <alignment horizontal="left" wrapText="1"/>
    </xf>
    <xf numFmtId="0" fontId="9" fillId="0" borderId="61" xfId="50" applyFont="1" applyBorder="1" applyAlignment="1">
      <alignment horizontal="center"/>
    </xf>
    <xf numFmtId="0" fontId="9" fillId="0" borderId="62" xfId="50" applyFont="1" applyBorder="1" applyAlignment="1">
      <alignment horizontal="center"/>
    </xf>
    <xf numFmtId="0" fontId="9" fillId="0" borderId="63" xfId="50" applyFont="1" applyBorder="1" applyAlignment="1">
      <alignment horizontal="center"/>
    </xf>
    <xf numFmtId="0" fontId="8" fillId="0" borderId="48" xfId="50" applyFont="1" applyBorder="1" applyAlignment="1">
      <alignment horizontal="center" vertical="center"/>
    </xf>
    <xf numFmtId="0" fontId="8" fillId="0" borderId="49" xfId="50" applyFont="1" applyBorder="1" applyAlignment="1">
      <alignment horizontal="center" vertical="center"/>
    </xf>
    <xf numFmtId="0" fontId="8" fillId="0" borderId="62" xfId="50" applyFont="1" applyBorder="1" applyAlignment="1">
      <alignment horizontal="center" wrapText="1"/>
    </xf>
    <xf numFmtId="0" fontId="8" fillId="0" borderId="63" xfId="50" applyFont="1" applyBorder="1" applyAlignment="1">
      <alignment horizontal="center" wrapText="1"/>
    </xf>
    <xf numFmtId="0" fontId="8" fillId="0" borderId="61" xfId="50" applyFont="1" applyBorder="1" applyAlignment="1">
      <alignment horizontal="left"/>
    </xf>
    <xf numFmtId="0" fontId="8" fillId="0" borderId="62" xfId="50" applyFont="1" applyBorder="1" applyAlignment="1">
      <alignment horizontal="left"/>
    </xf>
    <xf numFmtId="0" fontId="8" fillId="0" borderId="63" xfId="50" applyFont="1" applyBorder="1" applyAlignment="1">
      <alignment horizontal="left"/>
    </xf>
    <xf numFmtId="0" fontId="8" fillId="0" borderId="48" xfId="50" applyFont="1" applyBorder="1" applyAlignment="1">
      <alignment horizontal="center" vertical="center" wrapText="1"/>
    </xf>
    <xf numFmtId="0" fontId="8" fillId="0" borderId="49" xfId="50" applyFont="1" applyBorder="1" applyAlignment="1">
      <alignment horizontal="center" vertical="center" wrapText="1"/>
    </xf>
    <xf numFmtId="0" fontId="9" fillId="0" borderId="48" xfId="50" applyFont="1" applyBorder="1" applyAlignment="1">
      <alignment horizontal="center" vertical="center" wrapText="1"/>
    </xf>
    <xf numFmtId="0" fontId="9" fillId="0" borderId="49" xfId="50" applyFont="1" applyBorder="1" applyAlignment="1">
      <alignment horizontal="center" vertical="center" wrapText="1"/>
    </xf>
    <xf numFmtId="0" fontId="59" fillId="0" borderId="20" xfId="50" applyFont="1" applyBorder="1" applyAlignment="1">
      <alignment horizontal="left" vertical="center" wrapText="1"/>
    </xf>
    <xf numFmtId="0" fontId="35" fillId="0" borderId="20" xfId="50" applyFont="1" applyBorder="1" applyAlignment="1">
      <alignment horizontal="left" vertical="center" wrapText="1"/>
    </xf>
    <xf numFmtId="0" fontId="11" fillId="0" borderId="20" xfId="50" applyFont="1" applyBorder="1" applyAlignment="1">
      <alignment horizontal="center" vertical="center" wrapText="1"/>
    </xf>
    <xf numFmtId="0" fontId="1" fillId="0" borderId="20" xfId="50" applyFont="1" applyBorder="1" applyAlignment="1"/>
    <xf numFmtId="0" fontId="42" fillId="0" borderId="29" xfId="50" applyFont="1" applyBorder="1" applyAlignment="1">
      <alignment horizontal="left" vertical="center" wrapText="1"/>
    </xf>
    <xf numFmtId="0" fontId="35" fillId="0" borderId="1" xfId="50" applyFont="1" applyBorder="1" applyAlignment="1">
      <alignment horizontal="left" vertical="center" wrapText="1"/>
    </xf>
    <xf numFmtId="0" fontId="35" fillId="0" borderId="30" xfId="50" applyFont="1" applyBorder="1" applyAlignment="1">
      <alignment horizontal="left" vertical="center" wrapText="1"/>
    </xf>
    <xf numFmtId="0" fontId="59" fillId="0" borderId="29" xfId="50" applyFont="1" applyBorder="1" applyAlignment="1">
      <alignment horizontal="left" vertical="center" wrapText="1"/>
    </xf>
    <xf numFmtId="0" fontId="11" fillId="0" borderId="29" xfId="50" applyFont="1" applyBorder="1" applyAlignment="1">
      <alignment horizontal="center" vertical="center" wrapText="1"/>
    </xf>
    <xf numFmtId="0" fontId="11" fillId="0" borderId="1" xfId="50" applyFont="1" applyBorder="1" applyAlignment="1">
      <alignment horizontal="center" vertical="center" wrapText="1"/>
    </xf>
    <xf numFmtId="0" fontId="11" fillId="0" borderId="30" xfId="50" applyFont="1" applyBorder="1" applyAlignment="1">
      <alignment horizontal="center" vertical="center" wrapText="1"/>
    </xf>
    <xf numFmtId="0" fontId="9" fillId="0" borderId="29" xfId="50" applyFont="1" applyBorder="1" applyAlignment="1">
      <alignment horizontal="center"/>
    </xf>
    <xf numFmtId="0" fontId="9" fillId="0" borderId="1" xfId="50" applyFont="1" applyBorder="1" applyAlignment="1">
      <alignment horizontal="center"/>
    </xf>
    <xf numFmtId="0" fontId="9" fillId="0" borderId="30" xfId="50" applyFont="1" applyBorder="1" applyAlignment="1">
      <alignment horizontal="center"/>
    </xf>
    <xf numFmtId="0" fontId="13" fillId="0" borderId="20" xfId="50" applyFont="1" applyBorder="1" applyAlignment="1">
      <alignment horizontal="center" vertical="center"/>
    </xf>
    <xf numFmtId="0" fontId="8" fillId="0" borderId="20" xfId="50" applyFont="1" applyBorder="1" applyAlignment="1">
      <alignment horizontal="center" vertical="center"/>
    </xf>
    <xf numFmtId="0" fontId="8" fillId="0" borderId="20" xfId="50" applyFont="1" applyBorder="1" applyAlignment="1">
      <alignment horizontal="left"/>
    </xf>
    <xf numFmtId="0" fontId="8" fillId="0" borderId="20" xfId="50" applyFont="1" applyBorder="1" applyAlignment="1">
      <alignment horizontal="center" vertical="center" wrapText="1"/>
    </xf>
    <xf numFmtId="0" fontId="9" fillId="0" borderId="20" xfId="50" applyFont="1" applyBorder="1" applyAlignment="1">
      <alignment horizontal="center" vertical="center" wrapText="1"/>
    </xf>
    <xf numFmtId="0" fontId="9" fillId="0" borderId="20" xfId="50" applyFont="1" applyBorder="1" applyAlignment="1">
      <alignment horizontal="center"/>
    </xf>
    <xf numFmtId="0" fontId="8" fillId="0" borderId="29" xfId="50" applyFont="1" applyBorder="1" applyAlignment="1">
      <alignment horizontal="center" vertical="center"/>
    </xf>
    <xf numFmtId="0" fontId="8" fillId="0" borderId="1" xfId="50" applyFont="1" applyBorder="1" applyAlignment="1">
      <alignment horizontal="center" vertical="center"/>
    </xf>
    <xf numFmtId="0" fontId="8" fillId="0" borderId="30" xfId="50" applyFont="1" applyBorder="1" applyAlignment="1">
      <alignment horizontal="center" vertical="center"/>
    </xf>
    <xf numFmtId="0" fontId="40" fillId="0" borderId="29" xfId="50" applyFont="1" applyBorder="1" applyAlignment="1">
      <alignment horizontal="left"/>
    </xf>
    <xf numFmtId="0" fontId="40" fillId="0" borderId="1" xfId="50" applyFont="1" applyBorder="1" applyAlignment="1">
      <alignment horizontal="left"/>
    </xf>
    <xf numFmtId="0" fontId="40" fillId="0" borderId="30" xfId="50" applyFont="1" applyBorder="1" applyAlignment="1">
      <alignment horizontal="left"/>
    </xf>
    <xf numFmtId="0" fontId="8" fillId="0" borderId="20" xfId="50" applyFont="1" applyFill="1" applyBorder="1" applyAlignment="1">
      <alignment horizontal="left"/>
    </xf>
    <xf numFmtId="0" fontId="8" fillId="0" borderId="31" xfId="50" applyFont="1" applyBorder="1" applyAlignment="1">
      <alignment horizontal="center" vertical="center"/>
    </xf>
    <xf numFmtId="0" fontId="8" fillId="0" borderId="34" xfId="50" applyFont="1" applyBorder="1" applyAlignment="1">
      <alignment horizontal="center" vertical="center"/>
    </xf>
    <xf numFmtId="0" fontId="8" fillId="0" borderId="29" xfId="50" applyFont="1" applyBorder="1" applyAlignment="1">
      <alignment horizontal="center"/>
    </xf>
    <xf numFmtId="0" fontId="8" fillId="0" borderId="30" xfId="50" applyFont="1" applyBorder="1" applyAlignment="1">
      <alignment horizontal="center"/>
    </xf>
    <xf numFmtId="0" fontId="8" fillId="0" borderId="1" xfId="50" applyFont="1" applyBorder="1" applyAlignment="1">
      <alignment horizontal="center"/>
    </xf>
    <xf numFmtId="0" fontId="8" fillId="0" borderId="53" xfId="50" applyFont="1" applyBorder="1" applyAlignment="1">
      <alignment horizontal="center" vertical="center"/>
    </xf>
    <xf numFmtId="0" fontId="8" fillId="0" borderId="32" xfId="50" applyFont="1" applyBorder="1" applyAlignment="1">
      <alignment horizontal="center" vertical="center"/>
    </xf>
    <xf numFmtId="0" fontId="8" fillId="0" borderId="45" xfId="50" applyFont="1" applyBorder="1" applyAlignment="1">
      <alignment horizontal="center" vertical="center"/>
    </xf>
    <xf numFmtId="0" fontId="8" fillId="0" borderId="35" xfId="50" applyFont="1" applyBorder="1" applyAlignment="1">
      <alignment horizontal="center" vertical="center"/>
    </xf>
    <xf numFmtId="0" fontId="8" fillId="0" borderId="47" xfId="50" applyFont="1" applyBorder="1" applyAlignment="1">
      <alignment horizontal="center" vertical="center"/>
    </xf>
    <xf numFmtId="0" fontId="16" fillId="0" borderId="32" xfId="281" applyFont="1" applyBorder="1" applyAlignment="1">
      <alignment horizontal="left"/>
    </xf>
    <xf numFmtId="0" fontId="0" fillId="0" borderId="48" xfId="50" applyFont="1" applyBorder="1" applyAlignment="1">
      <alignment horizontal="center" vertical="center" wrapText="1"/>
    </xf>
    <xf numFmtId="0" fontId="1" fillId="0" borderId="49" xfId="50" applyFont="1" applyBorder="1" applyAlignment="1">
      <alignment horizontal="center" vertical="center" wrapText="1"/>
    </xf>
    <xf numFmtId="0" fontId="35" fillId="0" borderId="0" xfId="50" applyFont="1" applyAlignment="1">
      <alignment horizontal="justify" vertical="top" wrapText="1"/>
    </xf>
    <xf numFmtId="0" fontId="1" fillId="0" borderId="20" xfId="50" applyFont="1" applyBorder="1" applyAlignment="1">
      <alignment horizontal="center" vertical="top"/>
    </xf>
    <xf numFmtId="0" fontId="11" fillId="0" borderId="20" xfId="50" applyFont="1" applyBorder="1" applyAlignment="1">
      <alignment horizontal="center" vertical="center"/>
    </xf>
    <xf numFmtId="0" fontId="1" fillId="0" borderId="20" xfId="50" applyFont="1" applyBorder="1" applyAlignment="1">
      <alignment horizontal="center" vertical="center"/>
    </xf>
    <xf numFmtId="0" fontId="1" fillId="0" borderId="48" xfId="50" applyFont="1" applyBorder="1" applyAlignment="1">
      <alignment horizontal="center" vertical="center"/>
    </xf>
    <xf numFmtId="0" fontId="1" fillId="0" borderId="49" xfId="50" applyFont="1" applyBorder="1" applyAlignment="1">
      <alignment horizontal="center" vertical="center"/>
    </xf>
    <xf numFmtId="0" fontId="4" fillId="0" borderId="20" xfId="50" applyFont="1" applyBorder="1" applyAlignment="1">
      <alignment horizontal="center" vertical="center"/>
    </xf>
    <xf numFmtId="0" fontId="1" fillId="0" borderId="29" xfId="50" applyFont="1" applyBorder="1" applyAlignment="1">
      <alignment horizontal="center" vertical="center"/>
    </xf>
    <xf numFmtId="0" fontId="1" fillId="0" borderId="1" xfId="50" applyFont="1" applyBorder="1" applyAlignment="1">
      <alignment horizontal="center" vertical="center"/>
    </xf>
    <xf numFmtId="0" fontId="1" fillId="0" borderId="30" xfId="50" applyFont="1" applyBorder="1" applyAlignment="1">
      <alignment horizontal="center" vertical="center"/>
    </xf>
    <xf numFmtId="0" fontId="60" fillId="0" borderId="29" xfId="50" applyFont="1" applyBorder="1" applyAlignment="1">
      <alignment horizontal="left" vertical="center"/>
    </xf>
    <xf numFmtId="0" fontId="60" fillId="0" borderId="1" xfId="50" applyFont="1" applyBorder="1" applyAlignment="1">
      <alignment horizontal="left" vertical="center"/>
    </xf>
    <xf numFmtId="0" fontId="60" fillId="0" borderId="30" xfId="50" applyFont="1" applyBorder="1" applyAlignment="1">
      <alignment horizontal="left"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9" fillId="0" borderId="20" xfId="50" applyFont="1" applyBorder="1" applyAlignment="1">
      <alignment horizontal="center" vertical="center"/>
    </xf>
    <xf numFmtId="0" fontId="8" fillId="0" borderId="20" xfId="50" applyFont="1" applyBorder="1" applyAlignment="1">
      <alignment horizontal="center"/>
    </xf>
    <xf numFmtId="0" fontId="13" fillId="0" borderId="20" xfId="50" applyFont="1" applyBorder="1" applyAlignment="1">
      <alignment horizontal="left" vertical="center"/>
    </xf>
    <xf numFmtId="0" fontId="12" fillId="0" borderId="20" xfId="50" applyFont="1" applyBorder="1" applyAlignment="1">
      <alignment horizontal="left" vertical="center"/>
    </xf>
    <xf numFmtId="0" fontId="13" fillId="0" borderId="20" xfId="50" applyFont="1" applyBorder="1" applyAlignment="1">
      <alignment horizontal="center" vertical="center" wrapText="1"/>
    </xf>
    <xf numFmtId="0" fontId="16" fillId="0" borderId="20" xfId="50" applyFont="1" applyBorder="1" applyAlignment="1">
      <alignment horizontal="left" vertical="center"/>
    </xf>
    <xf numFmtId="0" fontId="12" fillId="0" borderId="29" xfId="50" applyFont="1" applyBorder="1" applyAlignment="1">
      <alignment horizontal="left" vertical="center"/>
    </xf>
    <xf numFmtId="0" fontId="12" fillId="0" borderId="30" xfId="50" applyFont="1" applyBorder="1" applyAlignment="1">
      <alignment horizontal="left" vertical="center"/>
    </xf>
    <xf numFmtId="0" fontId="9" fillId="0" borderId="20" xfId="50" applyFont="1" applyBorder="1" applyAlignment="1">
      <alignment horizontal="center" wrapText="1"/>
    </xf>
    <xf numFmtId="0" fontId="11" fillId="0" borderId="20" xfId="50" applyFont="1" applyBorder="1" applyAlignment="1">
      <alignment horizontal="left" vertical="center"/>
    </xf>
    <xf numFmtId="0" fontId="2" fillId="0" borderId="20" xfId="50" applyFont="1" applyBorder="1" applyAlignment="1">
      <alignment horizontal="center"/>
    </xf>
    <xf numFmtId="0" fontId="34" fillId="0" borderId="0" xfId="50" applyFont="1" applyAlignment="1">
      <alignment horizontal="center" wrapText="1"/>
    </xf>
  </cellXfs>
  <cellStyles count="373">
    <cellStyle name="20% - Énfasis1" xfId="24" builtinId="30" customBuiltin="1"/>
    <cellStyle name="20% - Énfasis1 2" xfId="51" xr:uid="{00000000-0005-0000-0000-000006000000}"/>
    <cellStyle name="20% - Énfasis1 3" xfId="52" xr:uid="{00000000-0005-0000-0000-000007000000}"/>
    <cellStyle name="20% - Énfasis2" xfId="28" builtinId="34" customBuiltin="1"/>
    <cellStyle name="20% - Énfasis2 2" xfId="53" xr:uid="{00000000-0005-0000-0000-000008000000}"/>
    <cellStyle name="20% - Énfasis2 3" xfId="54" xr:uid="{00000000-0005-0000-0000-000009000000}"/>
    <cellStyle name="20% - Énfasis3" xfId="32" builtinId="38" customBuiltin="1"/>
    <cellStyle name="20% - Énfasis3 2" xfId="55" xr:uid="{00000000-0005-0000-0000-00000A000000}"/>
    <cellStyle name="20% - Énfasis3 3" xfId="56" xr:uid="{00000000-0005-0000-0000-00000B000000}"/>
    <cellStyle name="20% - Énfasis4" xfId="36" builtinId="42" customBuiltin="1"/>
    <cellStyle name="20% - Énfasis4 2" xfId="57" xr:uid="{00000000-0005-0000-0000-00000C000000}"/>
    <cellStyle name="20% - Énfasis4 3" xfId="58" xr:uid="{00000000-0005-0000-0000-00000D000000}"/>
    <cellStyle name="20% - Énfasis5" xfId="40" builtinId="46" customBuiltin="1"/>
    <cellStyle name="20% - Énfasis5 2" xfId="59" xr:uid="{00000000-0005-0000-0000-00000E000000}"/>
    <cellStyle name="20% - Énfasis5 3" xfId="60" xr:uid="{00000000-0005-0000-0000-00000F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8000000}"/>
    <cellStyle name="40% - Énfasis1 3" xfId="64" xr:uid="{00000000-0005-0000-0000-000019000000}"/>
    <cellStyle name="40% - Énfasis2" xfId="29" builtinId="35" customBuiltin="1"/>
    <cellStyle name="40% - Énfasis2 2" xfId="65" xr:uid="{00000000-0005-0000-0000-00001A000000}"/>
    <cellStyle name="40% - Énfasis2 3" xfId="66" xr:uid="{00000000-0005-0000-0000-00001B000000}"/>
    <cellStyle name="40% - Énfasis3" xfId="33" builtinId="39" customBuiltin="1"/>
    <cellStyle name="40% - Énfasis3 2" xfId="67" xr:uid="{00000000-0005-0000-0000-00001C000000}"/>
    <cellStyle name="40% - Énfasis3 3" xfId="68" xr:uid="{00000000-0005-0000-0000-00001D000000}"/>
    <cellStyle name="40% - Énfasis4" xfId="37" builtinId="43" customBuiltin="1"/>
    <cellStyle name="40% - Énfasis4 2" xfId="69" xr:uid="{00000000-0005-0000-0000-00001E000000}"/>
    <cellStyle name="40% - Énfasis4 3" xfId="70" xr:uid="{00000000-0005-0000-0000-00001F000000}"/>
    <cellStyle name="40% - Énfasis5" xfId="41" builtinId="47" customBuiltin="1"/>
    <cellStyle name="40% - Énfasis5 2" xfId="71" xr:uid="{00000000-0005-0000-0000-000020000000}"/>
    <cellStyle name="40% - Énfasis5 3" xfId="72" xr:uid="{00000000-0005-0000-0000-000021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A000000}"/>
    <cellStyle name="60% - Énfasis1 3" xfId="76" xr:uid="{00000000-0005-0000-0000-00002B000000}"/>
    <cellStyle name="60% - Énfasis2" xfId="30" builtinId="36" customBuiltin="1"/>
    <cellStyle name="60% - Énfasis2 2" xfId="77" xr:uid="{00000000-0005-0000-0000-00002C000000}"/>
    <cellStyle name="60% - Énfasis2 3" xfId="78" xr:uid="{00000000-0005-0000-0000-00002D000000}"/>
    <cellStyle name="60% - Énfasis3" xfId="34" builtinId="40" customBuiltin="1"/>
    <cellStyle name="60% - Énfasis3 2" xfId="79" xr:uid="{00000000-0005-0000-0000-00002E000000}"/>
    <cellStyle name="60% - Énfasis3 3" xfId="80" xr:uid="{00000000-0005-0000-0000-00002F000000}"/>
    <cellStyle name="60% - Énfasis4" xfId="38" builtinId="44" customBuiltin="1"/>
    <cellStyle name="60% - Énfasis4 2" xfId="81" xr:uid="{00000000-0005-0000-0000-000030000000}"/>
    <cellStyle name="60% - Énfasis4 3" xfId="82" xr:uid="{00000000-0005-0000-0000-000031000000}"/>
    <cellStyle name="60% - Énfasis5" xfId="42" builtinId="48" customBuiltin="1"/>
    <cellStyle name="60% - Énfasis5 2" xfId="83" xr:uid="{00000000-0005-0000-0000-000032000000}"/>
    <cellStyle name="60% - Énfasis5 3" xfId="84" xr:uid="{00000000-0005-0000-0000-000033000000}"/>
    <cellStyle name="60% - Énfasis6" xfId="46" builtinId="52" customBuiltin="1"/>
    <cellStyle name="60% - Énfasis6 2" xfId="85" xr:uid="{00000000-0005-0000-0000-000034000000}"/>
    <cellStyle name="60% - Énfasis6 3" xfId="86" xr:uid="{00000000-0005-0000-0000-000035000000}"/>
    <cellStyle name="Buena 2" xfId="87" xr:uid="{00000000-0005-0000-0000-00003D000000}"/>
    <cellStyle name="Bueno" xfId="11" builtinId="26" customBuiltin="1"/>
    <cellStyle name="Bueno 2" xfId="88" xr:uid="{00000000-0005-0000-0000-00003E000000}"/>
    <cellStyle name="Cálculo" xfId="16" builtinId="22" customBuiltin="1"/>
    <cellStyle name="Cálculo 2" xfId="89" xr:uid="{00000000-0005-0000-0000-000040000000}"/>
    <cellStyle name="Celda de comprobación" xfId="18" builtinId="23" customBuiltin="1"/>
    <cellStyle name="Celda de comprobación 2" xfId="90" xr:uid="{00000000-0005-0000-0000-000041000000}"/>
    <cellStyle name="Celda vinculada" xfId="17" builtinId="24" customBuiltin="1"/>
    <cellStyle name="Celda vinculada 2" xfId="91" xr:uid="{00000000-0005-0000-0000-000042000000}"/>
    <cellStyle name="Encabezado 1" xfId="7" builtinId="16" customBuiltin="1"/>
    <cellStyle name="Encabezado 4" xfId="10" builtinId="19" customBuiltin="1"/>
    <cellStyle name="Encabezado 4 2" xfId="92" xr:uid="{00000000-0005-0000-0000-000046000000}"/>
    <cellStyle name="Énfasis1" xfId="23" builtinId="29" customBuiltin="1"/>
    <cellStyle name="Énfasis1 2" xfId="93" xr:uid="{00000000-0005-0000-0000-000047000000}"/>
    <cellStyle name="Énfasis2" xfId="27" builtinId="33" customBuiltin="1"/>
    <cellStyle name="Énfasis2 2" xfId="94" xr:uid="{00000000-0005-0000-0000-000048000000}"/>
    <cellStyle name="Énfasis3" xfId="31" builtinId="37" customBuiltin="1"/>
    <cellStyle name="Énfasis3 2" xfId="95" xr:uid="{00000000-0005-0000-0000-000049000000}"/>
    <cellStyle name="Énfasis4" xfId="35" builtinId="41" customBuiltin="1"/>
    <cellStyle name="Énfasis4 2" xfId="96" xr:uid="{00000000-0005-0000-0000-00004A000000}"/>
    <cellStyle name="Énfasis5" xfId="39" builtinId="45" customBuiltin="1"/>
    <cellStyle name="Énfasis5 2" xfId="97" xr:uid="{00000000-0005-0000-0000-00004B000000}"/>
    <cellStyle name="Énfasis6" xfId="43" builtinId="49" customBuiltin="1"/>
    <cellStyle name="Énfasis6 2" xfId="98" xr:uid="{00000000-0005-0000-0000-00004C000000}"/>
    <cellStyle name="Entrada" xfId="14" builtinId="20" customBuiltin="1"/>
    <cellStyle name="Entrada 2" xfId="99" xr:uid="{00000000-0005-0000-0000-00004D000000}"/>
    <cellStyle name="Hipervínculo 2" xfId="100" xr:uid="{00000000-0005-0000-0000-000054000000}"/>
    <cellStyle name="Hipervínculo 2 2" xfId="101" xr:uid="{00000000-0005-0000-0000-000055000000}"/>
    <cellStyle name="Hipervínculo 3" xfId="102" xr:uid="{00000000-0005-0000-0000-000056000000}"/>
    <cellStyle name="Hipervínculo 4" xfId="103" xr:uid="{00000000-0005-0000-0000-000057000000}"/>
    <cellStyle name="Incorrecto" xfId="12" builtinId="27" customBuiltin="1"/>
    <cellStyle name="Incorrecto 2" xfId="105" xr:uid="{00000000-0005-0000-0000-000058000000}"/>
    <cellStyle name="Incorrecto 3" xfId="104" xr:uid="{00000000-0005-0000-0000-000059000000}"/>
    <cellStyle name="Millares" xfId="4" builtinId="3"/>
    <cellStyle name="Millares [0]" xfId="5" builtinId="6"/>
    <cellStyle name="Millares [0] 2" xfId="49" xr:uid="{00000000-0005-0000-0000-00005C000000}"/>
    <cellStyle name="Millares [0] 2 2" xfId="109" xr:uid="{00000000-0005-0000-0000-00005D000000}"/>
    <cellStyle name="Millares [0] 2 2 2" xfId="110" xr:uid="{00000000-0005-0000-0000-00005E000000}"/>
    <cellStyle name="Millares [0] 2 3" xfId="111" xr:uid="{00000000-0005-0000-0000-00005F000000}"/>
    <cellStyle name="Millares [0] 2 4" xfId="108" xr:uid="{00000000-0005-0000-0000-000060000000}"/>
    <cellStyle name="Millares [0] 3" xfId="112" xr:uid="{00000000-0005-0000-0000-000061000000}"/>
    <cellStyle name="Millares [0] 3 2" xfId="113" xr:uid="{00000000-0005-0000-0000-000062000000}"/>
    <cellStyle name="Millares [0] 4" xfId="114" xr:uid="{00000000-0005-0000-0000-000063000000}"/>
    <cellStyle name="Millares [0] 5" xfId="115" xr:uid="{00000000-0005-0000-0000-000064000000}"/>
    <cellStyle name="Millares [0] 6" xfId="107" xr:uid="{00000000-0005-0000-0000-000065000000}"/>
    <cellStyle name="Millares 10" xfId="116" xr:uid="{00000000-0005-0000-0000-000066000000}"/>
    <cellStyle name="Millares 10 2" xfId="117" xr:uid="{00000000-0005-0000-0000-000067000000}"/>
    <cellStyle name="Millares 10 3" xfId="118" xr:uid="{00000000-0005-0000-0000-000068000000}"/>
    <cellStyle name="Millares 11" xfId="119" xr:uid="{00000000-0005-0000-0000-000069000000}"/>
    <cellStyle name="Millares 11 2" xfId="120" xr:uid="{00000000-0005-0000-0000-00006A000000}"/>
    <cellStyle name="Millares 11 3" xfId="121" xr:uid="{00000000-0005-0000-0000-00006B000000}"/>
    <cellStyle name="Millares 12" xfId="122" xr:uid="{00000000-0005-0000-0000-00006C000000}"/>
    <cellStyle name="Millares 12 2" xfId="123" xr:uid="{00000000-0005-0000-0000-00006D000000}"/>
    <cellStyle name="Millares 12 2 2" xfId="124" xr:uid="{00000000-0005-0000-0000-00006E000000}"/>
    <cellStyle name="Millares 12 3" xfId="125" xr:uid="{00000000-0005-0000-0000-00006F000000}"/>
    <cellStyle name="Millares 13" xfId="126" xr:uid="{00000000-0005-0000-0000-000070000000}"/>
    <cellStyle name="Millares 13 2" xfId="127" xr:uid="{00000000-0005-0000-0000-000071000000}"/>
    <cellStyle name="Millares 13 3" xfId="128" xr:uid="{00000000-0005-0000-0000-000072000000}"/>
    <cellStyle name="Millares 14" xfId="129" xr:uid="{00000000-0005-0000-0000-000073000000}"/>
    <cellStyle name="Millares 14 2" xfId="130" xr:uid="{00000000-0005-0000-0000-000074000000}"/>
    <cellStyle name="Millares 14 3" xfId="131" xr:uid="{00000000-0005-0000-0000-000075000000}"/>
    <cellStyle name="Millares 15" xfId="132" xr:uid="{00000000-0005-0000-0000-000076000000}"/>
    <cellStyle name="Millares 15 2" xfId="133" xr:uid="{00000000-0005-0000-0000-000077000000}"/>
    <cellStyle name="Millares 15 3" xfId="134" xr:uid="{00000000-0005-0000-0000-000078000000}"/>
    <cellStyle name="Millares 16" xfId="135" xr:uid="{00000000-0005-0000-0000-000079000000}"/>
    <cellStyle name="Millares 16 2" xfId="136" xr:uid="{00000000-0005-0000-0000-00007A000000}"/>
    <cellStyle name="Millares 16 3" xfId="137" xr:uid="{00000000-0005-0000-0000-00007B000000}"/>
    <cellStyle name="Millares 17" xfId="138" xr:uid="{00000000-0005-0000-0000-00007C000000}"/>
    <cellStyle name="Millares 17 2" xfId="139" xr:uid="{00000000-0005-0000-0000-00007D000000}"/>
    <cellStyle name="Millares 18" xfId="140" xr:uid="{00000000-0005-0000-0000-00007E000000}"/>
    <cellStyle name="Millares 18 2" xfId="141" xr:uid="{00000000-0005-0000-0000-00007F000000}"/>
    <cellStyle name="Millares 19" xfId="142" xr:uid="{00000000-0005-0000-0000-000080000000}"/>
    <cellStyle name="Millares 19 2" xfId="143" xr:uid="{00000000-0005-0000-0000-000081000000}"/>
    <cellStyle name="Millares 2" xfId="144" xr:uid="{00000000-0005-0000-0000-000082000000}"/>
    <cellStyle name="Millares 2 2" xfId="145" xr:uid="{00000000-0005-0000-0000-000083000000}"/>
    <cellStyle name="Millares 2 2 2" xfId="146" xr:uid="{00000000-0005-0000-0000-000084000000}"/>
    <cellStyle name="Millares 20" xfId="147" xr:uid="{00000000-0005-0000-0000-000085000000}"/>
    <cellStyle name="Millares 20 2" xfId="148" xr:uid="{00000000-0005-0000-0000-000086000000}"/>
    <cellStyle name="Millares 21" xfId="149" xr:uid="{00000000-0005-0000-0000-000087000000}"/>
    <cellStyle name="Millares 21 2" xfId="150" xr:uid="{00000000-0005-0000-0000-000088000000}"/>
    <cellStyle name="Millares 22" xfId="151" xr:uid="{00000000-0005-0000-0000-000089000000}"/>
    <cellStyle name="Millares 22 2" xfId="152" xr:uid="{00000000-0005-0000-0000-00008A000000}"/>
    <cellStyle name="Millares 23" xfId="153" xr:uid="{00000000-0005-0000-0000-00008B000000}"/>
    <cellStyle name="Millares 23 2" xfId="154" xr:uid="{00000000-0005-0000-0000-00008C000000}"/>
    <cellStyle name="Millares 24" xfId="155" xr:uid="{00000000-0005-0000-0000-00008D000000}"/>
    <cellStyle name="Millares 24 2" xfId="156" xr:uid="{00000000-0005-0000-0000-00008E000000}"/>
    <cellStyle name="Millares 25" xfId="157" xr:uid="{00000000-0005-0000-0000-00008F000000}"/>
    <cellStyle name="Millares 25 2" xfId="158" xr:uid="{00000000-0005-0000-0000-000090000000}"/>
    <cellStyle name="Millares 26" xfId="159" xr:uid="{00000000-0005-0000-0000-000091000000}"/>
    <cellStyle name="Millares 26 2" xfId="160" xr:uid="{00000000-0005-0000-0000-000092000000}"/>
    <cellStyle name="Millares 27" xfId="161" xr:uid="{00000000-0005-0000-0000-000093000000}"/>
    <cellStyle name="Millares 27 2" xfId="162" xr:uid="{00000000-0005-0000-0000-000094000000}"/>
    <cellStyle name="Millares 28" xfId="163" xr:uid="{00000000-0005-0000-0000-000095000000}"/>
    <cellStyle name="Millares 28 2" xfId="164" xr:uid="{00000000-0005-0000-0000-000096000000}"/>
    <cellStyle name="Millares 29" xfId="165" xr:uid="{00000000-0005-0000-0000-000097000000}"/>
    <cellStyle name="Millares 29 2" xfId="166" xr:uid="{00000000-0005-0000-0000-000098000000}"/>
    <cellStyle name="Millares 3" xfId="167" xr:uid="{00000000-0005-0000-0000-000099000000}"/>
    <cellStyle name="Millares 3 2" xfId="168" xr:uid="{00000000-0005-0000-0000-00009A000000}"/>
    <cellStyle name="Millares 3 3" xfId="169" xr:uid="{00000000-0005-0000-0000-00009B000000}"/>
    <cellStyle name="Millares 3 4" xfId="170" xr:uid="{00000000-0005-0000-0000-00009C000000}"/>
    <cellStyle name="Millares 30" xfId="171" xr:uid="{00000000-0005-0000-0000-00009D000000}"/>
    <cellStyle name="Millares 30 2" xfId="172" xr:uid="{00000000-0005-0000-0000-00009E000000}"/>
    <cellStyle name="Millares 31" xfId="173" xr:uid="{00000000-0005-0000-0000-00009F000000}"/>
    <cellStyle name="Millares 31 2" xfId="174" xr:uid="{00000000-0005-0000-0000-0000A0000000}"/>
    <cellStyle name="Millares 32" xfId="175" xr:uid="{00000000-0005-0000-0000-0000A1000000}"/>
    <cellStyle name="Millares 32 2" xfId="176" xr:uid="{00000000-0005-0000-0000-0000A2000000}"/>
    <cellStyle name="Millares 33" xfId="177" xr:uid="{00000000-0005-0000-0000-0000A3000000}"/>
    <cellStyle name="Millares 33 2" xfId="178" xr:uid="{00000000-0005-0000-0000-0000A4000000}"/>
    <cellStyle name="Millares 34" xfId="179" xr:uid="{00000000-0005-0000-0000-0000A5000000}"/>
    <cellStyle name="Millares 34 2" xfId="180" xr:uid="{00000000-0005-0000-0000-0000A6000000}"/>
    <cellStyle name="Millares 35" xfId="181" xr:uid="{00000000-0005-0000-0000-0000A7000000}"/>
    <cellStyle name="Millares 35 2" xfId="182" xr:uid="{00000000-0005-0000-0000-0000A8000000}"/>
    <cellStyle name="Millares 36" xfId="183" xr:uid="{00000000-0005-0000-0000-0000A9000000}"/>
    <cellStyle name="Millares 36 2" xfId="184" xr:uid="{00000000-0005-0000-0000-0000AA000000}"/>
    <cellStyle name="Millares 37" xfId="185" xr:uid="{00000000-0005-0000-0000-0000AB000000}"/>
    <cellStyle name="Millares 37 2" xfId="186" xr:uid="{00000000-0005-0000-0000-0000AC000000}"/>
    <cellStyle name="Millares 38" xfId="187" xr:uid="{00000000-0005-0000-0000-0000AD000000}"/>
    <cellStyle name="Millares 38 2" xfId="188" xr:uid="{00000000-0005-0000-0000-0000AE000000}"/>
    <cellStyle name="Millares 39" xfId="189" xr:uid="{00000000-0005-0000-0000-0000AF000000}"/>
    <cellStyle name="Millares 39 2" xfId="190" xr:uid="{00000000-0005-0000-0000-0000B0000000}"/>
    <cellStyle name="Millares 4" xfId="191" xr:uid="{00000000-0005-0000-0000-0000B1000000}"/>
    <cellStyle name="Millares 4 2" xfId="192" xr:uid="{00000000-0005-0000-0000-0000B2000000}"/>
    <cellStyle name="Millares 4 3" xfId="193" xr:uid="{00000000-0005-0000-0000-0000B3000000}"/>
    <cellStyle name="Millares 40" xfId="194" xr:uid="{00000000-0005-0000-0000-0000B4000000}"/>
    <cellStyle name="Millares 40 2" xfId="195" xr:uid="{00000000-0005-0000-0000-0000B5000000}"/>
    <cellStyle name="Millares 41" xfId="196" xr:uid="{00000000-0005-0000-0000-0000B6000000}"/>
    <cellStyle name="Millares 41 2" xfId="197" xr:uid="{00000000-0005-0000-0000-0000B7000000}"/>
    <cellStyle name="Millares 42" xfId="198" xr:uid="{00000000-0005-0000-0000-0000B8000000}"/>
    <cellStyle name="Millares 42 2" xfId="199" xr:uid="{00000000-0005-0000-0000-0000B9000000}"/>
    <cellStyle name="Millares 43" xfId="200" xr:uid="{00000000-0005-0000-0000-0000BA000000}"/>
    <cellStyle name="Millares 43 2" xfId="201" xr:uid="{00000000-0005-0000-0000-0000BB000000}"/>
    <cellStyle name="Millares 44" xfId="202" xr:uid="{00000000-0005-0000-0000-0000BC000000}"/>
    <cellStyle name="Millares 44 2" xfId="203" xr:uid="{00000000-0005-0000-0000-0000BD000000}"/>
    <cellStyle name="Millares 45" xfId="204" xr:uid="{00000000-0005-0000-0000-0000BE000000}"/>
    <cellStyle name="Millares 45 2" xfId="205" xr:uid="{00000000-0005-0000-0000-0000BF000000}"/>
    <cellStyle name="Millares 46" xfId="206" xr:uid="{00000000-0005-0000-0000-0000C0000000}"/>
    <cellStyle name="Millares 47" xfId="207" xr:uid="{00000000-0005-0000-0000-0000C1000000}"/>
    <cellStyle name="Millares 47 2" xfId="208" xr:uid="{00000000-0005-0000-0000-0000C2000000}"/>
    <cellStyle name="Millares 47 2 2" xfId="209" xr:uid="{00000000-0005-0000-0000-0000C3000000}"/>
    <cellStyle name="Millares 47 3" xfId="210" xr:uid="{00000000-0005-0000-0000-0000C4000000}"/>
    <cellStyle name="Millares 48" xfId="211" xr:uid="{00000000-0005-0000-0000-0000C5000000}"/>
    <cellStyle name="Millares 48 2" xfId="212" xr:uid="{00000000-0005-0000-0000-0000C6000000}"/>
    <cellStyle name="Millares 48 2 2" xfId="213" xr:uid="{00000000-0005-0000-0000-0000C7000000}"/>
    <cellStyle name="Millares 48 3" xfId="214" xr:uid="{00000000-0005-0000-0000-0000C8000000}"/>
    <cellStyle name="Millares 49" xfId="215" xr:uid="{00000000-0005-0000-0000-0000C9000000}"/>
    <cellStyle name="Millares 49 2" xfId="216" xr:uid="{00000000-0005-0000-0000-0000CA000000}"/>
    <cellStyle name="Millares 49 2 2" xfId="217" xr:uid="{00000000-0005-0000-0000-0000CB000000}"/>
    <cellStyle name="Millares 49 3" xfId="218" xr:uid="{00000000-0005-0000-0000-0000CC000000}"/>
    <cellStyle name="Millares 5" xfId="219" xr:uid="{00000000-0005-0000-0000-0000CD000000}"/>
    <cellStyle name="Millares 5 2" xfId="220" xr:uid="{00000000-0005-0000-0000-0000CE000000}"/>
    <cellStyle name="Millares 5 3" xfId="221" xr:uid="{00000000-0005-0000-0000-0000CF000000}"/>
    <cellStyle name="Millares 50" xfId="222" xr:uid="{00000000-0005-0000-0000-0000D0000000}"/>
    <cellStyle name="Millares 50 2" xfId="223" xr:uid="{00000000-0005-0000-0000-0000D1000000}"/>
    <cellStyle name="Millares 50 2 2" xfId="224" xr:uid="{00000000-0005-0000-0000-0000D2000000}"/>
    <cellStyle name="Millares 50 3" xfId="225" xr:uid="{00000000-0005-0000-0000-0000D3000000}"/>
    <cellStyle name="Millares 51" xfId="226" xr:uid="{00000000-0005-0000-0000-0000D4000000}"/>
    <cellStyle name="Millares 52" xfId="227" xr:uid="{00000000-0005-0000-0000-0000D5000000}"/>
    <cellStyle name="Millares 53" xfId="228" xr:uid="{00000000-0005-0000-0000-0000D6000000}"/>
    <cellStyle name="Millares 54" xfId="229" xr:uid="{00000000-0005-0000-0000-0000D7000000}"/>
    <cellStyle name="Millares 54 2" xfId="230" xr:uid="{00000000-0005-0000-0000-0000D8000000}"/>
    <cellStyle name="Millares 55" xfId="231" xr:uid="{00000000-0005-0000-0000-0000D9000000}"/>
    <cellStyle name="Millares 55 2" xfId="232" xr:uid="{00000000-0005-0000-0000-0000DA000000}"/>
    <cellStyle name="Millares 56" xfId="233" xr:uid="{00000000-0005-0000-0000-0000DB000000}"/>
    <cellStyle name="Millares 56 2" xfId="234" xr:uid="{00000000-0005-0000-0000-0000DC000000}"/>
    <cellStyle name="Millares 57" xfId="235" xr:uid="{00000000-0005-0000-0000-0000DD000000}"/>
    <cellStyle name="Millares 57 2" xfId="236" xr:uid="{00000000-0005-0000-0000-0000DE000000}"/>
    <cellStyle name="Millares 58" xfId="237" xr:uid="{00000000-0005-0000-0000-0000DF000000}"/>
    <cellStyle name="Millares 58 2" xfId="238" xr:uid="{00000000-0005-0000-0000-0000E0000000}"/>
    <cellStyle name="Millares 59" xfId="239" xr:uid="{00000000-0005-0000-0000-0000E1000000}"/>
    <cellStyle name="Millares 6" xfId="240" xr:uid="{00000000-0005-0000-0000-0000E2000000}"/>
    <cellStyle name="Millares 6 2" xfId="241" xr:uid="{00000000-0005-0000-0000-0000E3000000}"/>
    <cellStyle name="Millares 6 3" xfId="242" xr:uid="{00000000-0005-0000-0000-0000E4000000}"/>
    <cellStyle name="Millares 60" xfId="243" xr:uid="{00000000-0005-0000-0000-0000E5000000}"/>
    <cellStyle name="Millares 61" xfId="244" xr:uid="{00000000-0005-0000-0000-0000E6000000}"/>
    <cellStyle name="Millares 62" xfId="245" xr:uid="{00000000-0005-0000-0000-0000E7000000}"/>
    <cellStyle name="Millares 63" xfId="246" xr:uid="{00000000-0005-0000-0000-0000E8000000}"/>
    <cellStyle name="Millares 64" xfId="247" xr:uid="{00000000-0005-0000-0000-0000E9000000}"/>
    <cellStyle name="Millares 65" xfId="248" xr:uid="{00000000-0005-0000-0000-0000EA000000}"/>
    <cellStyle name="Millares 66" xfId="249" xr:uid="{00000000-0005-0000-0000-0000EB000000}"/>
    <cellStyle name="Millares 67" xfId="250" xr:uid="{00000000-0005-0000-0000-0000EC000000}"/>
    <cellStyle name="Millares 68" xfId="251" xr:uid="{00000000-0005-0000-0000-0000ED000000}"/>
    <cellStyle name="Millares 69" xfId="106" xr:uid="{00000000-0005-0000-0000-0000EE000000}"/>
    <cellStyle name="Millares 7" xfId="252" xr:uid="{00000000-0005-0000-0000-0000EF000000}"/>
    <cellStyle name="Millares 7 2" xfId="253" xr:uid="{00000000-0005-0000-0000-0000F0000000}"/>
    <cellStyle name="Millares 7 3" xfId="254" xr:uid="{00000000-0005-0000-0000-0000F1000000}"/>
    <cellStyle name="Millares 70" xfId="361" xr:uid="{00000000-0005-0000-0000-0000F2000000}"/>
    <cellStyle name="Millares 71" xfId="368" xr:uid="{00000000-0005-0000-0000-0000F3000000}"/>
    <cellStyle name="Millares 72" xfId="360" xr:uid="{00000000-0005-0000-0000-0000F4000000}"/>
    <cellStyle name="Millares 73" xfId="367" xr:uid="{00000000-0005-0000-0000-0000F5000000}"/>
    <cellStyle name="Millares 74" xfId="357" xr:uid="{00000000-0005-0000-0000-0000F6000000}"/>
    <cellStyle name="Millares 75" xfId="355" xr:uid="{00000000-0005-0000-0000-0000F7000000}"/>
    <cellStyle name="Millares 76" xfId="356" xr:uid="{00000000-0005-0000-0000-0000F8000000}"/>
    <cellStyle name="Millares 77" xfId="363" xr:uid="{00000000-0005-0000-0000-0000F9000000}"/>
    <cellStyle name="Millares 78" xfId="359" xr:uid="{00000000-0005-0000-0000-0000FA000000}"/>
    <cellStyle name="Millares 79" xfId="370" xr:uid="{00000000-0005-0000-0000-0000FB000000}"/>
    <cellStyle name="Millares 8" xfId="255" xr:uid="{00000000-0005-0000-0000-0000FC000000}"/>
    <cellStyle name="Millares 8 2" xfId="256" xr:uid="{00000000-0005-0000-0000-0000FD000000}"/>
    <cellStyle name="Millares 8 3" xfId="257" xr:uid="{00000000-0005-0000-0000-0000FE000000}"/>
    <cellStyle name="Millares 80" xfId="362" xr:uid="{00000000-0005-0000-0000-0000FF000000}"/>
    <cellStyle name="Millares 81" xfId="366" xr:uid="{00000000-0005-0000-0000-000000010000}"/>
    <cellStyle name="Millares 82" xfId="371" xr:uid="{00000000-0005-0000-0000-000001010000}"/>
    <cellStyle name="Millares 83" xfId="364" xr:uid="{00000000-0005-0000-0000-000002010000}"/>
    <cellStyle name="Millares 84" xfId="372" xr:uid="{00000000-0005-0000-0000-000003010000}"/>
    <cellStyle name="Millares 85" xfId="365" xr:uid="{00000000-0005-0000-0000-000004010000}"/>
    <cellStyle name="Millares 86" xfId="358" xr:uid="{00000000-0005-0000-0000-000005010000}"/>
    <cellStyle name="Millares 87" xfId="369" xr:uid="{00000000-0005-0000-0000-000006010000}"/>
    <cellStyle name="Millares 9" xfId="258" xr:uid="{00000000-0005-0000-0000-000007010000}"/>
    <cellStyle name="Millares 9 2" xfId="259" xr:uid="{00000000-0005-0000-0000-000008010000}"/>
    <cellStyle name="Millares 9 3" xfId="260" xr:uid="{00000000-0005-0000-0000-000009010000}"/>
    <cellStyle name="Neutral" xfId="13" builtinId="28" customBuiltin="1"/>
    <cellStyle name="Neutral 2" xfId="262" xr:uid="{00000000-0005-0000-0000-00000B010000}"/>
    <cellStyle name="Neutral 3" xfId="263" xr:uid="{00000000-0005-0000-0000-00000C010000}"/>
    <cellStyle name="Neutral 4" xfId="261" xr:uid="{00000000-0005-0000-0000-00000D010000}"/>
    <cellStyle name="Normal" xfId="0" builtinId="0"/>
    <cellStyle name="Normal 10" xfId="2" xr:uid="{00000000-0005-0000-0000-00000F010000}"/>
    <cellStyle name="Normal 11" xfId="264" xr:uid="{00000000-0005-0000-0000-000010010000}"/>
    <cellStyle name="Normal 11 2" xfId="265" xr:uid="{00000000-0005-0000-0000-000011010000}"/>
    <cellStyle name="Normal 12" xfId="48" xr:uid="{00000000-0005-0000-0000-000012010000}"/>
    <cellStyle name="Normal 12 2" xfId="266" xr:uid="{00000000-0005-0000-0000-000013010000}"/>
    <cellStyle name="Normal 13" xfId="267" xr:uid="{00000000-0005-0000-0000-000014010000}"/>
    <cellStyle name="Normal 13 2" xfId="268" xr:uid="{00000000-0005-0000-0000-000015010000}"/>
    <cellStyle name="Normal 14" xfId="269" xr:uid="{00000000-0005-0000-0000-000016010000}"/>
    <cellStyle name="Normal 14 2" xfId="270" xr:uid="{00000000-0005-0000-0000-000017010000}"/>
    <cellStyle name="Normal 15" xfId="271" xr:uid="{00000000-0005-0000-0000-000018010000}"/>
    <cellStyle name="Normal 15 2" xfId="272" xr:uid="{00000000-0005-0000-0000-000019010000}"/>
    <cellStyle name="Normal 16" xfId="273" xr:uid="{00000000-0005-0000-0000-00001A010000}"/>
    <cellStyle name="Normal 16 2" xfId="274" xr:uid="{00000000-0005-0000-0000-00001B010000}"/>
    <cellStyle name="Normal 17" xfId="275" xr:uid="{00000000-0005-0000-0000-00001C010000}"/>
    <cellStyle name="Normal 17 2" xfId="276" xr:uid="{00000000-0005-0000-0000-00001D010000}"/>
    <cellStyle name="Normal 18" xfId="277" xr:uid="{00000000-0005-0000-0000-00001E010000}"/>
    <cellStyle name="Normal 18 2" xfId="278" xr:uid="{00000000-0005-0000-0000-00001F010000}"/>
    <cellStyle name="Normal 19" xfId="279" xr:uid="{00000000-0005-0000-0000-000020010000}"/>
    <cellStyle name="Normal 19 2" xfId="280" xr:uid="{00000000-0005-0000-0000-000021010000}"/>
    <cellStyle name="Normal 2" xfId="281" xr:uid="{00000000-0005-0000-0000-000022010000}"/>
    <cellStyle name="Normal 2 2" xfId="282" xr:uid="{00000000-0005-0000-0000-000023010000}"/>
    <cellStyle name="Normal 2 2 2" xfId="283" xr:uid="{00000000-0005-0000-0000-000024010000}"/>
    <cellStyle name="Normal 2 3" xfId="284" xr:uid="{00000000-0005-0000-0000-000025010000}"/>
    <cellStyle name="Normal 2 3 2" xfId="285" xr:uid="{00000000-0005-0000-0000-000026010000}"/>
    <cellStyle name="Normal 20" xfId="286" xr:uid="{00000000-0005-0000-0000-000027010000}"/>
    <cellStyle name="Normal 20 2" xfId="287" xr:uid="{00000000-0005-0000-0000-000028010000}"/>
    <cellStyle name="Normal 21" xfId="47" xr:uid="{00000000-0005-0000-0000-000029010000}"/>
    <cellStyle name="Normal 22" xfId="50" xr:uid="{00000000-0005-0000-0000-00002A010000}"/>
    <cellStyle name="Normal 3" xfId="288" xr:uid="{00000000-0005-0000-0000-00002B010000}"/>
    <cellStyle name="Normal 3 2" xfId="289" xr:uid="{00000000-0005-0000-0000-00002C010000}"/>
    <cellStyle name="Normal 3 2 2" xfId="290" xr:uid="{00000000-0005-0000-0000-00002D010000}"/>
    <cellStyle name="Normal 3 3" xfId="291" xr:uid="{00000000-0005-0000-0000-00002E010000}"/>
    <cellStyle name="Normal 4" xfId="292" xr:uid="{00000000-0005-0000-0000-00002F010000}"/>
    <cellStyle name="Normal 4 2" xfId="293" xr:uid="{00000000-0005-0000-0000-000030010000}"/>
    <cellStyle name="Normal 4 2 2" xfId="294" xr:uid="{00000000-0005-0000-0000-000031010000}"/>
    <cellStyle name="Normal 4 3" xfId="295" xr:uid="{00000000-0005-0000-0000-000032010000}"/>
    <cellStyle name="Normal 4 4" xfId="296" xr:uid="{00000000-0005-0000-0000-000033010000}"/>
    <cellStyle name="Normal 4 5" xfId="297" xr:uid="{00000000-0005-0000-0000-000034010000}"/>
    <cellStyle name="Normal 5" xfId="298" xr:uid="{00000000-0005-0000-0000-000035010000}"/>
    <cellStyle name="Normal 5 2" xfId="299" xr:uid="{00000000-0005-0000-0000-000036010000}"/>
    <cellStyle name="Normal 5 2 2" xfId="300" xr:uid="{00000000-0005-0000-0000-000037010000}"/>
    <cellStyle name="Normal 5 3" xfId="301" xr:uid="{00000000-0005-0000-0000-000038010000}"/>
    <cellStyle name="Normal 6" xfId="302" xr:uid="{00000000-0005-0000-0000-000039010000}"/>
    <cellStyle name="Normal 6 2" xfId="303" xr:uid="{00000000-0005-0000-0000-00003A010000}"/>
    <cellStyle name="Normal 7" xfId="304" xr:uid="{00000000-0005-0000-0000-00003B010000}"/>
    <cellStyle name="Normal 7 2" xfId="305" xr:uid="{00000000-0005-0000-0000-00003C010000}"/>
    <cellStyle name="Normal 8" xfId="306" xr:uid="{00000000-0005-0000-0000-00003D010000}"/>
    <cellStyle name="Normal 8 2" xfId="307" xr:uid="{00000000-0005-0000-0000-00003E010000}"/>
    <cellStyle name="Normal 9" xfId="308" xr:uid="{00000000-0005-0000-0000-00003F010000}"/>
    <cellStyle name="Normal 9 2" xfId="309" xr:uid="{00000000-0005-0000-0000-000040010000}"/>
    <cellStyle name="Notas" xfId="20" builtinId="10" customBuiltin="1"/>
    <cellStyle name="Notas 10" xfId="310" xr:uid="{00000000-0005-0000-0000-000041010000}"/>
    <cellStyle name="Notas 10 2" xfId="311" xr:uid="{00000000-0005-0000-0000-000042010000}"/>
    <cellStyle name="Notas 11" xfId="312" xr:uid="{00000000-0005-0000-0000-000043010000}"/>
    <cellStyle name="Notas 11 2" xfId="313" xr:uid="{00000000-0005-0000-0000-000044010000}"/>
    <cellStyle name="Notas 12" xfId="314" xr:uid="{00000000-0005-0000-0000-000045010000}"/>
    <cellStyle name="Notas 12 2" xfId="315" xr:uid="{00000000-0005-0000-0000-000046010000}"/>
    <cellStyle name="Notas 13" xfId="316" xr:uid="{00000000-0005-0000-0000-000047010000}"/>
    <cellStyle name="Notas 13 2" xfId="317" xr:uid="{00000000-0005-0000-0000-000048010000}"/>
    <cellStyle name="Notas 14" xfId="318" xr:uid="{00000000-0005-0000-0000-000049010000}"/>
    <cellStyle name="Notas 14 2" xfId="319" xr:uid="{00000000-0005-0000-0000-00004A010000}"/>
    <cellStyle name="Notas 15" xfId="320" xr:uid="{00000000-0005-0000-0000-00004B010000}"/>
    <cellStyle name="Notas 15 2" xfId="321" xr:uid="{00000000-0005-0000-0000-00004C010000}"/>
    <cellStyle name="Notas 2" xfId="322" xr:uid="{00000000-0005-0000-0000-00004D010000}"/>
    <cellStyle name="Notas 2 2" xfId="323" xr:uid="{00000000-0005-0000-0000-00004E010000}"/>
    <cellStyle name="Notas 3" xfId="324" xr:uid="{00000000-0005-0000-0000-00004F010000}"/>
    <cellStyle name="Notas 3 2" xfId="325" xr:uid="{00000000-0005-0000-0000-000050010000}"/>
    <cellStyle name="Notas 4" xfId="326" xr:uid="{00000000-0005-0000-0000-000051010000}"/>
    <cellStyle name="Notas 4 2" xfId="327" xr:uid="{00000000-0005-0000-0000-000052010000}"/>
    <cellStyle name="Notas 5" xfId="328" xr:uid="{00000000-0005-0000-0000-000053010000}"/>
    <cellStyle name="Notas 5 2" xfId="329" xr:uid="{00000000-0005-0000-0000-000054010000}"/>
    <cellStyle name="Notas 6" xfId="330" xr:uid="{00000000-0005-0000-0000-000055010000}"/>
    <cellStyle name="Notas 6 2" xfId="331" xr:uid="{00000000-0005-0000-0000-000056010000}"/>
    <cellStyle name="Notas 7" xfId="332" xr:uid="{00000000-0005-0000-0000-000057010000}"/>
    <cellStyle name="Notas 7 2" xfId="333" xr:uid="{00000000-0005-0000-0000-000058010000}"/>
    <cellStyle name="Notas 8" xfId="334" xr:uid="{00000000-0005-0000-0000-000059010000}"/>
    <cellStyle name="Notas 8 2" xfId="335" xr:uid="{00000000-0005-0000-0000-00005A010000}"/>
    <cellStyle name="Notas 9" xfId="336" xr:uid="{00000000-0005-0000-0000-00005B010000}"/>
    <cellStyle name="Notas 9 2" xfId="337" xr:uid="{00000000-0005-0000-0000-00005C010000}"/>
    <cellStyle name="Porcentaje" xfId="1" builtinId="5"/>
    <cellStyle name="Porcentaje 2" xfId="3" xr:uid="{00000000-0005-0000-0000-000060010000}"/>
    <cellStyle name="Porcentaje 2 2" xfId="339" xr:uid="{00000000-0005-0000-0000-000061010000}"/>
    <cellStyle name="Porcentaje 2 2 2" xfId="340" xr:uid="{00000000-0005-0000-0000-000062010000}"/>
    <cellStyle name="Porcentaje 3" xfId="341" xr:uid="{00000000-0005-0000-0000-000063010000}"/>
    <cellStyle name="Porcentaje 3 2" xfId="342" xr:uid="{00000000-0005-0000-0000-000064010000}"/>
    <cellStyle name="Porcentaje 4" xfId="343" xr:uid="{00000000-0005-0000-0000-000065010000}"/>
    <cellStyle name="Porcentaje 5" xfId="338" xr:uid="{00000000-0005-0000-0000-000066010000}"/>
    <cellStyle name="Porcentual 2" xfId="344" xr:uid="{00000000-0005-0000-0000-000067010000}"/>
    <cellStyle name="Porcentual_Productos Sice" xfId="345" xr:uid="{00000000-0005-0000-0000-000068010000}"/>
    <cellStyle name="Salida" xfId="15" builtinId="21" customBuiltin="1"/>
    <cellStyle name="Salida 2" xfId="346" xr:uid="{00000000-0005-0000-0000-000069010000}"/>
    <cellStyle name="Texto de advertencia" xfId="19" builtinId="11" customBuiltin="1"/>
    <cellStyle name="Texto de advertencia 2" xfId="347" xr:uid="{00000000-0005-0000-0000-00006A010000}"/>
    <cellStyle name="Texto explicativo" xfId="21" builtinId="53" customBuiltin="1"/>
    <cellStyle name="Texto explicativo 2" xfId="348" xr:uid="{00000000-0005-0000-0000-00006B010000}"/>
    <cellStyle name="Título" xfId="6" builtinId="15" customBuiltin="1"/>
    <cellStyle name="Título 1 2" xfId="349" xr:uid="{00000000-0005-0000-0000-00006D010000}"/>
    <cellStyle name="Título 2" xfId="8" builtinId="17" customBuiltin="1"/>
    <cellStyle name="Título 2 2" xfId="350" xr:uid="{00000000-0005-0000-0000-00006E010000}"/>
    <cellStyle name="Título 3" xfId="9" builtinId="18" customBuiltin="1"/>
    <cellStyle name="Título 3 2" xfId="351" xr:uid="{00000000-0005-0000-0000-00006F010000}"/>
    <cellStyle name="Título 4" xfId="352" xr:uid="{00000000-0005-0000-0000-000070010000}"/>
    <cellStyle name="Total" xfId="22" builtinId="25" customBuiltin="1"/>
    <cellStyle name="Total 2" xfId="354" xr:uid="{00000000-0005-0000-0000-000072010000}"/>
    <cellStyle name="Total 3" xfId="353" xr:uid="{00000000-0005-0000-0000-000073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42793352"/>
        <c:axId val="2089041336"/>
      </c:barChart>
      <c:catAx>
        <c:axId val="204279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41336"/>
        <c:crosses val="autoZero"/>
        <c:auto val="1"/>
        <c:lblAlgn val="ctr"/>
        <c:lblOffset val="100"/>
        <c:noMultiLvlLbl val="0"/>
      </c:catAx>
      <c:valAx>
        <c:axId val="2089041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793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5"/>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pt idx="3">
                  <c:v>31.3</c:v>
                </c:pt>
                <c:pt idx="4">
                  <c:v>35.299999999999997</c:v>
                </c:pt>
                <c:pt idx="5">
                  <c:v>36.9</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2091602232"/>
        <c:axId val="2091358488"/>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209160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358488"/>
        <c:crosses val="autoZero"/>
        <c:auto val="1"/>
        <c:lblAlgn val="ctr"/>
        <c:lblOffset val="100"/>
        <c:noMultiLvlLbl val="0"/>
      </c:catAx>
      <c:valAx>
        <c:axId val="2091358488"/>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02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'Graficos vinos DO'!$Y$10</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DO'!$Y$11</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DO'!$Y$12</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DO'!$Y$13</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5"/>
          <c:tx>
            <c:strRef>
              <c:f>'Graficos vinos DO'!$Y$14</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148.4</c:v>
                </c:pt>
                <c:pt idx="1">
                  <c:v>86.1</c:v>
                </c:pt>
                <c:pt idx="2">
                  <c:v>92.9</c:v>
                </c:pt>
                <c:pt idx="3">
                  <c:v>92.6</c:v>
                </c:pt>
                <c:pt idx="4">
                  <c:v>109.1</c:v>
                </c:pt>
                <c:pt idx="5">
                  <c:v>109.4</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2042930728"/>
        <c:axId val="2042934280"/>
        <c:extLst>
          <c:ext xmlns:c15="http://schemas.microsoft.com/office/drawing/2012/chart" uri="{02D57815-91ED-43cb-92C2-25804820EDAC}">
            <c15:filteredLineSeries>
              <c15:ser>
                <c:idx val="0"/>
                <c:order val="0"/>
                <c:tx>
                  <c:strRef>
                    <c:extLst>
                      <c:ext uri="{02D57815-91ED-43cb-92C2-25804820EDAC}">
                        <c15:formulaRef>
                          <c15:sqref>'Graficos vinos DO'!$Y$9</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DO'!$Z$9:$AK$9</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204293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4280"/>
        <c:crosses val="autoZero"/>
        <c:auto val="1"/>
        <c:lblAlgn val="ctr"/>
        <c:lblOffset val="100"/>
        <c:noMultiLvlLbl val="0"/>
      </c:catAx>
      <c:valAx>
        <c:axId val="2042934280"/>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0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1"/>
          <c:order val="1"/>
          <c:tx>
            <c:strRef>
              <c:f>'Graficos vinos DO'!$Y$19</c:f>
              <c:strCache>
                <c:ptCount val="1"/>
                <c:pt idx="0">
                  <c:v>2016</c:v>
                </c:pt>
              </c:strCache>
            </c:strRef>
          </c:tx>
          <c:spPr>
            <a:ln w="28575" cap="rnd">
              <a:solidFill>
                <a:schemeClr val="accent2"/>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DO'!$Z$19:$AK$19</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DO'!$Y$20</c:f>
              <c:strCache>
                <c:ptCount val="1"/>
                <c:pt idx="0">
                  <c:v>2017</c:v>
                </c:pt>
              </c:strCache>
            </c:strRef>
          </c:tx>
          <c:spPr>
            <a:ln w="28575" cap="rnd">
              <a:solidFill>
                <a:schemeClr val="accent3"/>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DO'!$Z$20:$AK$20</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DO'!$Y$21</c:f>
              <c:strCache>
                <c:ptCount val="1"/>
                <c:pt idx="0">
                  <c:v>2018</c:v>
                </c:pt>
              </c:strCache>
            </c:strRef>
          </c:tx>
          <c:spPr>
            <a:ln w="28575" cap="rnd">
              <a:solidFill>
                <a:schemeClr val="accent4"/>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DO'!$Z$21:$AK$21</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DO'!$Y$22</c:f>
              <c:strCache>
                <c:ptCount val="1"/>
                <c:pt idx="0">
                  <c:v>2019</c:v>
                </c:pt>
              </c:strCache>
            </c:strRef>
          </c:tx>
          <c:spPr>
            <a:ln w="28575" cap="rnd">
              <a:solidFill>
                <a:schemeClr val="accent5"/>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5"/>
          <c:tx>
            <c:strRef>
              <c:f>'Graficos vinos DO'!$Y$23</c:f>
              <c:strCache>
                <c:ptCount val="1"/>
                <c:pt idx="0">
                  <c:v>2020</c:v>
                </c:pt>
              </c:strCache>
            </c:strRef>
          </c:tx>
          <c:spPr>
            <a:ln w="28575" cap="rnd">
              <a:solidFill>
                <a:schemeClr val="accent6"/>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3.2051835853131752</c:v>
                </c:pt>
                <c:pt idx="1">
                  <c:v>3.177121771217712</c:v>
                </c:pt>
                <c:pt idx="2">
                  <c:v>2.9967741935483874</c:v>
                </c:pt>
                <c:pt idx="3">
                  <c:v>2.958466453674121</c:v>
                </c:pt>
                <c:pt idx="4">
                  <c:v>3.0906515580736547</c:v>
                </c:pt>
                <c:pt idx="5">
                  <c:v>2.9647696476964773</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2042998760"/>
        <c:axId val="2043002312"/>
        <c:extLst>
          <c:ext xmlns:c15="http://schemas.microsoft.com/office/drawing/2012/chart" uri="{02D57815-91ED-43cb-92C2-25804820EDAC}">
            <c15:filteredLineSeries>
              <c15:ser>
                <c:idx val="0"/>
                <c:order val="0"/>
                <c:tx>
                  <c:strRef>
                    <c:extLst>
                      <c:ext uri="{02D57815-91ED-43cb-92C2-25804820EDAC}">
                        <c15:formulaRef>
                          <c15:sqref>'Graficos vinos DO'!$Y$18</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DO'!$Z$17:$AK$17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DO'!$Z$18:$AK$18</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204299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02312"/>
        <c:crosses val="autoZero"/>
        <c:auto val="1"/>
        <c:lblAlgn val="ctr"/>
        <c:lblOffset val="100"/>
        <c:noMultiLvlLbl val="0"/>
      </c:catAx>
      <c:valAx>
        <c:axId val="2043002312"/>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98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5"/>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pt idx="3">
                  <c:v>24.2</c:v>
                </c:pt>
                <c:pt idx="4">
                  <c:v>32.200000000000003</c:v>
                </c:pt>
                <c:pt idx="5">
                  <c:v>34.4</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2091814216"/>
        <c:axId val="-2091821624"/>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20918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21624"/>
        <c:crosses val="autoZero"/>
        <c:auto val="1"/>
        <c:lblAlgn val="ctr"/>
        <c:lblOffset val="100"/>
        <c:noMultiLvlLbl val="0"/>
      </c:catAx>
      <c:valAx>
        <c:axId val="-2091821624"/>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14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1"/>
          <c:order val="1"/>
          <c:tx>
            <c:strRef>
              <c:f>'Gráficos vino granel'!$Q$12</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granel'!$Q$13</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granel'!$Q$14</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granel'!$Q$15</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5"/>
          <c:tx>
            <c:strRef>
              <c:f>'Gráficos vino granel'!$Q$16</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28.1</c:v>
                </c:pt>
                <c:pt idx="1">
                  <c:v>25.4</c:v>
                </c:pt>
                <c:pt idx="2">
                  <c:v>18</c:v>
                </c:pt>
                <c:pt idx="3">
                  <c:v>19.399999999999999</c:v>
                </c:pt>
                <c:pt idx="4">
                  <c:v>26</c:v>
                </c:pt>
                <c:pt idx="5" formatCode="0.00">
                  <c:v>28.6</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2091649128"/>
        <c:axId val="2091863208"/>
        <c:extLst>
          <c:ext xmlns:c15="http://schemas.microsoft.com/office/drawing/2012/chart" uri="{02D57815-91ED-43cb-92C2-25804820EDAC}">
            <c15:filteredLineSeries>
              <c15:ser>
                <c:idx val="0"/>
                <c:order val="0"/>
                <c:tx>
                  <c:strRef>
                    <c:extLst>
                      <c:ext uri="{02D57815-91ED-43cb-92C2-25804820EDAC}">
                        <c15:formulaRef>
                          <c15:sqref>'Gráficos vino granel'!$Q$11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granel'!$R$11:$AC$11</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209164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63208"/>
        <c:crosses val="autoZero"/>
        <c:auto val="1"/>
        <c:lblAlgn val="ctr"/>
        <c:lblOffset val="100"/>
        <c:noMultiLvlLbl val="0"/>
      </c:catAx>
      <c:valAx>
        <c:axId val="2091863208"/>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491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1"/>
          <c:order val="1"/>
          <c:tx>
            <c:strRef>
              <c:f>'Gráficos vino granel'!$Q$21</c:f>
              <c:strCache>
                <c:ptCount val="1"/>
                <c:pt idx="0">
                  <c:v>2016</c:v>
                </c:pt>
              </c:strCache>
            </c:strRef>
          </c:tx>
          <c:spPr>
            <a:ln w="28575" cap="rnd">
              <a:solidFill>
                <a:schemeClr val="accent2"/>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granel'!$Q$22</c:f>
              <c:strCache>
                <c:ptCount val="1"/>
                <c:pt idx="0">
                  <c:v>2017</c:v>
                </c:pt>
              </c:strCache>
            </c:strRef>
          </c:tx>
          <c:spPr>
            <a:ln w="28575" cap="rnd">
              <a:solidFill>
                <a:schemeClr val="accent3"/>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granel'!$Q$23</c:f>
              <c:strCache>
                <c:ptCount val="1"/>
                <c:pt idx="0">
                  <c:v>2018</c:v>
                </c:pt>
              </c:strCache>
            </c:strRef>
          </c:tx>
          <c:spPr>
            <a:ln w="28575" cap="rnd">
              <a:solidFill>
                <a:schemeClr val="accent4"/>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granel'!$R$23:$AC$23</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granel'!$Q$24</c:f>
              <c:strCache>
                <c:ptCount val="1"/>
                <c:pt idx="0">
                  <c:v>2019</c:v>
                </c:pt>
              </c:strCache>
            </c:strRef>
          </c:tx>
          <c:spPr>
            <a:ln w="28575" cap="rnd">
              <a:solidFill>
                <a:schemeClr val="accent5"/>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5"/>
          <c:tx>
            <c:strRef>
              <c:f>'Gráficos vino granel'!$Q$25</c:f>
              <c:strCache>
                <c:ptCount val="1"/>
                <c:pt idx="0">
                  <c:v>2020</c:v>
                </c:pt>
              </c:strCache>
            </c:strRef>
          </c:tx>
          <c:spPr>
            <a:ln w="28575" cap="rnd">
              <a:solidFill>
                <a:schemeClr val="accent6"/>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0.86461538461538467</c:v>
                </c:pt>
                <c:pt idx="1">
                  <c:v>0.85234899328859048</c:v>
                </c:pt>
                <c:pt idx="2">
                  <c:v>0.84905660377358494</c:v>
                </c:pt>
                <c:pt idx="3">
                  <c:v>0.80165289256198347</c:v>
                </c:pt>
                <c:pt idx="4">
                  <c:v>0.80745341614906829</c:v>
                </c:pt>
                <c:pt idx="5">
                  <c:v>0.83139534883720934</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2087020648"/>
        <c:axId val="-2087017096"/>
        <c:extLst>
          <c:ext xmlns:c15="http://schemas.microsoft.com/office/drawing/2012/chart" uri="{02D57815-91ED-43cb-92C2-25804820EDAC}">
            <c15:filteredLineSeries>
              <c15:ser>
                <c:idx val="0"/>
                <c:order val="0"/>
                <c:tx>
                  <c:strRef>
                    <c:extLst>
                      <c:ext uri="{02D57815-91ED-43cb-92C2-25804820EDAC}">
                        <c15:formulaRef>
                          <c15:sqref>'Gráficos vino granel'!$Q$20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granel'!$R$19:$AC$19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granel'!$R$20:$AC$20</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208702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17096"/>
        <c:crosses val="autoZero"/>
        <c:auto val="1"/>
        <c:lblAlgn val="ctr"/>
        <c:lblOffset val="100"/>
        <c:noMultiLvlLbl val="0"/>
      </c:catAx>
      <c:valAx>
        <c:axId val="-208701709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20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pt idx="3">
                  <c:v>2056.1999999999998</c:v>
                </c:pt>
                <c:pt idx="4">
                  <c:v>2181.4</c:v>
                </c:pt>
                <c:pt idx="5">
                  <c:v>2920.2</c:v>
                </c:pt>
              </c:numCache>
            </c:numRef>
          </c:val>
          <c:smooth val="0"/>
          <c:extLst>
            <c:ext xmlns:c16="http://schemas.microsoft.com/office/drawing/2014/chart" uri="{C3380CC4-5D6E-409C-BE32-E72D297353CC}">
              <c16:uniqueId val="{00000000-C69B-4DE2-8967-8935DA147A89}"/>
            </c:ext>
          </c:extLst>
        </c:ser>
        <c:dLbls>
          <c:showLegendKey val="0"/>
          <c:showVal val="0"/>
          <c:showCatName val="0"/>
          <c:showSerName val="0"/>
          <c:showPercent val="0"/>
          <c:showBubbleSize val="0"/>
        </c:dLbls>
        <c:smooth val="0"/>
        <c:axId val="2043064328"/>
        <c:axId val="2043067880"/>
      </c:lineChart>
      <c:catAx>
        <c:axId val="204306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7880"/>
        <c:crosses val="autoZero"/>
        <c:auto val="1"/>
        <c:lblAlgn val="ctr"/>
        <c:lblOffset val="100"/>
        <c:noMultiLvlLbl val="0"/>
      </c:catAx>
      <c:valAx>
        <c:axId val="2043067880"/>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4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lts'!$Q$9</c:f>
              <c:strCache>
                <c:ptCount val="1"/>
                <c:pt idx="0">
                  <c:v>2017</c:v>
                </c:pt>
              </c:strCache>
            </c:strRef>
          </c:tx>
          <c:spPr>
            <a:ln w="28575" cap="rnd">
              <a:solidFill>
                <a:schemeClr val="accent1"/>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lts'!$R$9:$AA$9</c:f>
              <c:numCache>
                <c:formatCode>_(* #,##0_);_(* \(#,##0\);_(* "-"_);_(@_)</c:formatCode>
                <c:ptCount val="10"/>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lts'!$Q$10</c:f>
              <c:strCache>
                <c:ptCount val="1"/>
                <c:pt idx="0">
                  <c:v>2018</c:v>
                </c:pt>
              </c:strCache>
            </c:strRef>
          </c:tx>
          <c:spPr>
            <a:ln w="28575" cap="rnd">
              <a:solidFill>
                <a:schemeClr val="accent2"/>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lts'!$R$10:$AA$10</c:f>
              <c:numCache>
                <c:formatCode>_(* #,##0_);_(* \(#,##0\);_(* "-"_);_(@_)</c:formatCode>
                <c:ptCount val="10"/>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lts'!$Q$11</c:f>
              <c:strCache>
                <c:ptCount val="1"/>
                <c:pt idx="0">
                  <c:v>2019</c:v>
                </c:pt>
              </c:strCache>
            </c:strRef>
          </c:tx>
          <c:spPr>
            <a:ln w="28575" cap="rnd">
              <a:solidFill>
                <a:schemeClr val="accent3"/>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lts'!$R$11:$AA$11</c:f>
              <c:numCache>
                <c:formatCode>_(* #,##0_);_(* \(#,##0\);_(* "-"_);_(@_)</c:formatCode>
                <c:ptCount val="10"/>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lts'!$Q$12</c:f>
              <c:strCache>
                <c:ptCount val="1"/>
                <c:pt idx="0">
                  <c:v>2020</c:v>
                </c:pt>
              </c:strCache>
            </c:strRef>
          </c:tx>
          <c:spPr>
            <a:ln w="28575" cap="rnd">
              <a:solidFill>
                <a:schemeClr val="accent4"/>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lts'!$R$12:$AA$12</c:f>
              <c:numCache>
                <c:formatCode>_(* #,##0_);_(* \(#,##0\);_(* "-"_);_(@_)</c:formatCode>
                <c:ptCount val="10"/>
                <c:pt idx="0">
                  <c:v>2785.4</c:v>
                </c:pt>
                <c:pt idx="1">
                  <c:v>2490.6</c:v>
                </c:pt>
                <c:pt idx="2">
                  <c:v>1677.4</c:v>
                </c:pt>
                <c:pt idx="3">
                  <c:v>3630.1</c:v>
                </c:pt>
                <c:pt idx="4">
                  <c:v>3635.1</c:v>
                </c:pt>
                <c:pt idx="5">
                  <c:v>5040.3999999999996</c:v>
                </c:pt>
              </c:numCache>
            </c:numRef>
          </c:val>
          <c:smooth val="0"/>
          <c:extLst>
            <c:ext xmlns:c16="http://schemas.microsoft.com/office/drawing/2014/chart" uri="{C3380CC4-5D6E-409C-BE32-E72D297353CC}">
              <c16:uniqueId val="{00000000-B29B-412E-B707-9F638748165F}"/>
            </c:ext>
          </c:extLst>
        </c:ser>
        <c:dLbls>
          <c:showLegendKey val="0"/>
          <c:showVal val="0"/>
          <c:showCatName val="0"/>
          <c:showSerName val="0"/>
          <c:showPercent val="0"/>
          <c:showBubbleSize val="0"/>
        </c:dLbls>
        <c:smooth val="0"/>
        <c:axId val="2090942312"/>
        <c:axId val="2090945864"/>
      </c:lineChart>
      <c:catAx>
        <c:axId val="2090942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5864"/>
        <c:crosses val="autoZero"/>
        <c:auto val="1"/>
        <c:lblAlgn val="ctr"/>
        <c:lblOffset val="100"/>
        <c:noMultiLvlLbl val="0"/>
      </c:catAx>
      <c:valAx>
        <c:axId val="2090945864"/>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2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lts'!$Q$17</c:f>
              <c:strCache>
                <c:ptCount val="1"/>
                <c:pt idx="0">
                  <c:v>2017</c:v>
                </c:pt>
              </c:strCache>
            </c:strRef>
          </c:tx>
          <c:spPr>
            <a:ln w="28575" cap="rnd">
              <a:solidFill>
                <a:schemeClr val="accent1"/>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lts'!$R$17:$AC$17</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lts'!$Q$18</c:f>
              <c:strCache>
                <c:ptCount val="1"/>
                <c:pt idx="0">
                  <c:v>2018</c:v>
                </c:pt>
              </c:strCache>
            </c:strRef>
          </c:tx>
          <c:spPr>
            <a:ln w="28575" cap="rnd">
              <a:solidFill>
                <a:schemeClr val="accent2"/>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lts'!$R$18:$AC$18</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lts'!$Q$19</c:f>
              <c:strCache>
                <c:ptCount val="1"/>
                <c:pt idx="0">
                  <c:v>2019</c:v>
                </c:pt>
              </c:strCache>
            </c:strRef>
          </c:tx>
          <c:spPr>
            <a:ln w="28575" cap="rnd">
              <a:solidFill>
                <a:schemeClr val="accent3"/>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lts'!$Q$20</c:f>
              <c:strCache>
                <c:ptCount val="1"/>
                <c:pt idx="0">
                  <c:v>2020</c:v>
                </c:pt>
              </c:strCache>
            </c:strRef>
          </c:tx>
          <c:spPr>
            <a:ln w="28575" cap="rnd">
              <a:solidFill>
                <a:schemeClr val="accent4"/>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1.8954746512419192</c:v>
                </c:pt>
                <c:pt idx="1">
                  <c:v>1.7268252097344519</c:v>
                </c:pt>
                <c:pt idx="2">
                  <c:v>1.8258408620877327</c:v>
                </c:pt>
                <c:pt idx="3">
                  <c:v>1.7654411049508805</c:v>
                </c:pt>
                <c:pt idx="4">
                  <c:v>1.6664068946548087</c:v>
                </c:pt>
                <c:pt idx="5">
                  <c:v>1.7260461612218341</c:v>
                </c:pt>
              </c:numCache>
            </c:numRef>
          </c:val>
          <c:smooth val="0"/>
          <c:extLst>
            <c:ext xmlns:c16="http://schemas.microsoft.com/office/drawing/2014/chart" uri="{C3380CC4-5D6E-409C-BE32-E72D297353CC}">
              <c16:uniqueId val="{00000000-5642-497D-87D7-19ED0553A228}"/>
            </c:ext>
          </c:extLst>
        </c:ser>
        <c:dLbls>
          <c:showLegendKey val="0"/>
          <c:showVal val="0"/>
          <c:showCatName val="0"/>
          <c:showSerName val="0"/>
          <c:showPercent val="0"/>
          <c:showBubbleSize val="0"/>
        </c:dLbls>
        <c:smooth val="0"/>
        <c:axId val="2091006760"/>
        <c:axId val="2091010312"/>
      </c:lineChart>
      <c:catAx>
        <c:axId val="209100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10312"/>
        <c:crosses val="autoZero"/>
        <c:auto val="1"/>
        <c:lblAlgn val="ctr"/>
        <c:lblOffset val="100"/>
        <c:noMultiLvlLbl val="0"/>
      </c:catAx>
      <c:valAx>
        <c:axId val="2091010312"/>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06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pt idx="3">
                  <c:v>242.3</c:v>
                </c:pt>
                <c:pt idx="4">
                  <c:v>316.10000000000002</c:v>
                </c:pt>
                <c:pt idx="5">
                  <c:v>252.6</c:v>
                </c:pt>
              </c:numCache>
            </c:numRef>
          </c:val>
          <c:smooth val="0"/>
          <c:extLst>
            <c:ext xmlns:c16="http://schemas.microsoft.com/office/drawing/2014/chart" uri="{C3380CC4-5D6E-409C-BE32-E72D297353CC}">
              <c16:uniqueId val="{00000000-2433-4D05-B9E8-970D2518CC63}"/>
            </c:ext>
          </c:extLst>
        </c:ser>
        <c:dLbls>
          <c:showLegendKey val="0"/>
          <c:showVal val="0"/>
          <c:showCatName val="0"/>
          <c:showSerName val="0"/>
          <c:showPercent val="0"/>
          <c:showBubbleSize val="0"/>
        </c:dLbls>
        <c:smooth val="0"/>
        <c:axId val="2091093496"/>
        <c:axId val="209109704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ext>
        </c:extLst>
      </c:lineChart>
      <c:catAx>
        <c:axId val="209109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7048"/>
        <c:crosses val="autoZero"/>
        <c:auto val="1"/>
        <c:lblAlgn val="ctr"/>
        <c:lblOffset val="100"/>
        <c:noMultiLvlLbl val="0"/>
      </c:catAx>
      <c:valAx>
        <c:axId val="209109704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2091470680"/>
        <c:axId val="-2091598360"/>
      </c:lineChart>
      <c:catAx>
        <c:axId val="-20914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598360"/>
        <c:crosses val="autoZero"/>
        <c:auto val="1"/>
        <c:lblAlgn val="ctr"/>
        <c:lblOffset val="100"/>
        <c:noMultiLvlLbl val="0"/>
      </c:catAx>
      <c:valAx>
        <c:axId val="-20915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470680"/>
        <c:crosses val="autoZero"/>
        <c:crossBetween val="between"/>
      </c:valAx>
      <c:spPr>
        <a:noFill/>
        <a:ln>
          <a:noFill/>
        </a:ln>
        <a:effectLst/>
      </c:spPr>
    </c:plotArea>
    <c:legend>
      <c:legendPos val="b"/>
      <c:layout>
        <c:manualLayout>
          <c:xMode val="edge"/>
          <c:yMode val="edge"/>
          <c:x val="3.2487605715952203E-2"/>
          <c:y val="0.80506978646831195"/>
          <c:w val="0.93502455526392603"/>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espumoso'!$P$11</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espumoso'!$P$12</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espumoso'!$P$13</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espumoso'!$P$14</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espumoso'!$P$15</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1496.8</c:v>
                </c:pt>
                <c:pt idx="1">
                  <c:v>895.4</c:v>
                </c:pt>
                <c:pt idx="2">
                  <c:v>613.70000000000005</c:v>
                </c:pt>
                <c:pt idx="3">
                  <c:v>1392.2</c:v>
                </c:pt>
                <c:pt idx="4">
                  <c:v>1282.8</c:v>
                </c:pt>
                <c:pt idx="5">
                  <c:v>1023.8</c:v>
                </c:pt>
              </c:numCache>
            </c:numRef>
          </c:val>
          <c:smooth val="0"/>
          <c:extLst>
            <c:ext xmlns:c16="http://schemas.microsoft.com/office/drawing/2014/chart" uri="{C3380CC4-5D6E-409C-BE32-E72D297353CC}">
              <c16:uniqueId val="{00000000-4DC9-411E-8DFD-30054E6014A0}"/>
            </c:ext>
          </c:extLst>
        </c:ser>
        <c:dLbls>
          <c:showLegendKey val="0"/>
          <c:showVal val="0"/>
          <c:showCatName val="0"/>
          <c:showSerName val="0"/>
          <c:showPercent val="0"/>
          <c:showBubbleSize val="0"/>
        </c:dLbls>
        <c:smooth val="0"/>
        <c:axId val="-2086957080"/>
        <c:axId val="-2086953528"/>
        <c:extLst>
          <c:ext xmlns:c15="http://schemas.microsoft.com/office/drawing/2012/chart" uri="{02D57815-91ED-43cb-92C2-25804820EDAC}">
            <c15:filteredLineSeries>
              <c15:ser>
                <c:idx val="0"/>
                <c:order val="0"/>
                <c:tx>
                  <c:strRef>
                    <c:extLst>
                      <c:ext uri="{02D57815-91ED-43cb-92C2-25804820EDAC}">
                        <c15:formulaRef>
                          <c15:sqref>'Gráficos vino espumoso'!$P$10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espumoso'!$Q$10:$AB$10</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ext>
        </c:extLst>
      </c:lineChart>
      <c:catAx>
        <c:axId val="-208695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3528"/>
        <c:crosses val="autoZero"/>
        <c:auto val="1"/>
        <c:lblAlgn val="ctr"/>
        <c:lblOffset val="100"/>
        <c:noMultiLvlLbl val="0"/>
      </c:catAx>
      <c:valAx>
        <c:axId val="-2086953528"/>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7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1"/>
          <c:order val="1"/>
          <c:tx>
            <c:strRef>
              <c:f>'Gráficos vino espumoso'!$P$21</c:f>
              <c:strCache>
                <c:ptCount val="1"/>
                <c:pt idx="0">
                  <c:v>2016</c:v>
                </c:pt>
              </c:strCache>
            </c:strRef>
          </c:tx>
          <c:spPr>
            <a:ln w="28575" cap="rnd">
              <a:solidFill>
                <a:schemeClr val="accent2"/>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espumoso'!$Q$21:$AB$21</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espumoso'!$P$22</c:f>
              <c:strCache>
                <c:ptCount val="1"/>
                <c:pt idx="0">
                  <c:v>2017</c:v>
                </c:pt>
              </c:strCache>
            </c:strRef>
          </c:tx>
          <c:spPr>
            <a:ln w="28575" cap="rnd">
              <a:solidFill>
                <a:schemeClr val="accent3"/>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espumoso'!$Q$22:$AB$22</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espumoso'!$P$23</c:f>
              <c:strCache>
                <c:ptCount val="1"/>
                <c:pt idx="0">
                  <c:v>2018</c:v>
                </c:pt>
              </c:strCache>
            </c:strRef>
          </c:tx>
          <c:spPr>
            <a:ln w="28575" cap="rnd">
              <a:solidFill>
                <a:schemeClr val="accent4"/>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espumoso'!$Q$23:$AB$23</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espumoso'!$P$24</c:f>
              <c:strCache>
                <c:ptCount val="1"/>
                <c:pt idx="0">
                  <c:v>2019</c:v>
                </c:pt>
              </c:strCache>
            </c:strRef>
          </c:tx>
          <c:spPr>
            <a:ln w="28575" cap="rnd">
              <a:solidFill>
                <a:schemeClr val="accent5"/>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espumoso'!$P$25</c:f>
              <c:strCache>
                <c:ptCount val="1"/>
                <c:pt idx="0">
                  <c:v>2020</c:v>
                </c:pt>
              </c:strCache>
            </c:strRef>
          </c:tx>
          <c:spPr>
            <a:ln w="28575" cap="rnd">
              <a:solidFill>
                <a:schemeClr val="accent6"/>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4.4693938489101228</c:v>
                </c:pt>
                <c:pt idx="1">
                  <c:v>3.9134615384615383</c:v>
                </c:pt>
                <c:pt idx="2">
                  <c:v>4.2411886662059439</c:v>
                </c:pt>
                <c:pt idx="3">
                  <c:v>5.7457697069748246</c:v>
                </c:pt>
                <c:pt idx="4">
                  <c:v>4.0582094273963927</c:v>
                </c:pt>
                <c:pt idx="5">
                  <c:v>4.0530482977038798</c:v>
                </c:pt>
              </c:numCache>
            </c:numRef>
          </c:val>
          <c:smooth val="0"/>
          <c:extLst>
            <c:ext xmlns:c16="http://schemas.microsoft.com/office/drawing/2014/chart" uri="{C3380CC4-5D6E-409C-BE32-E72D297353CC}">
              <c16:uniqueId val="{00000000-D5F4-4927-BFE3-3E3282080F64}"/>
            </c:ext>
          </c:extLst>
        </c:ser>
        <c:dLbls>
          <c:showLegendKey val="0"/>
          <c:showVal val="0"/>
          <c:showCatName val="0"/>
          <c:showSerName val="0"/>
          <c:showPercent val="0"/>
          <c:showBubbleSize val="0"/>
        </c:dLbls>
        <c:smooth val="0"/>
        <c:axId val="2091181672"/>
        <c:axId val="2091185224"/>
        <c:extLst>
          <c:ext xmlns:c15="http://schemas.microsoft.com/office/drawing/2012/chart" uri="{02D57815-91ED-43cb-92C2-25804820EDAC}">
            <c15:filteredLineSeries>
              <c15:ser>
                <c:idx val="0"/>
                <c:order val="0"/>
                <c:tx>
                  <c:strRef>
                    <c:extLst>
                      <c:ext uri="{02D57815-91ED-43cb-92C2-25804820EDAC}">
                        <c15:formulaRef>
                          <c15:sqref>'Gráficos vino espumoso'!$P$20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espumoso'!$Q$19:$AB$19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espumoso'!$Q$20:$AB$20</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ext>
        </c:extLst>
      </c:lineChart>
      <c:catAx>
        <c:axId val="20911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5224"/>
        <c:crosses val="autoZero"/>
        <c:auto val="1"/>
        <c:lblAlgn val="ctr"/>
        <c:lblOffset val="100"/>
        <c:noMultiLvlLbl val="0"/>
      </c:catAx>
      <c:valAx>
        <c:axId val="2091185224"/>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1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nac'!$N$1</c:f>
              <c:strCache>
                <c:ptCount val="1"/>
                <c:pt idx="0">
                  <c:v>Tinto genérico</c:v>
                </c:pt>
              </c:strCache>
            </c:strRef>
          </c:tx>
          <c:spPr>
            <a:ln w="28575" cap="rnd">
              <a:solidFill>
                <a:schemeClr val="accent1"/>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nac'!$N$4:$N$50</c:f>
              <c:numCache>
                <c:formatCode>#,##0</c:formatCode>
                <c:ptCount val="47"/>
                <c:pt idx="0">
                  <c:v>7000</c:v>
                </c:pt>
                <c:pt idx="1">
                  <c:v>8500</c:v>
                </c:pt>
                <c:pt idx="2">
                  <c:v>10000</c:v>
                </c:pt>
                <c:pt idx="3">
                  <c:v>10500</c:v>
                </c:pt>
                <c:pt idx="4">
                  <c:v>10000</c:v>
                </c:pt>
                <c:pt idx="5">
                  <c:v>10500</c:v>
                </c:pt>
                <c:pt idx="6">
                  <c:v>11000</c:v>
                </c:pt>
                <c:pt idx="7">
                  <c:v>11000</c:v>
                </c:pt>
                <c:pt idx="8">
                  <c:v>11000</c:v>
                </c:pt>
                <c:pt idx="9">
                  <c:v>11000</c:v>
                </c:pt>
                <c:pt idx="10">
                  <c:v>11000</c:v>
                </c:pt>
                <c:pt idx="11">
                  <c:v>11000</c:v>
                </c:pt>
                <c:pt idx="12">
                  <c:v>13000</c:v>
                </c:pt>
                <c:pt idx="13">
                  <c:v>12500</c:v>
                </c:pt>
                <c:pt idx="14">
                  <c:v>13500</c:v>
                </c:pt>
                <c:pt idx="15">
                  <c:v>15000</c:v>
                </c:pt>
                <c:pt idx="16">
                  <c:v>14500</c:v>
                </c:pt>
                <c:pt idx="17">
                  <c:v>14500</c:v>
                </c:pt>
                <c:pt idx="18">
                  <c:v>15500</c:v>
                </c:pt>
                <c:pt idx="19">
                  <c:v>15000</c:v>
                </c:pt>
                <c:pt idx="20">
                  <c:v>15000</c:v>
                </c:pt>
                <c:pt idx="21">
                  <c:v>15000</c:v>
                </c:pt>
                <c:pt idx="22">
                  <c:v>14500</c:v>
                </c:pt>
                <c:pt idx="23">
                  <c:v>16500</c:v>
                </c:pt>
                <c:pt idx="24">
                  <c:v>16000</c:v>
                </c:pt>
                <c:pt idx="25">
                  <c:v>16000</c:v>
                </c:pt>
                <c:pt idx="26">
                  <c:v>15000</c:v>
                </c:pt>
                <c:pt idx="27">
                  <c:v>14000</c:v>
                </c:pt>
                <c:pt idx="28">
                  <c:v>14500</c:v>
                </c:pt>
                <c:pt idx="29">
                  <c:v>15000</c:v>
                </c:pt>
                <c:pt idx="30">
                  <c:v>13500</c:v>
                </c:pt>
                <c:pt idx="31">
                  <c:v>10000</c:v>
                </c:pt>
                <c:pt idx="32">
                  <c:v>11000</c:v>
                </c:pt>
                <c:pt idx="33">
                  <c:v>10000</c:v>
                </c:pt>
                <c:pt idx="34">
                  <c:v>10000</c:v>
                </c:pt>
                <c:pt idx="35">
                  <c:v>10000</c:v>
                </c:pt>
                <c:pt idx="36">
                  <c:v>12000</c:v>
                </c:pt>
                <c:pt idx="39" formatCode="General">
                  <c:v>10500</c:v>
                </c:pt>
                <c:pt idx="40" formatCode="General">
                  <c:v>11000</c:v>
                </c:pt>
                <c:pt idx="41" formatCode="General">
                  <c:v>10000</c:v>
                </c:pt>
                <c:pt idx="42">
                  <c:v>10000</c:v>
                </c:pt>
                <c:pt idx="43" formatCode="General">
                  <c:v>10000</c:v>
                </c:pt>
                <c:pt idx="44" formatCode="General">
                  <c:v>10000</c:v>
                </c:pt>
                <c:pt idx="45" formatCode="_(* #,##0_);_(* \(#,##0\);_(* &quot;-&quot;_);_(@_)">
                  <c:v>10000</c:v>
                </c:pt>
                <c:pt idx="46" formatCode="_(* #,##0_);_(* \(#,##0\);_(* &quot;-&quot;_);_(@_)">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nac'!$O$1</c:f>
              <c:strCache>
                <c:ptCount val="1"/>
                <c:pt idx="0">
                  <c:v>Cabernet</c:v>
                </c:pt>
              </c:strCache>
            </c:strRef>
          </c:tx>
          <c:spPr>
            <a:ln w="28575" cap="rnd">
              <a:solidFill>
                <a:schemeClr val="accent2"/>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nac'!$O$4:$O$50</c:f>
              <c:numCache>
                <c:formatCode>#,##0</c:formatCode>
                <c:ptCount val="47"/>
                <c:pt idx="0">
                  <c:v>10000</c:v>
                </c:pt>
                <c:pt idx="1">
                  <c:v>12000</c:v>
                </c:pt>
                <c:pt idx="2">
                  <c:v>13000</c:v>
                </c:pt>
                <c:pt idx="3">
                  <c:v>14000</c:v>
                </c:pt>
                <c:pt idx="4">
                  <c:v>13500</c:v>
                </c:pt>
                <c:pt idx="5">
                  <c:v>17500</c:v>
                </c:pt>
                <c:pt idx="6">
                  <c:v>17000</c:v>
                </c:pt>
                <c:pt idx="7">
                  <c:v>18500</c:v>
                </c:pt>
                <c:pt idx="8">
                  <c:v>19000</c:v>
                </c:pt>
                <c:pt idx="9">
                  <c:v>18000</c:v>
                </c:pt>
                <c:pt idx="10">
                  <c:v>18000</c:v>
                </c:pt>
                <c:pt idx="11">
                  <c:v>18500</c:v>
                </c:pt>
                <c:pt idx="12">
                  <c:v>18500</c:v>
                </c:pt>
                <c:pt idx="13">
                  <c:v>17000</c:v>
                </c:pt>
                <c:pt idx="14">
                  <c:v>21000</c:v>
                </c:pt>
                <c:pt idx="15">
                  <c:v>21000</c:v>
                </c:pt>
                <c:pt idx="16">
                  <c:v>22000</c:v>
                </c:pt>
                <c:pt idx="17">
                  <c:v>22000</c:v>
                </c:pt>
                <c:pt idx="18">
                  <c:v>23000</c:v>
                </c:pt>
                <c:pt idx="19">
                  <c:v>22500</c:v>
                </c:pt>
                <c:pt idx="20">
                  <c:v>22500</c:v>
                </c:pt>
                <c:pt idx="21">
                  <c:v>22500</c:v>
                </c:pt>
                <c:pt idx="22">
                  <c:v>22500</c:v>
                </c:pt>
                <c:pt idx="23">
                  <c:v>24000</c:v>
                </c:pt>
                <c:pt idx="24">
                  <c:v>22500</c:v>
                </c:pt>
                <c:pt idx="25">
                  <c:v>22000</c:v>
                </c:pt>
                <c:pt idx="26">
                  <c:v>22500</c:v>
                </c:pt>
                <c:pt idx="27">
                  <c:v>22000</c:v>
                </c:pt>
                <c:pt idx="28">
                  <c:v>22000</c:v>
                </c:pt>
                <c:pt idx="29" formatCode="General">
                  <c:v>21000</c:v>
                </c:pt>
                <c:pt idx="30">
                  <c:v>19500</c:v>
                </c:pt>
                <c:pt idx="31">
                  <c:v>18000</c:v>
                </c:pt>
                <c:pt idx="32">
                  <c:v>17000</c:v>
                </c:pt>
                <c:pt idx="33">
                  <c:v>15500</c:v>
                </c:pt>
                <c:pt idx="34">
                  <c:v>14000</c:v>
                </c:pt>
                <c:pt idx="35">
                  <c:v>14000</c:v>
                </c:pt>
                <c:pt idx="36">
                  <c:v>15000</c:v>
                </c:pt>
                <c:pt idx="39" formatCode="General">
                  <c:v>14000</c:v>
                </c:pt>
                <c:pt idx="40" formatCode="General">
                  <c:v>14000</c:v>
                </c:pt>
                <c:pt idx="41" formatCode="General">
                  <c:v>14000</c:v>
                </c:pt>
                <c:pt idx="42" formatCode="General">
                  <c:v>14000</c:v>
                </c:pt>
                <c:pt idx="43" formatCode="General">
                  <c:v>14000</c:v>
                </c:pt>
                <c:pt idx="44" formatCode="General">
                  <c:v>14000</c:v>
                </c:pt>
                <c:pt idx="45" formatCode="_(* #,##0_);_(* \(#,##0\);_(* &quot;-&quot;_);_(@_)">
                  <c:v>14000</c:v>
                </c:pt>
                <c:pt idx="46" formatCode="_(* #,##0_);_(* \(#,##0\);_(* &quot;-&quot;_);_(@_)">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nac'!$P$1</c:f>
              <c:strCache>
                <c:ptCount val="1"/>
                <c:pt idx="0">
                  <c:v>País</c:v>
                </c:pt>
              </c:strCache>
            </c:strRef>
          </c:tx>
          <c:spPr>
            <a:ln w="28575" cap="rnd">
              <a:solidFill>
                <a:schemeClr val="accent3"/>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nac'!$P$4:$P$50</c:f>
              <c:numCache>
                <c:formatCode>#,##0</c:formatCode>
                <c:ptCount val="47"/>
                <c:pt idx="0">
                  <c:v>6500</c:v>
                </c:pt>
                <c:pt idx="1">
                  <c:v>7500</c:v>
                </c:pt>
                <c:pt idx="2">
                  <c:v>8750</c:v>
                </c:pt>
                <c:pt idx="3">
                  <c:v>8750</c:v>
                </c:pt>
                <c:pt idx="4">
                  <c:v>8500</c:v>
                </c:pt>
                <c:pt idx="5">
                  <c:v>9000</c:v>
                </c:pt>
                <c:pt idx="6">
                  <c:v>9500</c:v>
                </c:pt>
                <c:pt idx="7">
                  <c:v>9500</c:v>
                </c:pt>
                <c:pt idx="8">
                  <c:v>9000</c:v>
                </c:pt>
                <c:pt idx="9">
                  <c:v>10000</c:v>
                </c:pt>
                <c:pt idx="10">
                  <c:v>9500</c:v>
                </c:pt>
                <c:pt idx="11">
                  <c:v>11000</c:v>
                </c:pt>
                <c:pt idx="12">
                  <c:v>11000</c:v>
                </c:pt>
                <c:pt idx="13">
                  <c:v>12000</c:v>
                </c:pt>
                <c:pt idx="14">
                  <c:v>12500</c:v>
                </c:pt>
                <c:pt idx="15">
                  <c:v>12500</c:v>
                </c:pt>
                <c:pt idx="16">
                  <c:v>13000</c:v>
                </c:pt>
                <c:pt idx="17">
                  <c:v>13000</c:v>
                </c:pt>
                <c:pt idx="18">
                  <c:v>14000</c:v>
                </c:pt>
                <c:pt idx="19">
                  <c:v>14000</c:v>
                </c:pt>
                <c:pt idx="20">
                  <c:v>15000</c:v>
                </c:pt>
                <c:pt idx="21">
                  <c:v>15000</c:v>
                </c:pt>
                <c:pt idx="22">
                  <c:v>14000</c:v>
                </c:pt>
                <c:pt idx="23">
                  <c:v>15000</c:v>
                </c:pt>
                <c:pt idx="24">
                  <c:v>13000</c:v>
                </c:pt>
                <c:pt idx="25">
                  <c:v>13000</c:v>
                </c:pt>
                <c:pt idx="26">
                  <c:v>13000</c:v>
                </c:pt>
                <c:pt idx="27">
                  <c:v>13000</c:v>
                </c:pt>
                <c:pt idx="28">
                  <c:v>13000</c:v>
                </c:pt>
                <c:pt idx="29" formatCode="General">
                  <c:v>11000</c:v>
                </c:pt>
                <c:pt idx="30">
                  <c:v>9000</c:v>
                </c:pt>
                <c:pt idx="31">
                  <c:v>8500</c:v>
                </c:pt>
                <c:pt idx="32">
                  <c:v>8500</c:v>
                </c:pt>
                <c:pt idx="33">
                  <c:v>7500</c:v>
                </c:pt>
                <c:pt idx="34">
                  <c:v>7500</c:v>
                </c:pt>
                <c:pt idx="35">
                  <c:v>7500</c:v>
                </c:pt>
                <c:pt idx="36">
                  <c:v>9000</c:v>
                </c:pt>
                <c:pt idx="39" formatCode="General">
                  <c:v>8500</c:v>
                </c:pt>
                <c:pt idx="40" formatCode="General">
                  <c:v>8500</c:v>
                </c:pt>
                <c:pt idx="41" formatCode="General">
                  <c:v>8500</c:v>
                </c:pt>
                <c:pt idx="42" formatCode="General">
                  <c:v>8000</c:v>
                </c:pt>
                <c:pt idx="43" formatCode="General">
                  <c:v>8500</c:v>
                </c:pt>
                <c:pt idx="44" formatCode="General">
                  <c:v>8000</c:v>
                </c:pt>
                <c:pt idx="45" formatCode="_(* #,##0_);_(* \(#,##0\);_(* &quot;-&quot;_);_(@_)">
                  <c:v>8000</c:v>
                </c:pt>
                <c:pt idx="46" formatCode="_(* #,##0_);_(* \(#,##0\);_(* &quot;-&quot;_);_(@_)">
                  <c:v>7500</c:v>
                </c:pt>
              </c:numCache>
            </c:numRef>
          </c:val>
          <c:smooth val="0"/>
          <c:extLst>
            <c:ext xmlns:c16="http://schemas.microsoft.com/office/drawing/2014/chart" uri="{C3380CC4-5D6E-409C-BE32-E72D297353CC}">
              <c16:uniqueId val="{00000002-3457-470D-882F-703DBDF922A1}"/>
            </c:ext>
          </c:extLst>
        </c:ser>
        <c:ser>
          <c:idx val="3"/>
          <c:order val="3"/>
          <c:tx>
            <c:strRef>
              <c:f>'Gráficos mercado nac'!$Q$1</c:f>
              <c:strCache>
                <c:ptCount val="1"/>
                <c:pt idx="0">
                  <c:v>Semillón</c:v>
                </c:pt>
              </c:strCache>
            </c:strRef>
          </c:tx>
          <c:spPr>
            <a:ln w="28575" cap="rnd">
              <a:solidFill>
                <a:schemeClr val="accent4"/>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nac'!$Q$4:$Q$50</c:f>
              <c:numCache>
                <c:formatCode>#,##0</c:formatCode>
                <c:ptCount val="47"/>
                <c:pt idx="0">
                  <c:v>8000</c:v>
                </c:pt>
                <c:pt idx="1">
                  <c:v>12000</c:v>
                </c:pt>
                <c:pt idx="2">
                  <c:v>13500</c:v>
                </c:pt>
                <c:pt idx="3">
                  <c:v>13500</c:v>
                </c:pt>
                <c:pt idx="4">
                  <c:v>12000</c:v>
                </c:pt>
                <c:pt idx="5">
                  <c:v>13500</c:v>
                </c:pt>
                <c:pt idx="10">
                  <c:v>13000</c:v>
                </c:pt>
                <c:pt idx="13">
                  <c:v>16000</c:v>
                </c:pt>
                <c:pt idx="14">
                  <c:v>17500</c:v>
                </c:pt>
                <c:pt idx="15">
                  <c:v>17000</c:v>
                </c:pt>
                <c:pt idx="16">
                  <c:v>18000</c:v>
                </c:pt>
                <c:pt idx="17">
                  <c:v>18000</c:v>
                </c:pt>
                <c:pt idx="19">
                  <c:v>18000</c:v>
                </c:pt>
                <c:pt idx="20">
                  <c:v>18000</c:v>
                </c:pt>
                <c:pt idx="21">
                  <c:v>18500</c:v>
                </c:pt>
                <c:pt idx="22">
                  <c:v>18000</c:v>
                </c:pt>
                <c:pt idx="23">
                  <c:v>18500</c:v>
                </c:pt>
                <c:pt idx="24">
                  <c:v>20000</c:v>
                </c:pt>
                <c:pt idx="25">
                  <c:v>20000</c:v>
                </c:pt>
                <c:pt idx="26">
                  <c:v>19000</c:v>
                </c:pt>
                <c:pt idx="27">
                  <c:v>18000</c:v>
                </c:pt>
                <c:pt idx="28">
                  <c:v>17500</c:v>
                </c:pt>
                <c:pt idx="29" formatCode="General">
                  <c:v>17500</c:v>
                </c:pt>
                <c:pt idx="30">
                  <c:v>15500</c:v>
                </c:pt>
                <c:pt idx="31">
                  <c:v>14000</c:v>
                </c:pt>
                <c:pt idx="32">
                  <c:v>14000</c:v>
                </c:pt>
                <c:pt idx="33">
                  <c:v>12250</c:v>
                </c:pt>
                <c:pt idx="34">
                  <c:v>12000</c:v>
                </c:pt>
                <c:pt idx="35">
                  <c:v>12000</c:v>
                </c:pt>
                <c:pt idx="36">
                  <c:v>12500</c:v>
                </c:pt>
                <c:pt idx="39" formatCode="General">
                  <c:v>12000</c:v>
                </c:pt>
                <c:pt idx="40" formatCode="General">
                  <c:v>11500</c:v>
                </c:pt>
                <c:pt idx="41" formatCode="General">
                  <c:v>11500</c:v>
                </c:pt>
                <c:pt idx="42" formatCode="General">
                  <c:v>9000</c:v>
                </c:pt>
                <c:pt idx="43" formatCode="General">
                  <c:v>12000</c:v>
                </c:pt>
                <c:pt idx="44" formatCode="General">
                  <c:v>10000</c:v>
                </c:pt>
                <c:pt idx="45" formatCode="_(* #,##0_);_(* \(#,##0\);_(* &quot;-&quot;_);_(@_)">
                  <c:v>11000</c:v>
                </c:pt>
                <c:pt idx="46" formatCode="_(* #,##0_);_(* \(#,##0\);_(* &quot;-&quot;_);_(@_)">
                  <c:v>10000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2091278248"/>
        <c:axId val="2091281800"/>
      </c:lineChart>
      <c:dateAx>
        <c:axId val="2091278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81800"/>
        <c:crosses val="autoZero"/>
        <c:auto val="1"/>
        <c:lblOffset val="100"/>
        <c:baseTimeUnit val="months"/>
      </c:dateAx>
      <c:valAx>
        <c:axId val="2091281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78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nac'!$S$1</c:f>
              <c:strCache>
                <c:ptCount val="1"/>
                <c:pt idx="0">
                  <c:v>Tinto genérico</c:v>
                </c:pt>
              </c:strCache>
            </c:strRef>
          </c:tx>
          <c:spPr>
            <a:ln w="28575" cap="rnd">
              <a:solidFill>
                <a:schemeClr val="accent1"/>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nac'!$S$4:$S$50</c:f>
              <c:numCache>
                <c:formatCode>#,##0</c:formatCode>
                <c:ptCount val="47"/>
                <c:pt idx="0">
                  <c:v>175</c:v>
                </c:pt>
                <c:pt idx="1">
                  <c:v>212.5</c:v>
                </c:pt>
                <c:pt idx="2">
                  <c:v>250</c:v>
                </c:pt>
                <c:pt idx="3">
                  <c:v>262.5</c:v>
                </c:pt>
                <c:pt idx="4">
                  <c:v>250</c:v>
                </c:pt>
                <c:pt idx="5">
                  <c:v>262.5</c:v>
                </c:pt>
                <c:pt idx="6">
                  <c:v>275</c:v>
                </c:pt>
                <c:pt idx="7">
                  <c:v>275</c:v>
                </c:pt>
                <c:pt idx="8">
                  <c:v>275</c:v>
                </c:pt>
                <c:pt idx="9">
                  <c:v>275</c:v>
                </c:pt>
                <c:pt idx="10">
                  <c:v>275</c:v>
                </c:pt>
                <c:pt idx="11">
                  <c:v>275</c:v>
                </c:pt>
                <c:pt idx="12">
                  <c:v>325</c:v>
                </c:pt>
                <c:pt idx="13">
                  <c:v>312.5</c:v>
                </c:pt>
                <c:pt idx="14">
                  <c:v>337.5</c:v>
                </c:pt>
                <c:pt idx="15">
                  <c:v>375</c:v>
                </c:pt>
                <c:pt idx="16">
                  <c:v>362.5</c:v>
                </c:pt>
                <c:pt idx="17">
                  <c:v>362.5</c:v>
                </c:pt>
                <c:pt idx="18">
                  <c:v>387.5</c:v>
                </c:pt>
                <c:pt idx="19">
                  <c:v>375</c:v>
                </c:pt>
                <c:pt idx="20">
                  <c:v>375</c:v>
                </c:pt>
                <c:pt idx="21">
                  <c:v>375</c:v>
                </c:pt>
                <c:pt idx="22">
                  <c:v>362.5</c:v>
                </c:pt>
                <c:pt idx="23">
                  <c:v>412.5</c:v>
                </c:pt>
                <c:pt idx="24">
                  <c:v>400</c:v>
                </c:pt>
                <c:pt idx="25">
                  <c:v>400</c:v>
                </c:pt>
                <c:pt idx="26">
                  <c:v>375</c:v>
                </c:pt>
                <c:pt idx="27">
                  <c:v>350</c:v>
                </c:pt>
                <c:pt idx="28">
                  <c:v>362.5</c:v>
                </c:pt>
                <c:pt idx="29">
                  <c:v>375</c:v>
                </c:pt>
                <c:pt idx="30">
                  <c:v>337.5</c:v>
                </c:pt>
                <c:pt idx="31">
                  <c:v>250</c:v>
                </c:pt>
                <c:pt idx="32">
                  <c:v>275</c:v>
                </c:pt>
                <c:pt idx="33">
                  <c:v>250</c:v>
                </c:pt>
                <c:pt idx="34">
                  <c:v>250</c:v>
                </c:pt>
                <c:pt idx="35">
                  <c:v>250</c:v>
                </c:pt>
                <c:pt idx="36">
                  <c:v>300</c:v>
                </c:pt>
                <c:pt idx="39">
                  <c:v>262.5</c:v>
                </c:pt>
                <c:pt idx="40">
                  <c:v>275</c:v>
                </c:pt>
                <c:pt idx="41">
                  <c:v>250</c:v>
                </c:pt>
                <c:pt idx="42">
                  <c:v>250</c:v>
                </c:pt>
                <c:pt idx="43">
                  <c:v>250</c:v>
                </c:pt>
                <c:pt idx="44">
                  <c:v>250</c:v>
                </c:pt>
                <c:pt idx="45" formatCode="General">
                  <c:v>250</c:v>
                </c:pt>
                <c:pt idx="46"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nac'!$T$1</c:f>
              <c:strCache>
                <c:ptCount val="1"/>
                <c:pt idx="0">
                  <c:v>Cabernet</c:v>
                </c:pt>
              </c:strCache>
            </c:strRef>
          </c:tx>
          <c:spPr>
            <a:ln w="28575" cap="rnd">
              <a:solidFill>
                <a:schemeClr val="accent2"/>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nac'!$T$4:$T$50</c:f>
              <c:numCache>
                <c:formatCode>#,##0</c:formatCode>
                <c:ptCount val="47"/>
                <c:pt idx="0">
                  <c:v>250</c:v>
                </c:pt>
                <c:pt idx="1">
                  <c:v>300</c:v>
                </c:pt>
                <c:pt idx="2">
                  <c:v>325</c:v>
                </c:pt>
                <c:pt idx="3">
                  <c:v>350</c:v>
                </c:pt>
                <c:pt idx="4">
                  <c:v>337.5</c:v>
                </c:pt>
                <c:pt idx="5">
                  <c:v>437.5</c:v>
                </c:pt>
                <c:pt idx="6">
                  <c:v>425</c:v>
                </c:pt>
                <c:pt idx="7">
                  <c:v>462.5</c:v>
                </c:pt>
                <c:pt idx="8">
                  <c:v>475</c:v>
                </c:pt>
                <c:pt idx="9">
                  <c:v>450</c:v>
                </c:pt>
                <c:pt idx="10">
                  <c:v>450</c:v>
                </c:pt>
                <c:pt idx="11">
                  <c:v>462.5</c:v>
                </c:pt>
                <c:pt idx="12">
                  <c:v>462.5</c:v>
                </c:pt>
                <c:pt idx="13">
                  <c:v>425</c:v>
                </c:pt>
                <c:pt idx="14">
                  <c:v>525</c:v>
                </c:pt>
                <c:pt idx="15">
                  <c:v>525</c:v>
                </c:pt>
                <c:pt idx="16">
                  <c:v>550</c:v>
                </c:pt>
                <c:pt idx="17">
                  <c:v>550</c:v>
                </c:pt>
                <c:pt idx="18">
                  <c:v>575</c:v>
                </c:pt>
                <c:pt idx="19">
                  <c:v>562.5</c:v>
                </c:pt>
                <c:pt idx="20">
                  <c:v>562.5</c:v>
                </c:pt>
                <c:pt idx="21">
                  <c:v>562.5</c:v>
                </c:pt>
                <c:pt idx="22">
                  <c:v>562.5</c:v>
                </c:pt>
                <c:pt idx="23">
                  <c:v>600</c:v>
                </c:pt>
                <c:pt idx="24">
                  <c:v>562.5</c:v>
                </c:pt>
                <c:pt idx="25">
                  <c:v>550</c:v>
                </c:pt>
                <c:pt idx="26">
                  <c:v>562.5</c:v>
                </c:pt>
                <c:pt idx="27">
                  <c:v>550</c:v>
                </c:pt>
                <c:pt idx="28">
                  <c:v>550</c:v>
                </c:pt>
                <c:pt idx="29">
                  <c:v>525</c:v>
                </c:pt>
                <c:pt idx="30">
                  <c:v>487.5</c:v>
                </c:pt>
                <c:pt idx="31">
                  <c:v>450</c:v>
                </c:pt>
                <c:pt idx="32">
                  <c:v>425</c:v>
                </c:pt>
                <c:pt idx="33">
                  <c:v>387.5</c:v>
                </c:pt>
                <c:pt idx="34">
                  <c:v>350</c:v>
                </c:pt>
                <c:pt idx="35">
                  <c:v>350</c:v>
                </c:pt>
                <c:pt idx="36">
                  <c:v>375</c:v>
                </c:pt>
                <c:pt idx="39">
                  <c:v>350</c:v>
                </c:pt>
                <c:pt idx="40">
                  <c:v>350</c:v>
                </c:pt>
                <c:pt idx="41">
                  <c:v>350</c:v>
                </c:pt>
                <c:pt idx="42">
                  <c:v>350</c:v>
                </c:pt>
                <c:pt idx="43">
                  <c:v>350</c:v>
                </c:pt>
                <c:pt idx="44">
                  <c:v>350</c:v>
                </c:pt>
                <c:pt idx="45" formatCode="General">
                  <c:v>350</c:v>
                </c:pt>
                <c:pt idx="46"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nac'!$U$1</c:f>
              <c:strCache>
                <c:ptCount val="1"/>
                <c:pt idx="0">
                  <c:v>País</c:v>
                </c:pt>
              </c:strCache>
            </c:strRef>
          </c:tx>
          <c:spPr>
            <a:ln w="28575" cap="rnd">
              <a:solidFill>
                <a:schemeClr val="accent3"/>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nac'!$U$4:$U$50</c:f>
              <c:numCache>
                <c:formatCode>#,##0</c:formatCode>
                <c:ptCount val="47"/>
                <c:pt idx="0">
                  <c:v>162.5</c:v>
                </c:pt>
                <c:pt idx="1">
                  <c:v>187.5</c:v>
                </c:pt>
                <c:pt idx="2">
                  <c:v>218.75</c:v>
                </c:pt>
                <c:pt idx="3">
                  <c:v>218.75</c:v>
                </c:pt>
                <c:pt idx="4">
                  <c:v>212.5</c:v>
                </c:pt>
                <c:pt idx="5">
                  <c:v>225</c:v>
                </c:pt>
                <c:pt idx="6">
                  <c:v>237.5</c:v>
                </c:pt>
                <c:pt idx="7">
                  <c:v>237.5</c:v>
                </c:pt>
                <c:pt idx="8">
                  <c:v>225</c:v>
                </c:pt>
                <c:pt idx="9">
                  <c:v>250</c:v>
                </c:pt>
                <c:pt idx="10">
                  <c:v>237.5</c:v>
                </c:pt>
                <c:pt idx="11">
                  <c:v>275</c:v>
                </c:pt>
                <c:pt idx="12">
                  <c:v>275</c:v>
                </c:pt>
                <c:pt idx="13">
                  <c:v>300</c:v>
                </c:pt>
                <c:pt idx="14">
                  <c:v>312.5</c:v>
                </c:pt>
                <c:pt idx="15">
                  <c:v>312.5</c:v>
                </c:pt>
                <c:pt idx="16">
                  <c:v>325</c:v>
                </c:pt>
                <c:pt idx="17">
                  <c:v>325</c:v>
                </c:pt>
                <c:pt idx="18">
                  <c:v>350</c:v>
                </c:pt>
                <c:pt idx="19">
                  <c:v>350</c:v>
                </c:pt>
                <c:pt idx="20">
                  <c:v>375</c:v>
                </c:pt>
                <c:pt idx="21">
                  <c:v>375</c:v>
                </c:pt>
                <c:pt idx="22">
                  <c:v>350</c:v>
                </c:pt>
                <c:pt idx="23">
                  <c:v>375</c:v>
                </c:pt>
                <c:pt idx="24">
                  <c:v>325</c:v>
                </c:pt>
                <c:pt idx="25">
                  <c:v>325</c:v>
                </c:pt>
                <c:pt idx="26">
                  <c:v>325</c:v>
                </c:pt>
                <c:pt idx="27">
                  <c:v>325</c:v>
                </c:pt>
                <c:pt idx="28">
                  <c:v>325</c:v>
                </c:pt>
                <c:pt idx="29">
                  <c:v>275</c:v>
                </c:pt>
                <c:pt idx="30">
                  <c:v>225</c:v>
                </c:pt>
                <c:pt idx="31">
                  <c:v>212.5</c:v>
                </c:pt>
                <c:pt idx="32">
                  <c:v>212.5</c:v>
                </c:pt>
                <c:pt idx="33">
                  <c:v>187.5</c:v>
                </c:pt>
                <c:pt idx="34">
                  <c:v>187.5</c:v>
                </c:pt>
                <c:pt idx="35">
                  <c:v>187.5</c:v>
                </c:pt>
                <c:pt idx="36">
                  <c:v>225</c:v>
                </c:pt>
                <c:pt idx="39">
                  <c:v>212.5</c:v>
                </c:pt>
                <c:pt idx="40">
                  <c:v>212.5</c:v>
                </c:pt>
                <c:pt idx="41">
                  <c:v>212.5</c:v>
                </c:pt>
                <c:pt idx="42">
                  <c:v>200</c:v>
                </c:pt>
                <c:pt idx="43">
                  <c:v>212.5</c:v>
                </c:pt>
                <c:pt idx="44">
                  <c:v>200</c:v>
                </c:pt>
                <c:pt idx="45" formatCode="General">
                  <c:v>200</c:v>
                </c:pt>
                <c:pt idx="46" formatCode="General">
                  <c:v>187.5</c:v>
                </c:pt>
              </c:numCache>
            </c:numRef>
          </c:val>
          <c:smooth val="0"/>
          <c:extLst>
            <c:ext xmlns:c16="http://schemas.microsoft.com/office/drawing/2014/chart" uri="{C3380CC4-5D6E-409C-BE32-E72D297353CC}">
              <c16:uniqueId val="{00000002-4658-4766-9569-8D3A9BFF500D}"/>
            </c:ext>
          </c:extLst>
        </c:ser>
        <c:ser>
          <c:idx val="3"/>
          <c:order val="3"/>
          <c:tx>
            <c:strRef>
              <c:f>'Gráficos mercado nac'!$V$1</c:f>
              <c:strCache>
                <c:ptCount val="1"/>
                <c:pt idx="0">
                  <c:v>Semillón</c:v>
                </c:pt>
              </c:strCache>
            </c:strRef>
          </c:tx>
          <c:spPr>
            <a:ln w="28575" cap="rnd">
              <a:solidFill>
                <a:schemeClr val="accent4"/>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nac'!$V$4:$V$50</c:f>
              <c:numCache>
                <c:formatCode>#,##0</c:formatCode>
                <c:ptCount val="47"/>
                <c:pt idx="0">
                  <c:v>200</c:v>
                </c:pt>
                <c:pt idx="1">
                  <c:v>300</c:v>
                </c:pt>
                <c:pt idx="2">
                  <c:v>337.5</c:v>
                </c:pt>
                <c:pt idx="3">
                  <c:v>337.5</c:v>
                </c:pt>
                <c:pt idx="4">
                  <c:v>300</c:v>
                </c:pt>
                <c:pt idx="5">
                  <c:v>337.5</c:v>
                </c:pt>
                <c:pt idx="10">
                  <c:v>325</c:v>
                </c:pt>
                <c:pt idx="13">
                  <c:v>400</c:v>
                </c:pt>
                <c:pt idx="14">
                  <c:v>437.5</c:v>
                </c:pt>
                <c:pt idx="15">
                  <c:v>425</c:v>
                </c:pt>
                <c:pt idx="16">
                  <c:v>450</c:v>
                </c:pt>
                <c:pt idx="17">
                  <c:v>450</c:v>
                </c:pt>
                <c:pt idx="19">
                  <c:v>450</c:v>
                </c:pt>
                <c:pt idx="20">
                  <c:v>450</c:v>
                </c:pt>
                <c:pt idx="21">
                  <c:v>462.5</c:v>
                </c:pt>
                <c:pt idx="22">
                  <c:v>450</c:v>
                </c:pt>
                <c:pt idx="23">
                  <c:v>462.5</c:v>
                </c:pt>
                <c:pt idx="24">
                  <c:v>500</c:v>
                </c:pt>
                <c:pt idx="25">
                  <c:v>500</c:v>
                </c:pt>
                <c:pt idx="26">
                  <c:v>475</c:v>
                </c:pt>
                <c:pt idx="27">
                  <c:v>450</c:v>
                </c:pt>
                <c:pt idx="28">
                  <c:v>437.5</c:v>
                </c:pt>
                <c:pt idx="29">
                  <c:v>437.5</c:v>
                </c:pt>
                <c:pt idx="30">
                  <c:v>387.5</c:v>
                </c:pt>
                <c:pt idx="31">
                  <c:v>350</c:v>
                </c:pt>
                <c:pt idx="32">
                  <c:v>350</c:v>
                </c:pt>
                <c:pt idx="33">
                  <c:v>306.25</c:v>
                </c:pt>
                <c:pt idx="34">
                  <c:v>300</c:v>
                </c:pt>
                <c:pt idx="35">
                  <c:v>300</c:v>
                </c:pt>
                <c:pt idx="36">
                  <c:v>312.5</c:v>
                </c:pt>
                <c:pt idx="39">
                  <c:v>300</c:v>
                </c:pt>
                <c:pt idx="40">
                  <c:v>287.5</c:v>
                </c:pt>
                <c:pt idx="41">
                  <c:v>287.5</c:v>
                </c:pt>
                <c:pt idx="42">
                  <c:v>225</c:v>
                </c:pt>
                <c:pt idx="43">
                  <c:v>300</c:v>
                </c:pt>
                <c:pt idx="44">
                  <c:v>250</c:v>
                </c:pt>
                <c:pt idx="45" formatCode="General">
                  <c:v>275</c:v>
                </c:pt>
                <c:pt idx="46" formatCode="General">
                  <c:v>250</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2045704344"/>
        <c:axId val="-2095931128"/>
      </c:lineChart>
      <c:dateAx>
        <c:axId val="2045704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5931128"/>
        <c:crosses val="autoZero"/>
        <c:auto val="1"/>
        <c:lblOffset val="100"/>
        <c:baseTimeUnit val="months"/>
      </c:dateAx>
      <c:valAx>
        <c:axId val="-209593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 existencia de vinos años 1996 - 2019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Existencias!$S$4:$S$24</c:f>
              <c:numCache>
                <c:formatCode>#,##0</c:formatCode>
                <c:ptCount val="21"/>
                <c:pt idx="0">
                  <c:v>135169804</c:v>
                </c:pt>
                <c:pt idx="1">
                  <c:v>175671044</c:v>
                </c:pt>
                <c:pt idx="2">
                  <c:v>186035029</c:v>
                </c:pt>
                <c:pt idx="3">
                  <c:v>355207662</c:v>
                </c:pt>
                <c:pt idx="4">
                  <c:v>422117624</c:v>
                </c:pt>
                <c:pt idx="5">
                  <c:v>459598864</c:v>
                </c:pt>
                <c:pt idx="6">
                  <c:v>517275967</c:v>
                </c:pt>
                <c:pt idx="7">
                  <c:v>454557377</c:v>
                </c:pt>
                <c:pt idx="8">
                  <c:v>528219123</c:v>
                </c:pt>
                <c:pt idx="9">
                  <c:v>645935956</c:v>
                </c:pt>
                <c:pt idx="10">
                  <c:v>669596858</c:v>
                </c:pt>
                <c:pt idx="11">
                  <c:v>602142263</c:v>
                </c:pt>
                <c:pt idx="12">
                  <c:v>681916797</c:v>
                </c:pt>
                <c:pt idx="13">
                  <c:v>881764871</c:v>
                </c:pt>
                <c:pt idx="14">
                  <c:v>1031461850</c:v>
                </c:pt>
                <c:pt idx="15">
                  <c:v>909784707</c:v>
                </c:pt>
                <c:pt idx="16">
                  <c:v>1050473041</c:v>
                </c:pt>
                <c:pt idx="17">
                  <c:v>957630543</c:v>
                </c:pt>
                <c:pt idx="18" formatCode="General">
                  <c:v>870555453</c:v>
                </c:pt>
                <c:pt idx="19" formatCode="_-* #,##0_-;\-* #,##0_-;_-* &quot;-&quot;??_-;_-@_-">
                  <c:v>1040338369</c:v>
                </c:pt>
                <c:pt idx="20">
                  <c:v>1102141162</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Existencias!$T$4:$T$24</c:f>
              <c:numCache>
                <c:formatCode>#,##0</c:formatCode>
                <c:ptCount val="21"/>
                <c:pt idx="0">
                  <c:v>87519228</c:v>
                </c:pt>
                <c:pt idx="1">
                  <c:v>99355647</c:v>
                </c:pt>
                <c:pt idx="2">
                  <c:v>107976074</c:v>
                </c:pt>
                <c:pt idx="3">
                  <c:v>120440370</c:v>
                </c:pt>
                <c:pt idx="4">
                  <c:v>121706615</c:v>
                </c:pt>
                <c:pt idx="5">
                  <c:v>95384544</c:v>
                </c:pt>
                <c:pt idx="6">
                  <c:v>70183358</c:v>
                </c:pt>
                <c:pt idx="7">
                  <c:v>62161175</c:v>
                </c:pt>
                <c:pt idx="8">
                  <c:v>90100557</c:v>
                </c:pt>
                <c:pt idx="9">
                  <c:v>93428473</c:v>
                </c:pt>
                <c:pt idx="10">
                  <c:v>125498308</c:v>
                </c:pt>
                <c:pt idx="11">
                  <c:v>75437320</c:v>
                </c:pt>
                <c:pt idx="12">
                  <c:v>94052153</c:v>
                </c:pt>
                <c:pt idx="13">
                  <c:v>114940176</c:v>
                </c:pt>
                <c:pt idx="14">
                  <c:v>129767391</c:v>
                </c:pt>
                <c:pt idx="15">
                  <c:v>120607285</c:v>
                </c:pt>
                <c:pt idx="16">
                  <c:v>145294410</c:v>
                </c:pt>
                <c:pt idx="17">
                  <c:v>153155678</c:v>
                </c:pt>
                <c:pt idx="18" formatCode="General">
                  <c:v>113958000</c:v>
                </c:pt>
                <c:pt idx="19" formatCode="_-* #,##0_-;\-* #,##0_-;_-* &quot;-&quot;??_-;_-@_-">
                  <c:v>160562174</c:v>
                </c:pt>
                <c:pt idx="20">
                  <c:v>166254507</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Existencias!$U$4:$U$24</c:f>
              <c:numCache>
                <c:formatCode>#,##0</c:formatCode>
                <c:ptCount val="21"/>
                <c:pt idx="0">
                  <c:v>19344140</c:v>
                </c:pt>
                <c:pt idx="1">
                  <c:v>26687277</c:v>
                </c:pt>
                <c:pt idx="2">
                  <c:v>33667102</c:v>
                </c:pt>
                <c:pt idx="3">
                  <c:v>33393302</c:v>
                </c:pt>
                <c:pt idx="4">
                  <c:v>21364383</c:v>
                </c:pt>
                <c:pt idx="5">
                  <c:v>15798762</c:v>
                </c:pt>
                <c:pt idx="6">
                  <c:v>12671888</c:v>
                </c:pt>
                <c:pt idx="7">
                  <c:v>9399397</c:v>
                </c:pt>
                <c:pt idx="8">
                  <c:v>31587725</c:v>
                </c:pt>
                <c:pt idx="9">
                  <c:v>8710391</c:v>
                </c:pt>
                <c:pt idx="10">
                  <c:v>13688181</c:v>
                </c:pt>
                <c:pt idx="11">
                  <c:v>23542006</c:v>
                </c:pt>
                <c:pt idx="12">
                  <c:v>40696383</c:v>
                </c:pt>
                <c:pt idx="13">
                  <c:v>45930007</c:v>
                </c:pt>
                <c:pt idx="14">
                  <c:v>20783176</c:v>
                </c:pt>
                <c:pt idx="15">
                  <c:v>29649575</c:v>
                </c:pt>
                <c:pt idx="16">
                  <c:v>42291177</c:v>
                </c:pt>
                <c:pt idx="17">
                  <c:v>20489291</c:v>
                </c:pt>
                <c:pt idx="18" formatCode="General">
                  <c:v>31442154</c:v>
                </c:pt>
                <c:pt idx="19" formatCode="_-* #,##0_-;\-* #,##0_-;_-* &quot;-&quot;??_-;_-@_-">
                  <c:v>65811070</c:v>
                </c:pt>
                <c:pt idx="20">
                  <c:v>27757545</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Existencias!$V$4:$V$24</c:f>
              <c:numCache>
                <c:formatCode>#,##0</c:formatCode>
                <c:ptCount val="21"/>
                <c:pt idx="0">
                  <c:v>242033172</c:v>
                </c:pt>
                <c:pt idx="1">
                  <c:v>301713968</c:v>
                </c:pt>
                <c:pt idx="2">
                  <c:v>327678205</c:v>
                </c:pt>
                <c:pt idx="3">
                  <c:v>509041334</c:v>
                </c:pt>
                <c:pt idx="4">
                  <c:v>565188622</c:v>
                </c:pt>
                <c:pt idx="5">
                  <c:v>570782170</c:v>
                </c:pt>
                <c:pt idx="6">
                  <c:v>600131213</c:v>
                </c:pt>
                <c:pt idx="7">
                  <c:v>526117949</c:v>
                </c:pt>
                <c:pt idx="8">
                  <c:v>649907405</c:v>
                </c:pt>
                <c:pt idx="9">
                  <c:v>748074820</c:v>
                </c:pt>
                <c:pt idx="10">
                  <c:v>808783347</c:v>
                </c:pt>
                <c:pt idx="11">
                  <c:v>701121589</c:v>
                </c:pt>
                <c:pt idx="12">
                  <c:v>816665333</c:v>
                </c:pt>
                <c:pt idx="13">
                  <c:v>1042635054</c:v>
                </c:pt>
                <c:pt idx="14">
                  <c:v>1182012417</c:v>
                </c:pt>
                <c:pt idx="15">
                  <c:v>1060041567</c:v>
                </c:pt>
                <c:pt idx="16">
                  <c:v>1238058628</c:v>
                </c:pt>
                <c:pt idx="17">
                  <c:v>1131275512</c:v>
                </c:pt>
                <c:pt idx="18" formatCode="_-* #,##0_-;\-* #,##0_-;_-* &quot;-&quot;_-;_-@_-">
                  <c:v>1015955607</c:v>
                </c:pt>
                <c:pt idx="19" formatCode="_-* #,##0_-;\-* #,##0_-;_-* &quot;-&quot;_-;_-@_-">
                  <c:v>1266711613</c:v>
                </c:pt>
                <c:pt idx="20">
                  <c:v>1296153214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2086869512"/>
        <c:axId val="-2086865960"/>
      </c:lineChart>
      <c:catAx>
        <c:axId val="-208686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5960"/>
        <c:crosses val="autoZero"/>
        <c:auto val="1"/>
        <c:lblAlgn val="ctr"/>
        <c:lblOffset val="100"/>
        <c:noMultiLvlLbl val="0"/>
      </c:catAx>
      <c:valAx>
        <c:axId val="-208686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Producción de vinos con DO por variedades. Año 2019</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7BB6CA20-AE3D-4472-B776-EBDD6028B269}" type="CELLRANGE">
                      <a:rPr lang="en-US" baseline="0"/>
                      <a:pPr/>
                      <a:t>[CELLRANGE]</a:t>
                    </a:fld>
                    <a:r>
                      <a:rPr lang="en-US" baseline="0"/>
                      <a:t>; </a:t>
                    </a:r>
                    <a:fld id="{705208BA-7DE6-49F0-B6EB-AD2AF30B5AC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DBFA7FA4-6561-4A32-BBDD-90D053D20E45}" type="CELLRANGE">
                      <a:rPr lang="en-US" baseline="0"/>
                      <a:pPr/>
                      <a:t>[CELLRANGE]</a:t>
                    </a:fld>
                    <a:r>
                      <a:rPr lang="en-US" baseline="0"/>
                      <a:t>; </a:t>
                    </a:r>
                    <a:fld id="{07A0986C-26FA-4FED-93A3-991423BE903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BF72B06A-8A99-467E-8DAC-832CE017573B}" type="CELLRANGE">
                      <a:rPr lang="en-US" baseline="0"/>
                      <a:pPr/>
                      <a:t>[CELLRANGE]</a:t>
                    </a:fld>
                    <a:r>
                      <a:rPr lang="en-US" baseline="0"/>
                      <a:t>; </a:t>
                    </a:r>
                    <a:fld id="{2F989549-DC97-4E9D-A71D-C57EE6B6821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17539F77-C845-4B0F-9025-4A253400A31A}" type="CELLRANGE">
                      <a:rPr lang="es-CL"/>
                      <a:pPr/>
                      <a:t>[CELLRANGE]</a:t>
                    </a:fld>
                    <a:r>
                      <a:rPr lang="es-CL" baseline="0"/>
                      <a:t>; </a:t>
                    </a:r>
                    <a:fld id="{18F5153B-0AD5-4509-96DC-AA254692BC5F}"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D39C81F0-F0E3-4589-808B-5E9C7B1B025F}" type="CELLRANGE">
                      <a:rPr lang="en-US" baseline="0"/>
                      <a:pPr/>
                      <a:t>[CELLRANGE]</a:t>
                    </a:fld>
                    <a:r>
                      <a:rPr lang="en-US" baseline="0"/>
                      <a:t>; </a:t>
                    </a:r>
                    <a:fld id="{8277CAA1-21DB-4C13-B706-365E1855BAC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C08EE095-9A56-44DB-9CBA-528BAB031C62}" type="CELLRANGE">
                      <a:rPr lang="en-US" baseline="0"/>
                      <a:pPr/>
                      <a:t>[CELLRANGE]</a:t>
                    </a:fld>
                    <a:r>
                      <a:rPr lang="en-US" baseline="0"/>
                      <a:t>; </a:t>
                    </a:r>
                    <a:fld id="{054C48DD-C854-497F-B3F9-F718084FEA1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B1A01E1A-A437-4458-9509-48445EFB3393}" type="CELLRANGE">
                      <a:rPr lang="es-CL"/>
                      <a:pPr/>
                      <a:t>[CELLRANGE]</a:t>
                    </a:fld>
                    <a:r>
                      <a:rPr lang="es-CL" baseline="0"/>
                      <a:t>; </a:t>
                    </a:r>
                    <a:fld id="{12D0F672-B80D-4A28-85EB-DB7A9FEFED19}"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0691E014-E737-4A3C-9A26-36B086C961B7}" type="CELLRANGE">
                      <a:rPr lang="es-CL"/>
                      <a:pPr/>
                      <a:t>[CELLRANGE]</a:t>
                    </a:fld>
                    <a:r>
                      <a:rPr lang="es-CL" baseline="0"/>
                      <a:t>; </a:t>
                    </a:r>
                    <a:fld id="{63D1D836-AE44-4B39-9CBB-FE57CA596986}"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F201EA2A-A889-4923-B873-C1B300EB67A6}" type="CELLRANGE">
                      <a:rPr lang="es-CL"/>
                      <a:pPr/>
                      <a:t>[CELLRANGE]</a:t>
                    </a:fld>
                    <a:r>
                      <a:rPr lang="es-CL" baseline="0"/>
                      <a:t>; </a:t>
                    </a:r>
                    <a:fld id="{62D36946-E722-41CD-B391-77C60C20355E}"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18770F19-2B35-4978-A26D-EE336DF0955F}" type="CELLRANGE">
                      <a:rPr lang="en-US" baseline="0"/>
                      <a:pPr/>
                      <a:t>[CELLRANGE]</a:t>
                    </a:fld>
                    <a:r>
                      <a:rPr lang="en-US" baseline="0"/>
                      <a:t>; </a:t>
                    </a:r>
                    <a:fld id="{286A850D-EF90-4A9B-ACFD-F60DA813CD6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16AC9A0C-99CC-4AA6-A087-1ADDCA0761D7}" type="CELLRANGE">
                      <a:rPr lang="en-US" baseline="0"/>
                      <a:pPr/>
                      <a:t>[CELLRANGE]</a:t>
                    </a:fld>
                    <a:r>
                      <a:rPr lang="en-US" baseline="0"/>
                      <a:t>; </a:t>
                    </a:r>
                    <a:fld id="{4AD07C48-7D6C-430D-929E-496EB87DAF7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Cot - Malbec</c:v>
                </c:pt>
                <c:pt idx="10">
                  <c:v>Otras </c:v>
                </c:pt>
              </c:strCache>
            </c:strRef>
          </c:cat>
          <c:val>
            <c:numRef>
              <c:f>'Prod vino graf'!$P$2:$P$12</c:f>
              <c:numCache>
                <c:formatCode>#,##0</c:formatCode>
                <c:ptCount val="11"/>
                <c:pt idx="0">
                  <c:v>358482892</c:v>
                </c:pt>
                <c:pt idx="1">
                  <c:v>148118517</c:v>
                </c:pt>
                <c:pt idx="2">
                  <c:v>121262865</c:v>
                </c:pt>
                <c:pt idx="3">
                  <c:v>91269049</c:v>
                </c:pt>
                <c:pt idx="4">
                  <c:v>63888031</c:v>
                </c:pt>
                <c:pt idx="5">
                  <c:v>88681398</c:v>
                </c:pt>
                <c:pt idx="6">
                  <c:v>39563391</c:v>
                </c:pt>
                <c:pt idx="7">
                  <c:v>25858561</c:v>
                </c:pt>
                <c:pt idx="8">
                  <c:v>33883723</c:v>
                </c:pt>
                <c:pt idx="9">
                  <c:v>22583955</c:v>
                </c:pt>
                <c:pt idx="10">
                  <c:v>36455182</c:v>
                </c:pt>
              </c:numCache>
            </c:numRef>
          </c:val>
          <c:extLst>
            <c:ext xmlns:c15="http://schemas.microsoft.com/office/drawing/2012/chart" uri="{02D57815-91ED-43cb-92C2-25804820EDAC}">
              <c15:datalabelsRange>
                <c15:f>'Prod vino graf'!$Q$2:$Q$12</c15:f>
                <c15:dlblRangeCache>
                  <c:ptCount val="11"/>
                  <c:pt idx="0">
                    <c:v>34,8%</c:v>
                  </c:pt>
                  <c:pt idx="1">
                    <c:v>14,4%</c:v>
                  </c:pt>
                  <c:pt idx="2">
                    <c:v>11,8%</c:v>
                  </c:pt>
                  <c:pt idx="3">
                    <c:v>8,9%</c:v>
                  </c:pt>
                  <c:pt idx="4">
                    <c:v>6,2%</c:v>
                  </c:pt>
                  <c:pt idx="5">
                    <c:v>8,6%</c:v>
                  </c:pt>
                  <c:pt idx="6">
                    <c:v>3,8%</c:v>
                  </c:pt>
                  <c:pt idx="7">
                    <c:v>2,5%</c:v>
                  </c:pt>
                  <c:pt idx="8">
                    <c:v>3,3%</c:v>
                  </c:pt>
                  <c:pt idx="9">
                    <c:v>2,2%</c:v>
                  </c:pt>
                  <c:pt idx="10">
                    <c:v>3,5%</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26.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graf'!$P$17:$P$39</c:f>
              <c:numCache>
                <c:formatCode>#,##0</c:formatCode>
                <c:ptCount val="23"/>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graf'!$Q$17:$Q$39</c:f>
              <c:numCache>
                <c:formatCode>#,##0</c:formatCode>
                <c:ptCount val="23"/>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graf'!$R$17:$R$39</c:f>
              <c:numCache>
                <c:formatCode>#,##0</c:formatCode>
                <c:ptCount val="23"/>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2089856648"/>
        <c:axId val="-2089866952"/>
      </c:lineChart>
      <c:catAx>
        <c:axId val="-208985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66952"/>
        <c:crosses val="autoZero"/>
        <c:auto val="1"/>
        <c:lblAlgn val="ctr"/>
        <c:lblOffset val="100"/>
        <c:noMultiLvlLbl val="0"/>
      </c:catAx>
      <c:valAx>
        <c:axId val="-208986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56648"/>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27.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(2)'!$C$4:$O$4</c:f>
              <c:numCache>
                <c:formatCode>#,##0</c:formatCode>
                <c:ptCount val="13"/>
                <c:pt idx="0">
                  <c:v>40788.6</c:v>
                </c:pt>
                <c:pt idx="1">
                  <c:v>40765.9</c:v>
                </c:pt>
                <c:pt idx="2">
                  <c:v>38806.269999999997</c:v>
                </c:pt>
                <c:pt idx="3">
                  <c:v>40727.949999999997</c:v>
                </c:pt>
                <c:pt idx="4">
                  <c:v>38425.67</c:v>
                </c:pt>
                <c:pt idx="5">
                  <c:v>40836.949999999997</c:v>
                </c:pt>
                <c:pt idx="6">
                  <c:v>41521.93</c:v>
                </c:pt>
                <c:pt idx="7">
                  <c:v>42195.360000000001</c:v>
                </c:pt>
                <c:pt idx="8">
                  <c:v>44176.37</c:v>
                </c:pt>
                <c:pt idx="9">
                  <c:v>43211.01</c:v>
                </c:pt>
                <c:pt idx="10">
                  <c:v>42408.65</c:v>
                </c:pt>
                <c:pt idx="11">
                  <c:v>41155.97</c:v>
                </c:pt>
                <c:pt idx="12">
                  <c:v>41098.58</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(2)'!$C$5:$O$5</c:f>
              <c:numCache>
                <c:formatCode>#,##0</c:formatCode>
                <c:ptCount val="13"/>
                <c:pt idx="0">
                  <c:v>13367.7</c:v>
                </c:pt>
                <c:pt idx="1">
                  <c:v>13283</c:v>
                </c:pt>
                <c:pt idx="2">
                  <c:v>9656.2000000000007</c:v>
                </c:pt>
                <c:pt idx="3">
                  <c:v>10040.5</c:v>
                </c:pt>
                <c:pt idx="4">
                  <c:v>10640.15</c:v>
                </c:pt>
                <c:pt idx="5">
                  <c:v>11431.95</c:v>
                </c:pt>
                <c:pt idx="6">
                  <c:v>11649.07</c:v>
                </c:pt>
                <c:pt idx="7">
                  <c:v>11925.19</c:v>
                </c:pt>
                <c:pt idx="8">
                  <c:v>12480.13</c:v>
                </c:pt>
                <c:pt idx="9">
                  <c:v>12242.78</c:v>
                </c:pt>
                <c:pt idx="10">
                  <c:v>12056.67</c:v>
                </c:pt>
                <c:pt idx="11">
                  <c:v>11702.929999999998</c:v>
                </c:pt>
                <c:pt idx="12">
                  <c:v>11843.75</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(2)'!$C$6:$O$6</c:f>
              <c:numCache>
                <c:formatCode>#,##0</c:formatCode>
                <c:ptCount val="13"/>
                <c:pt idx="0">
                  <c:v>8548.4</c:v>
                </c:pt>
                <c:pt idx="1">
                  <c:v>8733.4</c:v>
                </c:pt>
                <c:pt idx="2">
                  <c:v>12739.27</c:v>
                </c:pt>
                <c:pt idx="3">
                  <c:v>13082.29</c:v>
                </c:pt>
                <c:pt idx="4">
                  <c:v>10834.02</c:v>
                </c:pt>
                <c:pt idx="5">
                  <c:v>10970.36</c:v>
                </c:pt>
                <c:pt idx="6">
                  <c:v>10570.91</c:v>
                </c:pt>
                <c:pt idx="7">
                  <c:v>10693.92</c:v>
                </c:pt>
                <c:pt idx="8">
                  <c:v>11633.83</c:v>
                </c:pt>
                <c:pt idx="9">
                  <c:v>11698.3</c:v>
                </c:pt>
                <c:pt idx="10">
                  <c:v>11434.73</c:v>
                </c:pt>
                <c:pt idx="11">
                  <c:v>11297.15</c:v>
                </c:pt>
                <c:pt idx="12">
                  <c:v>11241.53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(2)'!$C$7:$O$7</c:f>
              <c:numCache>
                <c:formatCode>#,##0</c:formatCode>
                <c:ptCount val="13"/>
                <c:pt idx="0">
                  <c:v>8697.2999999999993</c:v>
                </c:pt>
                <c:pt idx="1">
                  <c:v>8862.2999999999993</c:v>
                </c:pt>
                <c:pt idx="2">
                  <c:v>11243.56</c:v>
                </c:pt>
                <c:pt idx="3">
                  <c:v>12159.06</c:v>
                </c:pt>
                <c:pt idx="4">
                  <c:v>13277.82</c:v>
                </c:pt>
                <c:pt idx="5">
                  <c:v>13922.32</c:v>
                </c:pt>
                <c:pt idx="6">
                  <c:v>14131.97</c:v>
                </c:pt>
                <c:pt idx="7">
                  <c:v>14392.98</c:v>
                </c:pt>
                <c:pt idx="8">
                  <c:v>15142.33</c:v>
                </c:pt>
                <c:pt idx="9">
                  <c:v>15172.99</c:v>
                </c:pt>
                <c:pt idx="10">
                  <c:v>14999.23</c:v>
                </c:pt>
                <c:pt idx="11">
                  <c:v>15161.98</c:v>
                </c:pt>
                <c:pt idx="12">
                  <c:v>15383.48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(2)'!$C$8:$O$8</c:f>
              <c:numCache>
                <c:formatCode>#,##0</c:formatCode>
                <c:ptCount val="13"/>
                <c:pt idx="0">
                  <c:v>76.400000000000006</c:v>
                </c:pt>
                <c:pt idx="1">
                  <c:v>76.400000000000006</c:v>
                </c:pt>
                <c:pt idx="2">
                  <c:v>56.58</c:v>
                </c:pt>
                <c:pt idx="3">
                  <c:v>56.58</c:v>
                </c:pt>
                <c:pt idx="4">
                  <c:v>55.78</c:v>
                </c:pt>
                <c:pt idx="5">
                  <c:v>55.8</c:v>
                </c:pt>
                <c:pt idx="6">
                  <c:v>55.8</c:v>
                </c:pt>
                <c:pt idx="7">
                  <c:v>55.8</c:v>
                </c:pt>
                <c:pt idx="8">
                  <c:v>56.04</c:v>
                </c:pt>
                <c:pt idx="9">
                  <c:v>45.53</c:v>
                </c:pt>
                <c:pt idx="10">
                  <c:v>39.04</c:v>
                </c:pt>
                <c:pt idx="11">
                  <c:v>35.840000000000003</c:v>
                </c:pt>
                <c:pt idx="12">
                  <c:v>38.090000000000003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(2)'!$C$9:$O$9</c:f>
              <c:numCache>
                <c:formatCode>#,##0</c:formatCode>
                <c:ptCount val="13"/>
                <c:pt idx="0">
                  <c:v>1381.9</c:v>
                </c:pt>
                <c:pt idx="1">
                  <c:v>1412.8</c:v>
                </c:pt>
                <c:pt idx="2">
                  <c:v>2597.9899999999998</c:v>
                </c:pt>
                <c:pt idx="3">
                  <c:v>2884.04</c:v>
                </c:pt>
                <c:pt idx="4">
                  <c:v>3306.82</c:v>
                </c:pt>
                <c:pt idx="5">
                  <c:v>3729.32</c:v>
                </c:pt>
                <c:pt idx="6">
                  <c:v>4012.45</c:v>
                </c:pt>
                <c:pt idx="7">
                  <c:v>4059.89</c:v>
                </c:pt>
                <c:pt idx="8">
                  <c:v>4195.8500000000004</c:v>
                </c:pt>
                <c:pt idx="9">
                  <c:v>4148.55</c:v>
                </c:pt>
                <c:pt idx="10">
                  <c:v>4090.53</c:v>
                </c:pt>
                <c:pt idx="11">
                  <c:v>4041.0400000000004</c:v>
                </c:pt>
                <c:pt idx="12">
                  <c:v>4143.6099999999997</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(2)'!$C$10:$O$10</c:f>
              <c:numCache>
                <c:formatCode>#,##0</c:formatCode>
                <c:ptCount val="13"/>
                <c:pt idx="0">
                  <c:v>304.5</c:v>
                </c:pt>
                <c:pt idx="1">
                  <c:v>304.5</c:v>
                </c:pt>
                <c:pt idx="2">
                  <c:v>333.22</c:v>
                </c:pt>
                <c:pt idx="3">
                  <c:v>367.17</c:v>
                </c:pt>
                <c:pt idx="4">
                  <c:v>400.25</c:v>
                </c:pt>
                <c:pt idx="5">
                  <c:v>409.36</c:v>
                </c:pt>
                <c:pt idx="6">
                  <c:v>442.21</c:v>
                </c:pt>
                <c:pt idx="7">
                  <c:v>424.37</c:v>
                </c:pt>
                <c:pt idx="8">
                  <c:v>420.1</c:v>
                </c:pt>
                <c:pt idx="9">
                  <c:v>423.34</c:v>
                </c:pt>
                <c:pt idx="10">
                  <c:v>412.81</c:v>
                </c:pt>
                <c:pt idx="11">
                  <c:v>410.95999999999992</c:v>
                </c:pt>
                <c:pt idx="12">
                  <c:v>437.17</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(2)'!$C$11:$O$11</c:f>
              <c:numCache>
                <c:formatCode>#,##0</c:formatCode>
                <c:ptCount val="13"/>
                <c:pt idx="0">
                  <c:v>1727.4</c:v>
                </c:pt>
                <c:pt idx="1">
                  <c:v>1719.3</c:v>
                </c:pt>
                <c:pt idx="2">
                  <c:v>779.3</c:v>
                </c:pt>
                <c:pt idx="3">
                  <c:v>846.31</c:v>
                </c:pt>
                <c:pt idx="4">
                  <c:v>929.71</c:v>
                </c:pt>
                <c:pt idx="5">
                  <c:v>958.98</c:v>
                </c:pt>
                <c:pt idx="6">
                  <c:v>920.91</c:v>
                </c:pt>
                <c:pt idx="7">
                  <c:v>902.5</c:v>
                </c:pt>
                <c:pt idx="8">
                  <c:v>968.1</c:v>
                </c:pt>
                <c:pt idx="9">
                  <c:v>958.77</c:v>
                </c:pt>
                <c:pt idx="10">
                  <c:v>849.37</c:v>
                </c:pt>
                <c:pt idx="11">
                  <c:v>818.76</c:v>
                </c:pt>
                <c:pt idx="12">
                  <c:v>798.91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(2)'!$C$12:$O$12</c:f>
              <c:numCache>
                <c:formatCode>#,##0</c:formatCode>
                <c:ptCount val="13"/>
                <c:pt idx="0">
                  <c:v>14955</c:v>
                </c:pt>
                <c:pt idx="1">
                  <c:v>15042</c:v>
                </c:pt>
                <c:pt idx="2">
                  <c:v>3374.27</c:v>
                </c:pt>
                <c:pt idx="3">
                  <c:v>3868.29</c:v>
                </c:pt>
                <c:pt idx="4">
                  <c:v>5855.13</c:v>
                </c:pt>
                <c:pt idx="5">
                  <c:v>7079.16</c:v>
                </c:pt>
                <c:pt idx="6">
                  <c:v>7247.52</c:v>
                </c:pt>
                <c:pt idx="7">
                  <c:v>7338.68</c:v>
                </c:pt>
                <c:pt idx="8">
                  <c:v>7652.58</c:v>
                </c:pt>
                <c:pt idx="9">
                  <c:v>12520.57</c:v>
                </c:pt>
                <c:pt idx="10">
                  <c:v>9684.2000000000007</c:v>
                </c:pt>
                <c:pt idx="11">
                  <c:v>10056.119999999999</c:v>
                </c:pt>
                <c:pt idx="12">
                  <c:v>10236.540000000001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(2)'!$C$13:$O$13</c:f>
              <c:numCache>
                <c:formatCode>#,##0</c:formatCode>
                <c:ptCount val="13"/>
                <c:pt idx="0">
                  <c:v>7182.7</c:v>
                </c:pt>
                <c:pt idx="1">
                  <c:v>7283.7</c:v>
                </c:pt>
                <c:pt idx="2">
                  <c:v>8248.83</c:v>
                </c:pt>
                <c:pt idx="3">
                  <c:v>8826.7000000000007</c:v>
                </c:pt>
                <c:pt idx="4">
                  <c:v>9501.99</c:v>
                </c:pt>
                <c:pt idx="5">
                  <c:v>10040</c:v>
                </c:pt>
                <c:pt idx="6">
                  <c:v>10418.06</c:v>
                </c:pt>
                <c:pt idx="7">
                  <c:v>10732.48</c:v>
                </c:pt>
                <c:pt idx="8">
                  <c:v>11319.49</c:v>
                </c:pt>
                <c:pt idx="9">
                  <c:v>10860.86</c:v>
                </c:pt>
                <c:pt idx="10">
                  <c:v>10503.29</c:v>
                </c:pt>
                <c:pt idx="11">
                  <c:v>10249.56</c:v>
                </c:pt>
                <c:pt idx="12">
                  <c:v>10646.77</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(2)'!$C$14:$O$14</c:f>
              <c:numCache>
                <c:formatCode>#,##0</c:formatCode>
                <c:ptCount val="13"/>
                <c:pt idx="0">
                  <c:v>3369.6</c:v>
                </c:pt>
                <c:pt idx="1">
                  <c:v>3513</c:v>
                </c:pt>
                <c:pt idx="2">
                  <c:v>5390.71</c:v>
                </c:pt>
                <c:pt idx="3">
                  <c:v>6027.01</c:v>
                </c:pt>
                <c:pt idx="4">
                  <c:v>6886.77</c:v>
                </c:pt>
                <c:pt idx="5">
                  <c:v>7393.48</c:v>
                </c:pt>
                <c:pt idx="6">
                  <c:v>7744.63</c:v>
                </c:pt>
                <c:pt idx="7">
                  <c:v>7933.12</c:v>
                </c:pt>
                <c:pt idx="8">
                  <c:v>8432.24</c:v>
                </c:pt>
                <c:pt idx="9">
                  <c:v>8232.68</c:v>
                </c:pt>
                <c:pt idx="10">
                  <c:v>7994.35</c:v>
                </c:pt>
                <c:pt idx="11">
                  <c:v>7737.7099999999982</c:v>
                </c:pt>
                <c:pt idx="12">
                  <c:v>7668.49</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(2)'!$C$15:$O$15</c:f>
              <c:numCache>
                <c:formatCode>#,##0</c:formatCode>
                <c:ptCount val="13"/>
                <c:pt idx="0">
                  <c:v>1142.9000000000001</c:v>
                </c:pt>
                <c:pt idx="1">
                  <c:v>1177.3</c:v>
                </c:pt>
                <c:pt idx="2">
                  <c:v>1226.1600000000001</c:v>
                </c:pt>
                <c:pt idx="3">
                  <c:v>1320.77</c:v>
                </c:pt>
                <c:pt idx="4">
                  <c:v>1345.01</c:v>
                </c:pt>
                <c:pt idx="5">
                  <c:v>1450.96</c:v>
                </c:pt>
                <c:pt idx="6">
                  <c:v>1533.28</c:v>
                </c:pt>
                <c:pt idx="7">
                  <c:v>1591.26</c:v>
                </c:pt>
                <c:pt idx="8">
                  <c:v>1661.46</c:v>
                </c:pt>
                <c:pt idx="9">
                  <c:v>1671.84</c:v>
                </c:pt>
                <c:pt idx="10">
                  <c:v>1578.39</c:v>
                </c:pt>
                <c:pt idx="11">
                  <c:v>1578.34</c:v>
                </c:pt>
                <c:pt idx="12">
                  <c:v>1646.29</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(2)'!$C$16:$O$16</c:f>
              <c:numCache>
                <c:formatCode>#,##0</c:formatCode>
                <c:ptCount val="13"/>
                <c:pt idx="0">
                  <c:v>15250.1</c:v>
                </c:pt>
                <c:pt idx="1">
                  <c:v>15385.3</c:v>
                </c:pt>
                <c:pt idx="2">
                  <c:v>10264.540000000001</c:v>
                </c:pt>
                <c:pt idx="3">
                  <c:v>11318.29</c:v>
                </c:pt>
                <c:pt idx="4">
                  <c:v>15371.66</c:v>
                </c:pt>
                <c:pt idx="5">
                  <c:v>17667.59</c:v>
                </c:pt>
                <c:pt idx="6">
                  <c:v>18389.13</c:v>
                </c:pt>
                <c:pt idx="7">
                  <c:v>18116.150000000001</c:v>
                </c:pt>
                <c:pt idx="8">
                  <c:v>19453.919999999998</c:v>
                </c:pt>
                <c:pt idx="9">
                  <c:v>20730.900000000001</c:v>
                </c:pt>
                <c:pt idx="10">
                  <c:v>21324.67</c:v>
                </c:pt>
                <c:pt idx="11">
                  <c:v>21661.390000000029</c:v>
                </c:pt>
                <c:pt idx="12">
                  <c:v>22007.379999999997</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2045103320"/>
        <c:axId val="2045106888"/>
      </c:barChart>
      <c:catAx>
        <c:axId val="204510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6888"/>
        <c:crosses val="autoZero"/>
        <c:auto val="1"/>
        <c:lblAlgn val="ctr"/>
        <c:lblOffset val="100"/>
        <c:noMultiLvlLbl val="0"/>
      </c:catAx>
      <c:valAx>
        <c:axId val="2045106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3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28.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comparativos'!$V$6:$V$76</c:f>
              <c:numCache>
                <c:formatCode>#,##0.0</c:formatCode>
                <c:ptCount val="71"/>
                <c:pt idx="0">
                  <c:v>20000</c:v>
                </c:pt>
                <c:pt idx="1">
                  <c:v>20000</c:v>
                </c:pt>
                <c:pt idx="2">
                  <c:v>25000</c:v>
                </c:pt>
                <c:pt idx="3">
                  <c:v>25000</c:v>
                </c:pt>
                <c:pt idx="4">
                  <c:v>23750</c:v>
                </c:pt>
                <c:pt idx="5">
                  <c:v>21250</c:v>
                </c:pt>
                <c:pt idx="6">
                  <c:v>20625</c:v>
                </c:pt>
                <c:pt idx="7">
                  <c:v>20000</c:v>
                </c:pt>
                <c:pt idx="8">
                  <c:v>18750</c:v>
                </c:pt>
                <c:pt idx="9">
                  <c:v>18125</c:v>
                </c:pt>
                <c:pt idx="10">
                  <c:v>18125</c:v>
                </c:pt>
                <c:pt idx="11">
                  <c:v>15625</c:v>
                </c:pt>
                <c:pt idx="12">
                  <c:v>15625</c:v>
                </c:pt>
                <c:pt idx="13">
                  <c:v>17500</c:v>
                </c:pt>
                <c:pt idx="14">
                  <c:v>18750</c:v>
                </c:pt>
                <c:pt idx="15">
                  <c:v>17500</c:v>
                </c:pt>
                <c:pt idx="16">
                  <c:v>17500</c:v>
                </c:pt>
                <c:pt idx="17">
                  <c:v>17500</c:v>
                </c:pt>
                <c:pt idx="18">
                  <c:v>17500</c:v>
                </c:pt>
                <c:pt idx="19">
                  <c:v>17500</c:v>
                </c:pt>
                <c:pt idx="20">
                  <c:v>16250</c:v>
                </c:pt>
                <c:pt idx="21">
                  <c:v>16250</c:v>
                </c:pt>
                <c:pt idx="22">
                  <c:v>16250</c:v>
                </c:pt>
                <c:pt idx="23">
                  <c:v>16250</c:v>
                </c:pt>
                <c:pt idx="24">
                  <c:v>18750</c:v>
                </c:pt>
                <c:pt idx="25">
                  <c:v>21250</c:v>
                </c:pt>
                <c:pt idx="26">
                  <c:v>25000</c:v>
                </c:pt>
                <c:pt idx="27">
                  <c:v>25625</c:v>
                </c:pt>
                <c:pt idx="28">
                  <c:v>25000</c:v>
                </c:pt>
                <c:pt idx="29">
                  <c:v>26250</c:v>
                </c:pt>
                <c:pt idx="30">
                  <c:v>27500</c:v>
                </c:pt>
                <c:pt idx="31">
                  <c:v>27500</c:v>
                </c:pt>
                <c:pt idx="32">
                  <c:v>27500</c:v>
                </c:pt>
                <c:pt idx="33">
                  <c:v>27500</c:v>
                </c:pt>
                <c:pt idx="34">
                  <c:v>27500</c:v>
                </c:pt>
                <c:pt idx="35">
                  <c:v>27500</c:v>
                </c:pt>
                <c:pt idx="36">
                  <c:v>27500</c:v>
                </c:pt>
                <c:pt idx="37">
                  <c:v>30000</c:v>
                </c:pt>
                <c:pt idx="38">
                  <c:v>33750</c:v>
                </c:pt>
                <c:pt idx="39">
                  <c:v>37500</c:v>
                </c:pt>
                <c:pt idx="40">
                  <c:v>36250</c:v>
                </c:pt>
                <c:pt idx="41">
                  <c:v>36250</c:v>
                </c:pt>
                <c:pt idx="42">
                  <c:v>38750</c:v>
                </c:pt>
                <c:pt idx="43">
                  <c:v>37500</c:v>
                </c:pt>
                <c:pt idx="44">
                  <c:v>37500</c:v>
                </c:pt>
                <c:pt idx="45">
                  <c:v>37500</c:v>
                </c:pt>
                <c:pt idx="46">
                  <c:v>36300</c:v>
                </c:pt>
                <c:pt idx="47">
                  <c:v>41300</c:v>
                </c:pt>
                <c:pt idx="48">
                  <c:v>40000</c:v>
                </c:pt>
                <c:pt idx="49">
                  <c:v>40000</c:v>
                </c:pt>
                <c:pt idx="50">
                  <c:v>37500</c:v>
                </c:pt>
                <c:pt idx="51" formatCode="General">
                  <c:v>35000</c:v>
                </c:pt>
                <c:pt idx="52" formatCode="General">
                  <c:v>36250</c:v>
                </c:pt>
                <c:pt idx="53" formatCode="General">
                  <c:v>37500</c:v>
                </c:pt>
                <c:pt idx="54" formatCode="General">
                  <c:v>33750</c:v>
                </c:pt>
                <c:pt idx="55" formatCode="General">
                  <c:v>25000</c:v>
                </c:pt>
                <c:pt idx="56" formatCode="General">
                  <c:v>27500</c:v>
                </c:pt>
                <c:pt idx="57" formatCode="General">
                  <c:v>25000</c:v>
                </c:pt>
                <c:pt idx="58" formatCode="General">
                  <c:v>25000</c:v>
                </c:pt>
                <c:pt idx="59" formatCode="General">
                  <c:v>25000</c:v>
                </c:pt>
                <c:pt idx="60" formatCode="General">
                  <c:v>30000</c:v>
                </c:pt>
                <c:pt idx="63" formatCode="General">
                  <c:v>26250</c:v>
                </c:pt>
                <c:pt idx="64" formatCode="General">
                  <c:v>27500</c:v>
                </c:pt>
                <c:pt idx="65" formatCode="General">
                  <c:v>25000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comparativos'!$W$6:$W$76</c:f>
              <c:numCache>
                <c:formatCode>#,##0.0</c:formatCode>
                <c:ptCount val="71"/>
                <c:pt idx="0">
                  <c:v>19047.250799999998</c:v>
                </c:pt>
                <c:pt idx="1">
                  <c:v>20439.5255</c:v>
                </c:pt>
                <c:pt idx="2">
                  <c:v>21562.338299999999</c:v>
                </c:pt>
                <c:pt idx="3">
                  <c:v>18646.487600000004</c:v>
                </c:pt>
                <c:pt idx="4">
                  <c:v>19028.456999999999</c:v>
                </c:pt>
                <c:pt idx="5">
                  <c:v>18699.010399999999</c:v>
                </c:pt>
                <c:pt idx="6">
                  <c:v>18042.245000000003</c:v>
                </c:pt>
                <c:pt idx="7">
                  <c:v>18763.847099999999</c:v>
                </c:pt>
                <c:pt idx="8">
                  <c:v>18452.0825</c:v>
                </c:pt>
                <c:pt idx="9">
                  <c:v>18858.785714999998</c:v>
                </c:pt>
                <c:pt idx="10">
                  <c:v>19019.09</c:v>
                </c:pt>
                <c:pt idx="11">
                  <c:v>18806.480599999999</c:v>
                </c:pt>
                <c:pt idx="12">
                  <c:v>18627.123654545445</c:v>
                </c:pt>
                <c:pt idx="13">
                  <c:v>18400.588799999998</c:v>
                </c:pt>
                <c:pt idx="14">
                  <c:v>18408.342999999997</c:v>
                </c:pt>
                <c:pt idx="15">
                  <c:v>19165.2075</c:v>
                </c:pt>
                <c:pt idx="16">
                  <c:v>19728.248800000005</c:v>
                </c:pt>
                <c:pt idx="17">
                  <c:v>21718.919900000001</c:v>
                </c:pt>
                <c:pt idx="18">
                  <c:v>23024.332500000004</c:v>
                </c:pt>
                <c:pt idx="19">
                  <c:v>21046.510600000001</c:v>
                </c:pt>
                <c:pt idx="20">
                  <c:v>20808.6489</c:v>
                </c:pt>
                <c:pt idx="21">
                  <c:v>19204.774399999998</c:v>
                </c:pt>
                <c:pt idx="22">
                  <c:v>16404.849399999999</c:v>
                </c:pt>
                <c:pt idx="23">
                  <c:v>18355.228799999997</c:v>
                </c:pt>
                <c:pt idx="24">
                  <c:v>22154.973700000002</c:v>
                </c:pt>
                <c:pt idx="25">
                  <c:v>23499.468000000001</c:v>
                </c:pt>
                <c:pt idx="26">
                  <c:v>31493.278800000004</c:v>
                </c:pt>
                <c:pt idx="27">
                  <c:v>34831.922200000001</c:v>
                </c:pt>
                <c:pt idx="28">
                  <c:v>33024.550000000003</c:v>
                </c:pt>
                <c:pt idx="29">
                  <c:v>33760.037900000003</c:v>
                </c:pt>
                <c:pt idx="30">
                  <c:v>33680.984000000004</c:v>
                </c:pt>
                <c:pt idx="31">
                  <c:v>45203.2048</c:v>
                </c:pt>
                <c:pt idx="32">
                  <c:v>40027.175999999999</c:v>
                </c:pt>
                <c:pt idx="33">
                  <c:v>49666.2192</c:v>
                </c:pt>
                <c:pt idx="34">
                  <c:v>41923.866599999994</c:v>
                </c:pt>
                <c:pt idx="35">
                  <c:v>47910.157600000006</c:v>
                </c:pt>
                <c:pt idx="36">
                  <c:v>47386.485800000002</c:v>
                </c:pt>
                <c:pt idx="37">
                  <c:v>46925.701430000001</c:v>
                </c:pt>
                <c:pt idx="38">
                  <c:v>43871.711999999992</c:v>
                </c:pt>
                <c:pt idx="39">
                  <c:v>48537.614399999999</c:v>
                </c:pt>
                <c:pt idx="40">
                  <c:v>38655.199800000002</c:v>
                </c:pt>
                <c:pt idx="41">
                  <c:v>38505.667199999996</c:v>
                </c:pt>
                <c:pt idx="42">
                  <c:v>43426.05</c:v>
                </c:pt>
                <c:pt idx="43">
                  <c:v>36885.199999999997</c:v>
                </c:pt>
                <c:pt idx="44">
                  <c:v>37362.699999999997</c:v>
                </c:pt>
                <c:pt idx="45">
                  <c:v>42349.2</c:v>
                </c:pt>
                <c:pt idx="46">
                  <c:v>35410.527000000002</c:v>
                </c:pt>
                <c:pt idx="47">
                  <c:v>32959.599999999999</c:v>
                </c:pt>
                <c:pt idx="48">
                  <c:v>33097.9</c:v>
                </c:pt>
                <c:pt idx="49">
                  <c:v>31842.9</c:v>
                </c:pt>
                <c:pt idx="50">
                  <c:v>28778.6</c:v>
                </c:pt>
                <c:pt idx="51" formatCode="General">
                  <c:v>26036.5</c:v>
                </c:pt>
                <c:pt idx="52" formatCode="General">
                  <c:v>24378</c:v>
                </c:pt>
                <c:pt idx="53" formatCode="General">
                  <c:v>21549</c:v>
                </c:pt>
                <c:pt idx="54" formatCode="General">
                  <c:v>16574.2</c:v>
                </c:pt>
                <c:pt idx="55" formatCode="General">
                  <c:v>17075.5</c:v>
                </c:pt>
                <c:pt idx="56" formatCode="General">
                  <c:v>15981.2</c:v>
                </c:pt>
                <c:pt idx="57" formatCode="General">
                  <c:v>17237.2</c:v>
                </c:pt>
                <c:pt idx="58" formatCode="General">
                  <c:v>16241</c:v>
                </c:pt>
                <c:pt idx="59" formatCode="0">
                  <c:v>15749.8</c:v>
                </c:pt>
                <c:pt idx="60">
                  <c:v>13142</c:v>
                </c:pt>
                <c:pt idx="61">
                  <c:v>11341.8</c:v>
                </c:pt>
                <c:pt idx="62" formatCode="General">
                  <c:v>10455.5</c:v>
                </c:pt>
                <c:pt idx="63" formatCode="General">
                  <c:v>12008.2</c:v>
                </c:pt>
                <c:pt idx="64" formatCode="General">
                  <c:v>11260.3</c:v>
                </c:pt>
                <c:pt idx="65" formatCode="General">
                  <c:v>9868.7000000000007</c:v>
                </c:pt>
                <c:pt idx="66" formatCode="General">
                  <c:v>9904.4</c:v>
                </c:pt>
                <c:pt idx="67" formatCode="General">
                  <c:v>9776</c:v>
                </c:pt>
                <c:pt idx="68" formatCode="General">
                  <c:v>12340.8</c:v>
                </c:pt>
                <c:pt idx="69" formatCode="General">
                  <c:v>10155.6</c:v>
                </c:pt>
                <c:pt idx="70" formatCode="General">
                  <c:v>11188.7</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comparativos'!$X$6:$X$76</c:f>
              <c:numCache>
                <c:formatCode>#,##0.0</c:formatCode>
                <c:ptCount val="71"/>
                <c:pt idx="0">
                  <c:v>25000</c:v>
                </c:pt>
                <c:pt idx="1">
                  <c:v>27500</c:v>
                </c:pt>
                <c:pt idx="12">
                  <c:v>25000</c:v>
                </c:pt>
                <c:pt idx="13">
                  <c:v>25000</c:v>
                </c:pt>
                <c:pt idx="14">
                  <c:v>27500</c:v>
                </c:pt>
                <c:pt idx="15">
                  <c:v>27500</c:v>
                </c:pt>
                <c:pt idx="16">
                  <c:v>27500</c:v>
                </c:pt>
                <c:pt idx="23">
                  <c:v>20000</c:v>
                </c:pt>
                <c:pt idx="24">
                  <c:v>20000</c:v>
                </c:pt>
                <c:pt idx="25">
                  <c:v>30000</c:v>
                </c:pt>
                <c:pt idx="26">
                  <c:v>33750</c:v>
                </c:pt>
                <c:pt idx="27">
                  <c:v>33750</c:v>
                </c:pt>
                <c:pt idx="28">
                  <c:v>30000</c:v>
                </c:pt>
                <c:pt idx="29">
                  <c:v>33750</c:v>
                </c:pt>
                <c:pt idx="34" formatCode="General">
                  <c:v>32500</c:v>
                </c:pt>
                <c:pt idx="37">
                  <c:v>40000</c:v>
                </c:pt>
                <c:pt idx="38">
                  <c:v>43750</c:v>
                </c:pt>
                <c:pt idx="39">
                  <c:v>42500</c:v>
                </c:pt>
                <c:pt idx="40">
                  <c:v>45000</c:v>
                </c:pt>
                <c:pt idx="41">
                  <c:v>45000</c:v>
                </c:pt>
                <c:pt idx="43">
                  <c:v>45000</c:v>
                </c:pt>
                <c:pt idx="44">
                  <c:v>45000</c:v>
                </c:pt>
                <c:pt idx="45">
                  <c:v>46875</c:v>
                </c:pt>
                <c:pt idx="46">
                  <c:v>45000</c:v>
                </c:pt>
                <c:pt idx="47">
                  <c:v>46300</c:v>
                </c:pt>
                <c:pt idx="48">
                  <c:v>50000</c:v>
                </c:pt>
                <c:pt idx="49">
                  <c:v>50000</c:v>
                </c:pt>
                <c:pt idx="50">
                  <c:v>47500</c:v>
                </c:pt>
                <c:pt idx="51" formatCode="General">
                  <c:v>45000</c:v>
                </c:pt>
                <c:pt idx="52" formatCode="General">
                  <c:v>43750</c:v>
                </c:pt>
                <c:pt idx="53" formatCode="General">
                  <c:v>43750</c:v>
                </c:pt>
                <c:pt idx="54" formatCode="General">
                  <c:v>38750</c:v>
                </c:pt>
                <c:pt idx="55" formatCode="General">
                  <c:v>35000</c:v>
                </c:pt>
                <c:pt idx="56" formatCode="General">
                  <c:v>35000</c:v>
                </c:pt>
                <c:pt idx="57" formatCode="General">
                  <c:v>30625</c:v>
                </c:pt>
                <c:pt idx="58" formatCode="General">
                  <c:v>30000</c:v>
                </c:pt>
                <c:pt idx="59" formatCode="General">
                  <c:v>30000</c:v>
                </c:pt>
                <c:pt idx="60" formatCode="General">
                  <c:v>31250</c:v>
                </c:pt>
                <c:pt idx="63" formatCode="General">
                  <c:v>30000</c:v>
                </c:pt>
                <c:pt idx="64" formatCode="General">
                  <c:v>28750</c:v>
                </c:pt>
                <c:pt idx="65" formatCode="General">
                  <c:v>28750</c:v>
                </c:pt>
                <c:pt idx="66" formatCode="General">
                  <c:v>22500</c:v>
                </c:pt>
                <c:pt idx="67" formatCode="General">
                  <c:v>30000</c:v>
                </c:pt>
                <c:pt idx="68" formatCode="General">
                  <c:v>25000</c:v>
                </c:pt>
                <c:pt idx="69" formatCode="General">
                  <c:v>27500</c:v>
                </c:pt>
                <c:pt idx="70" formatCode="General">
                  <c:v>25000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comparativos'!$Y$6:$Y$76</c:f>
              <c:numCache>
                <c:formatCode>#,##0.0</c:formatCode>
                <c:ptCount val="71"/>
                <c:pt idx="0">
                  <c:v>16649.610099999998</c:v>
                </c:pt>
                <c:pt idx="1">
                  <c:v>17526.131999999998</c:v>
                </c:pt>
                <c:pt idx="2">
                  <c:v>17191.939699999999</c:v>
                </c:pt>
                <c:pt idx="3">
                  <c:v>17647.1672</c:v>
                </c:pt>
                <c:pt idx="4">
                  <c:v>15966.925799999997</c:v>
                </c:pt>
                <c:pt idx="5">
                  <c:v>15691.023899999998</c:v>
                </c:pt>
                <c:pt idx="6">
                  <c:v>15198.883000000002</c:v>
                </c:pt>
                <c:pt idx="7">
                  <c:v>14504.970500000001</c:v>
                </c:pt>
                <c:pt idx="8">
                  <c:v>13486.731544999999</c:v>
                </c:pt>
                <c:pt idx="9">
                  <c:v>15113.997359999999</c:v>
                </c:pt>
                <c:pt idx="10">
                  <c:v>14656.635</c:v>
                </c:pt>
                <c:pt idx="11">
                  <c:v>12697.661999999998</c:v>
                </c:pt>
                <c:pt idx="12">
                  <c:v>13427.690399999996</c:v>
                </c:pt>
                <c:pt idx="13">
                  <c:v>12170.369828571425</c:v>
                </c:pt>
                <c:pt idx="14">
                  <c:v>11711.4972</c:v>
                </c:pt>
                <c:pt idx="15">
                  <c:v>12200.669999999998</c:v>
                </c:pt>
                <c:pt idx="16">
                  <c:v>20717.650800000003</c:v>
                </c:pt>
                <c:pt idx="17">
                  <c:v>13353.682200000001</c:v>
                </c:pt>
                <c:pt idx="18">
                  <c:v>14292.316500000001</c:v>
                </c:pt>
                <c:pt idx="19">
                  <c:v>13757.509900000001</c:v>
                </c:pt>
                <c:pt idx="20">
                  <c:v>11514.9827</c:v>
                </c:pt>
                <c:pt idx="21">
                  <c:v>11633.686399999999</c:v>
                </c:pt>
                <c:pt idx="22">
                  <c:v>8996.0705999999991</c:v>
                </c:pt>
                <c:pt idx="23">
                  <c:v>9793.6775999999991</c:v>
                </c:pt>
                <c:pt idx="24">
                  <c:v>10140.1101</c:v>
                </c:pt>
                <c:pt idx="25">
                  <c:v>13112.4058</c:v>
                </c:pt>
                <c:pt idx="26">
                  <c:v>15017.762400000001</c:v>
                </c:pt>
                <c:pt idx="27">
                  <c:v>13307.896600000002</c:v>
                </c:pt>
                <c:pt idx="28">
                  <c:v>14442.000199999999</c:v>
                </c:pt>
                <c:pt idx="29">
                  <c:v>14030.451299999999</c:v>
                </c:pt>
                <c:pt idx="30">
                  <c:v>14480.230400000002</c:v>
                </c:pt>
                <c:pt idx="31">
                  <c:v>17100.532799999997</c:v>
                </c:pt>
                <c:pt idx="32">
                  <c:v>16958.081699999999</c:v>
                </c:pt>
                <c:pt idx="33">
                  <c:v>18120.023999999998</c:v>
                </c:pt>
                <c:pt idx="34">
                  <c:v>16397.488799999999</c:v>
                </c:pt>
                <c:pt idx="35">
                  <c:v>16774.370000000003</c:v>
                </c:pt>
                <c:pt idx="36">
                  <c:v>19870.790400000002</c:v>
                </c:pt>
                <c:pt idx="37">
                  <c:v>25764.053500000002</c:v>
                </c:pt>
                <c:pt idx="38">
                  <c:v>31906.115999999998</c:v>
                </c:pt>
                <c:pt idx="39">
                  <c:v>25486.445600000003</c:v>
                </c:pt>
                <c:pt idx="40">
                  <c:v>25972.531200000001</c:v>
                </c:pt>
                <c:pt idx="41">
                  <c:v>23750.126400000001</c:v>
                </c:pt>
                <c:pt idx="42">
                  <c:v>25232.537500000002</c:v>
                </c:pt>
                <c:pt idx="43">
                  <c:v>26190.3</c:v>
                </c:pt>
                <c:pt idx="44">
                  <c:v>23350.2</c:v>
                </c:pt>
                <c:pt idx="45">
                  <c:v>23345.4</c:v>
                </c:pt>
                <c:pt idx="46">
                  <c:v>20134.571800000002</c:v>
                </c:pt>
                <c:pt idx="47">
                  <c:v>21974</c:v>
                </c:pt>
                <c:pt idx="48">
                  <c:v>20207.599999999999</c:v>
                </c:pt>
                <c:pt idx="49">
                  <c:v>19226.099999999999</c:v>
                </c:pt>
                <c:pt idx="50">
                  <c:v>17684.8</c:v>
                </c:pt>
                <c:pt idx="51" formatCode="General">
                  <c:v>16989.900000000001</c:v>
                </c:pt>
                <c:pt idx="52" formatCode="General">
                  <c:v>15691.7</c:v>
                </c:pt>
                <c:pt idx="53" formatCode="General">
                  <c:v>13418.5</c:v>
                </c:pt>
                <c:pt idx="54" formatCode="General">
                  <c:v>10940.1</c:v>
                </c:pt>
                <c:pt idx="55" formatCode="General">
                  <c:v>11494.6</c:v>
                </c:pt>
                <c:pt idx="56" formatCode="General">
                  <c:v>12682</c:v>
                </c:pt>
                <c:pt idx="57" formatCode="General">
                  <c:v>12669.5</c:v>
                </c:pt>
                <c:pt idx="58" formatCode="General">
                  <c:v>11843</c:v>
                </c:pt>
                <c:pt idx="59" formatCode="0">
                  <c:v>10835.7</c:v>
                </c:pt>
                <c:pt idx="60" formatCode="0">
                  <c:v>10658.1</c:v>
                </c:pt>
                <c:pt idx="61" formatCode="0">
                  <c:v>9681.6</c:v>
                </c:pt>
                <c:pt idx="62" formatCode="General">
                  <c:v>8767</c:v>
                </c:pt>
                <c:pt idx="63" formatCode="General">
                  <c:v>10086</c:v>
                </c:pt>
                <c:pt idx="64" formatCode="General">
                  <c:v>10623.4</c:v>
                </c:pt>
                <c:pt idx="65" formatCode="General">
                  <c:v>8526.7999999999993</c:v>
                </c:pt>
                <c:pt idx="66" formatCode="General">
                  <c:v>8096.9</c:v>
                </c:pt>
                <c:pt idx="67" formatCode="General">
                  <c:v>7651.5</c:v>
                </c:pt>
                <c:pt idx="68" formatCode="General">
                  <c:v>9096.9</c:v>
                </c:pt>
                <c:pt idx="69" formatCode="General">
                  <c:v>9119.4</c:v>
                </c:pt>
                <c:pt idx="70" formatCode="General">
                  <c:v>9168.1</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2045129192"/>
        <c:axId val="2045132664"/>
      </c:lineChart>
      <c:dateAx>
        <c:axId val="2045129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32664"/>
        <c:crosses val="autoZero"/>
        <c:auto val="1"/>
        <c:lblOffset val="100"/>
        <c:baseTimeUnit val="months"/>
      </c:dateAx>
      <c:valAx>
        <c:axId val="2045132664"/>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2919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2091727048"/>
        <c:axId val="-2091734200"/>
      </c:barChart>
      <c:catAx>
        <c:axId val="-209172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34200"/>
        <c:crosses val="autoZero"/>
        <c:auto val="1"/>
        <c:lblAlgn val="ctr"/>
        <c:lblOffset val="100"/>
        <c:noMultiLvlLbl val="0"/>
      </c:catAx>
      <c:valAx>
        <c:axId val="-209173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2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45025304"/>
        <c:axId val="2044938968"/>
      </c:barChart>
      <c:catAx>
        <c:axId val="204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38968"/>
        <c:crosses val="autoZero"/>
        <c:auto val="1"/>
        <c:lblAlgn val="ctr"/>
        <c:lblOffset val="100"/>
        <c:noMultiLvlLbl val="0"/>
      </c:catAx>
      <c:valAx>
        <c:axId val="2044938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025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042663032"/>
        <c:axId val="2042666520"/>
      </c:barChart>
      <c:catAx>
        <c:axId val="204266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6520"/>
        <c:crosses val="autoZero"/>
        <c:auto val="1"/>
        <c:lblAlgn val="ctr"/>
        <c:lblOffset val="100"/>
        <c:noMultiLvlLbl val="0"/>
      </c:catAx>
      <c:valAx>
        <c:axId val="2042666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089097288"/>
        <c:axId val="2089110728"/>
      </c:barChart>
      <c:catAx>
        <c:axId val="208909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110728"/>
        <c:crosses val="autoZero"/>
        <c:auto val="1"/>
        <c:lblAlgn val="ctr"/>
        <c:lblOffset val="100"/>
        <c:noMultiLvlLbl val="0"/>
      </c:catAx>
      <c:valAx>
        <c:axId val="208911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97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91713368"/>
        <c:axId val="2091716856"/>
      </c:barChart>
      <c:catAx>
        <c:axId val="209171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6856"/>
        <c:crosses val="autoZero"/>
        <c:auto val="1"/>
        <c:lblAlgn val="ctr"/>
        <c:lblOffset val="100"/>
        <c:noMultiLvlLbl val="0"/>
      </c:catAx>
      <c:valAx>
        <c:axId val="209171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2017 - 2018 - 2019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2091795448"/>
        <c:axId val="-2091791976"/>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2044859976"/>
        <c:axId val="-2091805704"/>
      </c:lineChart>
      <c:catAx>
        <c:axId val="-209179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1976"/>
        <c:crosses val="autoZero"/>
        <c:auto val="1"/>
        <c:lblAlgn val="ctr"/>
        <c:lblOffset val="100"/>
        <c:noMultiLvlLbl val="0"/>
      </c:catAx>
      <c:valAx>
        <c:axId val="-2091791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5448"/>
        <c:crosses val="autoZero"/>
        <c:crossBetween val="between"/>
      </c:valAx>
      <c:valAx>
        <c:axId val="-2091805704"/>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59976"/>
        <c:crosses val="max"/>
        <c:crossBetween val="between"/>
      </c:valAx>
      <c:catAx>
        <c:axId val="2044859976"/>
        <c:scaling>
          <c:orientation val="minMax"/>
        </c:scaling>
        <c:delete val="1"/>
        <c:axPos val="b"/>
        <c:numFmt formatCode="General" sourceLinked="1"/>
        <c:majorTickMark val="out"/>
        <c:minorTickMark val="none"/>
        <c:tickLblPos val="nextTo"/>
        <c:crossAx val="-2091805704"/>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a granel por rangos de precios</a:t>
            </a:r>
            <a:endParaRPr lang="es-CL" sz="1100">
              <a:effectLst/>
            </a:endParaRPr>
          </a:p>
          <a:p>
            <a:pPr>
              <a:defRPr sz="1100"/>
            </a:pPr>
            <a:r>
              <a:rPr lang="en-US" sz="1100" b="1" i="0" baseline="0">
                <a:effectLst/>
              </a:rPr>
              <a:t>2017 - 2018-2019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2017</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2018</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2019</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2044897224"/>
        <c:axId val="2044900696"/>
      </c:barChart>
      <c:lineChart>
        <c:grouping val="standard"/>
        <c:varyColors val="0"/>
        <c:ser>
          <c:idx val="0"/>
          <c:order val="0"/>
          <c:tx>
            <c:strRef>
              <c:f>'expo rango precios'!$B$31</c:f>
              <c:strCache>
                <c:ptCount val="1"/>
                <c:pt idx="0">
                  <c:v>Val 2017</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2018</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2019</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2044914248"/>
        <c:axId val="2044907512"/>
      </c:lineChart>
      <c:catAx>
        <c:axId val="204489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00696"/>
        <c:crosses val="autoZero"/>
        <c:auto val="1"/>
        <c:lblAlgn val="ctr"/>
        <c:lblOffset val="100"/>
        <c:noMultiLvlLbl val="0"/>
      </c:catAx>
      <c:valAx>
        <c:axId val="2044900696"/>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97224"/>
        <c:crosses val="autoZero"/>
        <c:crossBetween val="between"/>
      </c:valAx>
      <c:valAx>
        <c:axId val="2044907512"/>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14248"/>
        <c:crosses val="max"/>
        <c:crossBetween val="between"/>
      </c:valAx>
      <c:catAx>
        <c:axId val="2044914248"/>
        <c:scaling>
          <c:orientation val="minMax"/>
        </c:scaling>
        <c:delete val="1"/>
        <c:axPos val="b"/>
        <c:numFmt formatCode="General" sourceLinked="1"/>
        <c:majorTickMark val="out"/>
        <c:minorTickMark val="none"/>
        <c:tickLblPos val="nextTo"/>
        <c:crossAx val="2044907512"/>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695324</xdr:colOff>
      <xdr:row>15</xdr:row>
      <xdr:rowOff>180974</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17</xdr:row>
      <xdr:rowOff>9526</xdr:rowOff>
    </xdr:from>
    <xdr:to>
      <xdr:col>11</xdr:col>
      <xdr:colOff>695325</xdr:colOff>
      <xdr:row>34</xdr:row>
      <xdr:rowOff>161926</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39</xdr:row>
      <xdr:rowOff>142875</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648325" cy="76866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2020</a:t>
          </a:r>
        </a:p>
        <a:p>
          <a:endParaRPr lang="es-CL" sz="1100" b="1"/>
        </a:p>
        <a:p>
          <a:r>
            <a:rPr lang="es-CL" sz="1100" b="0"/>
            <a:t>Si bien las exportaciones del primer</a:t>
          </a:r>
          <a:r>
            <a:rPr lang="es-CL" sz="1100" b="0" baseline="0"/>
            <a:t> semestre de este año han mostrado una fuerte baja (-8,1 % en volumen y -12,4% en valor en relación con igual periodo del año anterior), durante el mes de junio se observó un leve repunte de las exportaciones.</a:t>
          </a:r>
        </a:p>
        <a:p>
          <a:endParaRPr lang="es-CL" sz="1100" b="0"/>
        </a:p>
        <a:p>
          <a:r>
            <a:rPr lang="es-CL" sz="1100" b="0"/>
            <a:t>Al comparar las exportaciones de junio 2020</a:t>
          </a:r>
          <a:r>
            <a:rPr lang="es-CL" sz="1100" b="0" baseline="0"/>
            <a:t> con junio 2019 se puede observar que:</a:t>
          </a:r>
        </a:p>
        <a:p>
          <a:r>
            <a:rPr lang="es-CL" sz="1100" b="0" baseline="0"/>
            <a:t> -En volumen: el vino con denominación de origen aumentó 3,7% y el vino a granel 50,6%.      El vino espumoso, en cambio, disminuyó en 28,9% los litros exportados.</a:t>
          </a:r>
          <a:endParaRPr lang="es-CL" sz="1100" b="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0"/>
            <a:t>-En </a:t>
          </a:r>
          <a:r>
            <a:rPr lang="es-CL" sz="1100" b="0" baseline="0"/>
            <a:t>valor: el vino a granel aumentó el valor total exportado en 43,2%, sin embargo el vino con denominación de origen disminuyó 8,9% y el vino espumoso 26,7%.</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35</xdr:row>
      <xdr:rowOff>189442</xdr:rowOff>
    </xdr:from>
    <xdr:to>
      <xdr:col>8</xdr:col>
      <xdr:colOff>0</xdr:colOff>
      <xdr:row>52</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zoomScaleNormal="100" workbookViewId="0">
      <selection activeCell="J34" sqref="J34"/>
    </sheetView>
  </sheetViews>
  <sheetFormatPr baseColWidth="10" defaultColWidth="11.42578125" defaultRowHeight="15" x14ac:dyDescent="0.25"/>
  <sheetData>
    <row r="16" spans="4:4" ht="31.5" x14ac:dyDescent="0.5">
      <c r="D16" s="1" t="s">
        <v>0</v>
      </c>
    </row>
    <row r="36" spans="4:4" s="99" customFormat="1" x14ac:dyDescent="0.25"/>
    <row r="42" spans="4:4" ht="18.75" x14ac:dyDescent="0.3">
      <c r="D42" s="2" t="s">
        <v>435</v>
      </c>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F1:AK30"/>
  <sheetViews>
    <sheetView topLeftCell="A16" zoomScaleNormal="100" workbookViewId="0">
      <selection activeCell="AE7" sqref="AE7"/>
    </sheetView>
  </sheetViews>
  <sheetFormatPr baseColWidth="10" defaultColWidth="11.42578125" defaultRowHeight="15" x14ac:dyDescent="0.25"/>
  <cols>
    <col min="6" max="6" width="11.42578125" style="99"/>
    <col min="8" max="8" width="6" customWidth="1"/>
    <col min="9" max="23" width="6" style="99" customWidth="1"/>
    <col min="24" max="24" width="6" style="15" customWidth="1"/>
    <col min="25" max="25" width="5.42578125" style="15" bestFit="1" customWidth="1"/>
    <col min="26" max="37" width="6.140625" style="15" bestFit="1" customWidth="1"/>
  </cols>
  <sheetData>
    <row r="1" spans="24:37" x14ac:dyDescent="0.25">
      <c r="X1" s="104"/>
      <c r="Y1" s="104"/>
      <c r="Z1" s="104" t="s">
        <v>218</v>
      </c>
      <c r="AA1" s="104" t="s">
        <v>219</v>
      </c>
      <c r="AB1" s="104" t="s">
        <v>220</v>
      </c>
      <c r="AC1" s="104" t="s">
        <v>221</v>
      </c>
      <c r="AD1" s="104" t="s">
        <v>222</v>
      </c>
      <c r="AE1" s="104" t="s">
        <v>223</v>
      </c>
      <c r="AF1" s="104" t="s">
        <v>224</v>
      </c>
      <c r="AG1" s="104" t="s">
        <v>225</v>
      </c>
      <c r="AH1" s="104" t="s">
        <v>226</v>
      </c>
      <c r="AI1" s="104" t="s">
        <v>227</v>
      </c>
      <c r="AJ1" s="104" t="s">
        <v>228</v>
      </c>
      <c r="AK1" s="104" t="s">
        <v>229</v>
      </c>
    </row>
    <row r="2" spans="24:37" x14ac:dyDescent="0.25">
      <c r="X2" s="104" t="s">
        <v>230</v>
      </c>
      <c r="Y2" s="104">
        <v>2015</v>
      </c>
      <c r="Z2" s="105">
        <v>34.904873070000001</v>
      </c>
      <c r="AA2" s="105">
        <v>25.382726150000014</v>
      </c>
      <c r="AB2" s="106">
        <v>29.098884030000015</v>
      </c>
      <c r="AC2" s="106">
        <v>37.928668630000033</v>
      </c>
      <c r="AD2" s="106">
        <v>32.560458390000015</v>
      </c>
      <c r="AE2" s="106">
        <v>37.245211599999998</v>
      </c>
      <c r="AF2" s="106">
        <v>46.664839749999999</v>
      </c>
      <c r="AG2" s="106">
        <v>38.240639300000012</v>
      </c>
      <c r="AH2" s="106">
        <v>38.339363470000031</v>
      </c>
      <c r="AI2" s="106">
        <v>42.346817799999997</v>
      </c>
      <c r="AJ2" s="106">
        <v>38.895984280000015</v>
      </c>
      <c r="AK2" s="106">
        <v>36.147308560000042</v>
      </c>
    </row>
    <row r="3" spans="24:37" x14ac:dyDescent="0.25">
      <c r="X3" s="104" t="s">
        <v>230</v>
      </c>
      <c r="Y3" s="104">
        <v>2016</v>
      </c>
      <c r="Z3" s="106">
        <v>34.801410075999996</v>
      </c>
      <c r="AA3" s="106">
        <v>26.140552266</v>
      </c>
      <c r="AB3" s="106">
        <v>32.888241957699996</v>
      </c>
      <c r="AC3" s="106">
        <v>35.9801589534</v>
      </c>
      <c r="AD3" s="106">
        <v>42.5120744305</v>
      </c>
      <c r="AE3" s="106">
        <v>38.111397738200004</v>
      </c>
      <c r="AF3" s="106">
        <v>42.937277578</v>
      </c>
      <c r="AG3" s="106">
        <v>41.387071516999995</v>
      </c>
      <c r="AH3" s="106">
        <v>37.850101860000002</v>
      </c>
      <c r="AI3" s="106">
        <v>39.7293095725</v>
      </c>
      <c r="AJ3" s="106">
        <v>41.125384937999996</v>
      </c>
      <c r="AK3" s="106">
        <v>37.6041943492</v>
      </c>
    </row>
    <row r="4" spans="24:37" x14ac:dyDescent="0.25">
      <c r="X4" s="104" t="s">
        <v>230</v>
      </c>
      <c r="Y4" s="104">
        <v>2017</v>
      </c>
      <c r="Z4" s="106">
        <v>41.430986299999994</v>
      </c>
      <c r="AA4" s="106">
        <v>26.5902872572</v>
      </c>
      <c r="AB4" s="106">
        <v>34.837152175999996</v>
      </c>
      <c r="AC4" s="106">
        <v>34.6453459401</v>
      </c>
      <c r="AD4" s="106">
        <v>44.328769652000005</v>
      </c>
      <c r="AE4" s="106">
        <v>37.6972178141</v>
      </c>
      <c r="AF4" s="106">
        <v>44.722713240000004</v>
      </c>
      <c r="AG4" s="106">
        <v>45.201829379000003</v>
      </c>
      <c r="AH4" s="106">
        <v>39.950192773999994</v>
      </c>
      <c r="AI4" s="106">
        <v>45.723674291000002</v>
      </c>
      <c r="AJ4" s="106">
        <v>45.345576005300003</v>
      </c>
      <c r="AK4" s="106">
        <v>36.719468314000004</v>
      </c>
    </row>
    <row r="5" spans="24:37" x14ac:dyDescent="0.25">
      <c r="X5" s="104" t="s">
        <v>230</v>
      </c>
      <c r="Y5" s="104">
        <v>2018</v>
      </c>
      <c r="Z5" s="106">
        <v>41</v>
      </c>
      <c r="AA5" s="106">
        <v>28.1</v>
      </c>
      <c r="AB5" s="106">
        <v>33</v>
      </c>
      <c r="AC5" s="106">
        <v>35.9</v>
      </c>
      <c r="AD5" s="106">
        <v>38.4</v>
      </c>
      <c r="AE5" s="106">
        <v>37.9</v>
      </c>
      <c r="AF5" s="106">
        <v>42.2</v>
      </c>
      <c r="AG5" s="106">
        <v>46.5</v>
      </c>
      <c r="AH5" s="106">
        <v>29</v>
      </c>
      <c r="AI5" s="106">
        <v>46.1</v>
      </c>
      <c r="AJ5" s="106">
        <v>43.903376000000002</v>
      </c>
      <c r="AK5" s="100">
        <v>34.816315000000003</v>
      </c>
    </row>
    <row r="6" spans="24:37" x14ac:dyDescent="0.25">
      <c r="X6" s="104" t="s">
        <v>230</v>
      </c>
      <c r="Y6" s="104">
        <v>2019</v>
      </c>
      <c r="Z6" s="106">
        <v>42.109850903099989</v>
      </c>
      <c r="AA6" s="106">
        <v>25.172279372000009</v>
      </c>
      <c r="AB6" s="106">
        <v>33.305171635999997</v>
      </c>
      <c r="AC6" s="106">
        <v>36.379859439000008</v>
      </c>
      <c r="AD6" s="106">
        <v>43.183317500299999</v>
      </c>
      <c r="AE6" s="106">
        <v>35.531951164600002</v>
      </c>
      <c r="AF6" s="106">
        <v>41.6</v>
      </c>
      <c r="AG6" s="106">
        <v>40.299999999999997</v>
      </c>
      <c r="AH6" s="106">
        <v>35.200000000000003</v>
      </c>
      <c r="AI6" s="106">
        <v>38.700000000000003</v>
      </c>
      <c r="AJ6" s="106">
        <v>35.9</v>
      </c>
      <c r="AK6" s="100">
        <v>36.5</v>
      </c>
    </row>
    <row r="7" spans="24:37" s="99" customFormat="1" x14ac:dyDescent="0.25">
      <c r="X7" s="104" t="s">
        <v>230</v>
      </c>
      <c r="Y7" s="104">
        <v>2020</v>
      </c>
      <c r="Z7" s="106">
        <v>46.3</v>
      </c>
      <c r="AA7" s="106">
        <v>27.1</v>
      </c>
      <c r="AB7" s="106">
        <v>31</v>
      </c>
      <c r="AC7" s="106">
        <v>31.3</v>
      </c>
      <c r="AD7" s="106">
        <v>35.299999999999997</v>
      </c>
      <c r="AE7" s="106">
        <v>36.9</v>
      </c>
      <c r="AF7" s="106"/>
      <c r="AG7" s="106"/>
      <c r="AH7" s="106"/>
      <c r="AI7" s="106"/>
      <c r="AJ7" s="106"/>
      <c r="AK7" s="100"/>
    </row>
    <row r="8" spans="24:37" x14ac:dyDescent="0.25">
      <c r="X8" s="104"/>
      <c r="Y8" s="104"/>
      <c r="Z8" s="106"/>
      <c r="AA8" s="106"/>
      <c r="AB8" s="106"/>
      <c r="AC8" s="106"/>
      <c r="AD8" s="106"/>
      <c r="AE8" s="106"/>
      <c r="AF8" s="106"/>
      <c r="AG8" s="106"/>
      <c r="AH8" s="106"/>
      <c r="AI8" s="106"/>
      <c r="AJ8" s="106"/>
      <c r="AK8" s="100"/>
    </row>
    <row r="9" spans="24:37" x14ac:dyDescent="0.25">
      <c r="X9" s="104" t="s">
        <v>117</v>
      </c>
      <c r="Y9" s="104">
        <v>2015</v>
      </c>
      <c r="Z9" s="105">
        <v>123.25140430999902</v>
      </c>
      <c r="AA9" s="105">
        <v>83.256938870000084</v>
      </c>
      <c r="AB9" s="106">
        <v>97.751259049999589</v>
      </c>
      <c r="AC9" s="106">
        <v>120.0889139099995</v>
      </c>
      <c r="AD9" s="106">
        <v>106.12081145999993</v>
      </c>
      <c r="AE9" s="106">
        <v>118.89505177999959</v>
      </c>
      <c r="AF9" s="106">
        <v>152.47313661999991</v>
      </c>
      <c r="AG9" s="106">
        <v>121.47650334999949</v>
      </c>
      <c r="AH9" s="106">
        <v>142.14494153999883</v>
      </c>
      <c r="AI9" s="106">
        <v>137.05217028999925</v>
      </c>
      <c r="AJ9" s="106">
        <v>124.26419888999962</v>
      </c>
      <c r="AK9" s="106">
        <v>116.6003042199997</v>
      </c>
    </row>
    <row r="10" spans="24:37" x14ac:dyDescent="0.25">
      <c r="X10" s="104" t="s">
        <v>117</v>
      </c>
      <c r="Y10" s="104">
        <v>2016</v>
      </c>
      <c r="Z10" s="106">
        <v>112.48470791</v>
      </c>
      <c r="AA10" s="106">
        <v>79.543988720000002</v>
      </c>
      <c r="AB10" s="106">
        <v>102.96589181</v>
      </c>
      <c r="AC10" s="106">
        <v>112.81199322000001</v>
      </c>
      <c r="AD10" s="106">
        <v>134.05393566999987</v>
      </c>
      <c r="AE10" s="106">
        <v>117.32233557000002</v>
      </c>
      <c r="AF10" s="106">
        <v>137.58070494000023</v>
      </c>
      <c r="AG10" s="106">
        <v>134.1769355600002</v>
      </c>
      <c r="AH10" s="106">
        <v>118.92014871000011</v>
      </c>
      <c r="AI10" s="106">
        <v>125.01281818999996</v>
      </c>
      <c r="AJ10" s="106">
        <v>130.12666156000009</v>
      </c>
      <c r="AK10" s="106">
        <v>122.48152439999986</v>
      </c>
    </row>
    <row r="11" spans="24:37" x14ac:dyDescent="0.25">
      <c r="X11" s="104" t="s">
        <v>117</v>
      </c>
      <c r="Y11" s="104">
        <v>2017</v>
      </c>
      <c r="Z11" s="106">
        <v>129.07611224999999</v>
      </c>
      <c r="AA11" s="106">
        <v>86.463323619999969</v>
      </c>
      <c r="AB11" s="106">
        <v>109.21013975000001</v>
      </c>
      <c r="AC11" s="106">
        <v>104.72312508</v>
      </c>
      <c r="AD11" s="106">
        <v>134.77716662</v>
      </c>
      <c r="AE11" s="106">
        <v>115.48450059999999</v>
      </c>
      <c r="AF11" s="106">
        <v>145.91260536000001</v>
      </c>
      <c r="AG11" s="106">
        <v>151.76711933999999</v>
      </c>
      <c r="AH11" s="106">
        <v>127.22659048999999</v>
      </c>
      <c r="AI11" s="106">
        <v>149.92767350999998</v>
      </c>
      <c r="AJ11" s="106">
        <v>148.21174729000001</v>
      </c>
      <c r="AK11" s="106">
        <v>117.457036</v>
      </c>
    </row>
    <row r="12" spans="24:37" x14ac:dyDescent="0.25">
      <c r="X12" s="104" t="s">
        <v>117</v>
      </c>
      <c r="Y12" s="104">
        <v>2018</v>
      </c>
      <c r="Z12" s="106">
        <v>135.30000000000001</v>
      </c>
      <c r="AA12" s="106">
        <v>96.2</v>
      </c>
      <c r="AB12" s="106">
        <v>111.1</v>
      </c>
      <c r="AC12" s="106">
        <v>119.7</v>
      </c>
      <c r="AD12" s="106">
        <v>125.7</v>
      </c>
      <c r="AE12" s="106">
        <v>121.4</v>
      </c>
      <c r="AF12" s="106">
        <v>144.4</v>
      </c>
      <c r="AG12" s="106">
        <v>162.80000000000001</v>
      </c>
      <c r="AH12" s="106">
        <v>92.9</v>
      </c>
      <c r="AI12" s="106">
        <v>148</v>
      </c>
      <c r="AJ12" s="106">
        <v>138.99379400000001</v>
      </c>
      <c r="AK12" s="100">
        <v>111.870785</v>
      </c>
    </row>
    <row r="13" spans="24:37" x14ac:dyDescent="0.25">
      <c r="X13" s="104" t="s">
        <v>117</v>
      </c>
      <c r="Y13" s="104">
        <v>2019</v>
      </c>
      <c r="Z13" s="106">
        <v>137.22759253000007</v>
      </c>
      <c r="AA13" s="106">
        <v>80.893906529999995</v>
      </c>
      <c r="AB13" s="106">
        <v>106.44436442</v>
      </c>
      <c r="AC13" s="106">
        <v>118.04454454</v>
      </c>
      <c r="AD13" s="106">
        <v>139.46123553999996</v>
      </c>
      <c r="AE13" s="106">
        <v>119.97246115999991</v>
      </c>
      <c r="AF13" s="106">
        <v>147.80000000000001</v>
      </c>
      <c r="AG13" s="106">
        <v>133.5</v>
      </c>
      <c r="AH13" s="106">
        <v>106.8</v>
      </c>
      <c r="AI13" s="106">
        <v>119.4</v>
      </c>
      <c r="AJ13" s="106">
        <v>113.1</v>
      </c>
      <c r="AK13" s="100">
        <v>122</v>
      </c>
    </row>
    <row r="14" spans="24:37" x14ac:dyDescent="0.25">
      <c r="X14" s="104" t="s">
        <v>117</v>
      </c>
      <c r="Y14" s="104">
        <v>2020</v>
      </c>
      <c r="Z14" s="106">
        <v>148.4</v>
      </c>
      <c r="AA14" s="106">
        <v>86.1</v>
      </c>
      <c r="AB14" s="106">
        <v>92.9</v>
      </c>
      <c r="AC14" s="106">
        <v>92.6</v>
      </c>
      <c r="AD14" s="106">
        <v>109.1</v>
      </c>
      <c r="AE14" s="106">
        <v>109.4</v>
      </c>
      <c r="AF14" s="106"/>
      <c r="AG14" s="106"/>
      <c r="AH14" s="106"/>
      <c r="AI14" s="106"/>
      <c r="AJ14" s="106"/>
      <c r="AK14" s="100"/>
    </row>
    <row r="15" spans="24:37" x14ac:dyDescent="0.25">
      <c r="X15" s="104"/>
      <c r="Y15" s="104"/>
      <c r="Z15" s="104"/>
      <c r="AA15" s="104"/>
      <c r="AB15" s="104"/>
      <c r="AC15" s="104"/>
      <c r="AD15" s="104"/>
      <c r="AE15" s="104"/>
      <c r="AF15" s="104"/>
      <c r="AG15" s="104"/>
      <c r="AH15" s="104"/>
      <c r="AI15" s="105"/>
      <c r="AJ15" s="105"/>
      <c r="AK15" s="104"/>
    </row>
    <row r="16" spans="24:37" x14ac:dyDescent="0.25">
      <c r="X16" s="104" t="s">
        <v>231</v>
      </c>
      <c r="Y16" s="104"/>
      <c r="AA16" s="104"/>
      <c r="AB16" s="104"/>
      <c r="AC16" s="104"/>
      <c r="AD16" s="104"/>
      <c r="AE16" s="104"/>
      <c r="AF16" s="104"/>
      <c r="AG16" s="104"/>
      <c r="AH16" s="104"/>
      <c r="AI16" s="105"/>
      <c r="AJ16" s="105"/>
      <c r="AK16" s="104"/>
    </row>
    <row r="17" spans="24:37" x14ac:dyDescent="0.25">
      <c r="X17" s="105"/>
      <c r="Y17" s="104"/>
      <c r="Z17" s="104" t="s">
        <v>218</v>
      </c>
      <c r="AA17" s="104" t="s">
        <v>219</v>
      </c>
      <c r="AB17" s="104" t="s">
        <v>220</v>
      </c>
      <c r="AC17" s="104" t="s">
        <v>221</v>
      </c>
      <c r="AD17" s="104" t="s">
        <v>222</v>
      </c>
      <c r="AE17" s="104" t="s">
        <v>223</v>
      </c>
      <c r="AF17" s="104" t="s">
        <v>224</v>
      </c>
      <c r="AG17" s="104" t="s">
        <v>225</v>
      </c>
      <c r="AH17" s="104" t="s">
        <v>226</v>
      </c>
      <c r="AI17" s="104" t="s">
        <v>227</v>
      </c>
      <c r="AJ17" s="104" t="s">
        <v>228</v>
      </c>
      <c r="AK17" s="104" t="s">
        <v>229</v>
      </c>
    </row>
    <row r="18" spans="24:37" x14ac:dyDescent="0.25">
      <c r="X18" s="107"/>
      <c r="Y18" s="104">
        <v>2015</v>
      </c>
      <c r="Z18" s="107">
        <v>3.5310658217500004</v>
      </c>
      <c r="AA18" s="107">
        <v>3.2800629206646521</v>
      </c>
      <c r="AB18" s="108">
        <v>3.3592786221362023</v>
      </c>
      <c r="AC18" s="108">
        <v>3.1661779400032528</v>
      </c>
      <c r="AD18" s="108">
        <v>3.2591927972547157</v>
      </c>
      <c r="AE18" s="108">
        <v>3.1922238234780118</v>
      </c>
      <c r="AF18" s="108">
        <v>3.2674094122438277</v>
      </c>
      <c r="AG18" s="108">
        <v>3.176633695817932</v>
      </c>
      <c r="AH18" s="108">
        <v>3.7075456834651175</v>
      </c>
      <c r="AI18" s="108">
        <v>3.2364219417214217</v>
      </c>
      <c r="AJ18" s="108">
        <v>3.1947822169882771</v>
      </c>
      <c r="AK18" s="108">
        <v>3.2256980910890691</v>
      </c>
    </row>
    <row r="19" spans="24:37" x14ac:dyDescent="0.25">
      <c r="X19" s="109"/>
      <c r="Y19" s="104">
        <v>2016</v>
      </c>
      <c r="Z19" s="108">
        <v>3.2321882264067376</v>
      </c>
      <c r="AA19" s="108">
        <v>3.042934514564934</v>
      </c>
      <c r="AB19" s="108">
        <v>3.1307812665216965</v>
      </c>
      <c r="AC19" s="108">
        <v>3.1353945202440432</v>
      </c>
      <c r="AD19" s="108">
        <v>3.1533143810508522</v>
      </c>
      <c r="AE19" s="108">
        <v>3.0784054779603354</v>
      </c>
      <c r="AF19" s="108">
        <v>3.2042251558699935</v>
      </c>
      <c r="AG19" s="108">
        <v>3.2420012009036734</v>
      </c>
      <c r="AH19" s="108">
        <v>3.1418712993128017</v>
      </c>
      <c r="AI19" s="108">
        <v>3.1466144147778459</v>
      </c>
      <c r="AJ19" s="108">
        <v>3.1641445242683335</v>
      </c>
      <c r="AK19" s="108">
        <v>3.2571240128856944</v>
      </c>
    </row>
    <row r="20" spans="24:37" x14ac:dyDescent="0.25">
      <c r="X20" s="102"/>
      <c r="Y20" s="104">
        <v>2017</v>
      </c>
      <c r="Z20" s="108">
        <v>3.1154486961851551</v>
      </c>
      <c r="AA20" s="108">
        <v>3.2516882117017301</v>
      </c>
      <c r="AB20" s="108">
        <v>3.1348756407602409</v>
      </c>
      <c r="AC20" s="108">
        <v>3.0227184124834787</v>
      </c>
      <c r="AD20" s="108">
        <v>3.0403994443802298</v>
      </c>
      <c r="AE20" s="108">
        <v>3.0634754312506582</v>
      </c>
      <c r="AF20" s="108">
        <v>3.2626062863622449</v>
      </c>
      <c r="AG20" s="108">
        <v>3.3575437415926443</v>
      </c>
      <c r="AH20" s="108">
        <v>3.1846302021551294</v>
      </c>
      <c r="AI20" s="108">
        <v>3.278994434170198</v>
      </c>
      <c r="AJ20" s="106">
        <v>3.2684940924044494</v>
      </c>
      <c r="AK20" s="108">
        <v>3.1987673404088275</v>
      </c>
    </row>
    <row r="21" spans="24:37" s="99" customFormat="1" x14ac:dyDescent="0.25">
      <c r="X21" s="103"/>
      <c r="Y21" s="104">
        <v>2018</v>
      </c>
      <c r="Z21" s="108">
        <v>3.2921421979987202</v>
      </c>
      <c r="AA21" s="108">
        <v>3.4244249029125777</v>
      </c>
      <c r="AB21" s="108">
        <v>3.3543225794025</v>
      </c>
      <c r="AC21" s="108">
        <v>3.3374310857258629</v>
      </c>
      <c r="AD21" s="108">
        <v>3.2746595936327312</v>
      </c>
      <c r="AE21" s="108">
        <v>3.2062155346749974</v>
      </c>
      <c r="AF21" s="108">
        <v>3.4284051539545586</v>
      </c>
      <c r="AG21" s="108">
        <v>3.505741742696749</v>
      </c>
      <c r="AH21" s="108">
        <v>3.204151758954505</v>
      </c>
      <c r="AI21" s="108">
        <v>3.2126011087423252</v>
      </c>
      <c r="AJ21" s="106">
        <v>3.1659021991579368</v>
      </c>
      <c r="AK21" s="108">
        <v>3.2132930732645151</v>
      </c>
    </row>
    <row r="22" spans="24:37" x14ac:dyDescent="0.25">
      <c r="X22" s="104"/>
      <c r="Y22" s="104">
        <v>2019</v>
      </c>
      <c r="Z22" s="107">
        <v>3.2588002471387951</v>
      </c>
      <c r="AA22" s="107">
        <v>3.2136107078161968</v>
      </c>
      <c r="AB22" s="107">
        <v>3.1960311024172259</v>
      </c>
      <c r="AC22" s="107">
        <v>3.2447773674862983</v>
      </c>
      <c r="AD22" s="107">
        <v>3.2295164802711396</v>
      </c>
      <c r="AE22" s="105">
        <v>3.376467017086493</v>
      </c>
      <c r="AF22" s="105">
        <v>3.56</v>
      </c>
      <c r="AG22" s="105">
        <v>3.32</v>
      </c>
      <c r="AH22" s="105">
        <v>3.03</v>
      </c>
      <c r="AI22" s="107">
        <v>3.09</v>
      </c>
      <c r="AJ22" s="104">
        <v>3.15</v>
      </c>
      <c r="AK22" s="107">
        <v>3.34</v>
      </c>
    </row>
    <row r="23" spans="24:37" x14ac:dyDescent="0.25">
      <c r="X23" s="104"/>
      <c r="Y23" s="104">
        <v>2020</v>
      </c>
      <c r="Z23" s="107">
        <f t="shared" ref="Z23:AE23" si="0">Z14/Z7</f>
        <v>3.2051835853131752</v>
      </c>
      <c r="AA23" s="107">
        <f t="shared" si="0"/>
        <v>3.177121771217712</v>
      </c>
      <c r="AB23" s="107">
        <f t="shared" si="0"/>
        <v>2.9967741935483874</v>
      </c>
      <c r="AC23" s="107">
        <f t="shared" si="0"/>
        <v>2.958466453674121</v>
      </c>
      <c r="AD23" s="107">
        <f t="shared" si="0"/>
        <v>3.0906515580736547</v>
      </c>
      <c r="AE23" s="107">
        <f t="shared" si="0"/>
        <v>2.9647696476964773</v>
      </c>
      <c r="AF23" s="105"/>
      <c r="AG23" s="105"/>
      <c r="AH23" s="105"/>
      <c r="AI23" s="107"/>
      <c r="AJ23" s="104"/>
      <c r="AK23" s="105"/>
    </row>
    <row r="24" spans="24:37" x14ac:dyDescent="0.25">
      <c r="X24" s="104"/>
      <c r="Y24" s="104"/>
      <c r="AA24" s="104"/>
      <c r="AB24" s="104"/>
      <c r="AC24" s="104"/>
      <c r="AD24" s="104"/>
      <c r="AE24" s="104"/>
      <c r="AF24" s="104"/>
      <c r="AG24" s="104"/>
      <c r="AH24" s="104"/>
      <c r="AI24" s="109"/>
      <c r="AJ24" s="104"/>
      <c r="AK24" s="104"/>
    </row>
    <row r="25" spans="24:37" x14ac:dyDescent="0.25">
      <c r="X25" s="104"/>
      <c r="Y25" s="104"/>
      <c r="Z25" s="104"/>
      <c r="AA25" s="104"/>
      <c r="AB25" s="104"/>
      <c r="AC25" s="104"/>
      <c r="AD25" s="104"/>
      <c r="AE25" s="104"/>
      <c r="AF25" s="104"/>
      <c r="AG25" s="104"/>
      <c r="AH25" s="104"/>
      <c r="AI25" s="104"/>
      <c r="AJ25" s="104"/>
      <c r="AK25" s="104"/>
    </row>
    <row r="26" spans="24:37" x14ac:dyDescent="0.25">
      <c r="X26" s="104"/>
      <c r="Y26" s="104"/>
      <c r="Z26" s="109"/>
      <c r="AA26" s="109"/>
      <c r="AB26" s="109"/>
      <c r="AC26" s="109"/>
      <c r="AD26" s="109"/>
      <c r="AE26" s="109"/>
      <c r="AF26" s="109"/>
      <c r="AG26" s="109"/>
      <c r="AH26" s="109"/>
      <c r="AI26" s="109"/>
      <c r="AJ26" s="109"/>
      <c r="AK26" s="109"/>
    </row>
    <row r="27" spans="24:37" x14ac:dyDescent="0.25">
      <c r="X27" s="104"/>
      <c r="Y27" s="104"/>
      <c r="Z27" s="109"/>
      <c r="AA27" s="109"/>
      <c r="AB27" s="110"/>
      <c r="AC27" s="110"/>
      <c r="AD27" s="110"/>
      <c r="AE27" s="110"/>
      <c r="AF27" s="110"/>
      <c r="AG27" s="110"/>
      <c r="AH27" s="110"/>
      <c r="AI27" s="110"/>
      <c r="AJ27" s="110"/>
      <c r="AK27" s="110"/>
    </row>
    <row r="28" spans="24:37" x14ac:dyDescent="0.25">
      <c r="X28" s="104"/>
      <c r="Y28" s="104"/>
      <c r="Z28" s="110"/>
      <c r="AA28" s="110"/>
      <c r="AB28" s="110"/>
      <c r="AC28" s="110"/>
      <c r="AD28" s="110"/>
      <c r="AE28" s="110"/>
      <c r="AF28" s="110"/>
      <c r="AG28" s="110"/>
      <c r="AH28" s="110"/>
      <c r="AI28" s="110"/>
      <c r="AJ28" s="110"/>
      <c r="AK28" s="110"/>
    </row>
    <row r="29" spans="24:37" x14ac:dyDescent="0.25">
      <c r="X29" s="104"/>
      <c r="Y29" s="104"/>
      <c r="Z29" s="110"/>
      <c r="AA29" s="110"/>
      <c r="AB29" s="110"/>
      <c r="AC29" s="110"/>
      <c r="AD29" s="110"/>
      <c r="AE29" s="110"/>
      <c r="AF29" s="110"/>
      <c r="AG29" s="110"/>
      <c r="AH29" s="110"/>
      <c r="AI29" s="110"/>
      <c r="AJ29" s="110"/>
      <c r="AK29" s="110"/>
    </row>
    <row r="30" spans="24:37" x14ac:dyDescent="0.25">
      <c r="X30" s="104"/>
      <c r="Y30" s="104"/>
      <c r="Z30" s="110"/>
      <c r="AA30" s="110"/>
      <c r="AB30" s="110"/>
      <c r="AC30" s="110"/>
      <c r="AD30" s="110"/>
      <c r="AE30" s="110"/>
      <c r="AF30" s="111"/>
      <c r="AG30" s="111"/>
      <c r="AH30" s="111"/>
      <c r="AI30" s="111"/>
      <c r="AJ30" s="111"/>
      <c r="AK30" s="111"/>
    </row>
  </sheetData>
  <phoneticPr fontId="63" type="noConversion"/>
  <pageMargins left="0.7" right="0.7" top="0.75" bottom="0.75" header="0.3" footer="0.3"/>
  <pageSetup paperSize="126" scale="40" fitToWidth="0" fitToHeight="0"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G2:AC25"/>
  <sheetViews>
    <sheetView topLeftCell="A19" zoomScaleNormal="100" workbookViewId="0">
      <selection activeCell="Q3" sqref="Q3"/>
    </sheetView>
  </sheetViews>
  <sheetFormatPr baseColWidth="10" defaultColWidth="11.42578125" defaultRowHeight="15" x14ac:dyDescent="0.25"/>
  <cols>
    <col min="7" max="13" width="11.42578125" style="99"/>
    <col min="14" max="14" width="14.42578125" style="99" customWidth="1"/>
    <col min="15" max="15" width="8.42578125" style="99"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114"/>
      <c r="Q2" s="114"/>
      <c r="R2" s="114" t="s">
        <v>232</v>
      </c>
      <c r="S2" s="114"/>
      <c r="T2" s="114"/>
      <c r="U2" s="114"/>
      <c r="V2" s="114"/>
      <c r="W2" s="114"/>
      <c r="X2" s="114"/>
      <c r="Y2" s="114"/>
      <c r="Z2" s="114"/>
      <c r="AA2" s="114"/>
      <c r="AB2" s="114"/>
      <c r="AC2" s="114"/>
    </row>
    <row r="3" spans="16:29" x14ac:dyDescent="0.25">
      <c r="P3" s="114"/>
      <c r="Q3" s="114"/>
      <c r="R3" s="118" t="s">
        <v>218</v>
      </c>
      <c r="S3" s="118" t="s">
        <v>219</v>
      </c>
      <c r="T3" s="118" t="s">
        <v>220</v>
      </c>
      <c r="U3" s="118" t="s">
        <v>221</v>
      </c>
      <c r="V3" s="118" t="s">
        <v>222</v>
      </c>
      <c r="W3" s="118" t="s">
        <v>223</v>
      </c>
      <c r="X3" s="118" t="s">
        <v>224</v>
      </c>
      <c r="Y3" s="118" t="s">
        <v>225</v>
      </c>
      <c r="Z3" s="118" t="s">
        <v>226</v>
      </c>
      <c r="AA3" s="118" t="s">
        <v>227</v>
      </c>
      <c r="AB3" s="118" t="s">
        <v>228</v>
      </c>
      <c r="AC3" s="118" t="s">
        <v>229</v>
      </c>
    </row>
    <row r="4" spans="16:29" x14ac:dyDescent="0.25">
      <c r="P4" s="114" t="s">
        <v>230</v>
      </c>
      <c r="Q4" s="114">
        <v>2015</v>
      </c>
      <c r="R4" s="115">
        <v>23.894335000000002</v>
      </c>
      <c r="S4" s="113">
        <v>26.725076999999999</v>
      </c>
      <c r="T4" s="113">
        <v>39.878123000000002</v>
      </c>
      <c r="U4" s="113">
        <v>37.982706499999999</v>
      </c>
      <c r="V4" s="113">
        <v>31.653510000000001</v>
      </c>
      <c r="W4" s="113">
        <v>26.765411</v>
      </c>
      <c r="X4" s="113">
        <v>33.034945800000003</v>
      </c>
      <c r="Y4" s="113">
        <v>30.179402499999998</v>
      </c>
      <c r="Z4" s="113">
        <v>29.328635999999999</v>
      </c>
      <c r="AA4" s="113">
        <v>35.747366999999997</v>
      </c>
      <c r="AB4" s="113">
        <v>40.313033500000003</v>
      </c>
      <c r="AC4" s="113">
        <v>29.540159500000001</v>
      </c>
    </row>
    <row r="5" spans="16:29" x14ac:dyDescent="0.25">
      <c r="P5" s="114" t="s">
        <v>230</v>
      </c>
      <c r="Q5" s="114">
        <v>2016</v>
      </c>
      <c r="R5" s="113">
        <v>28.032295999999999</v>
      </c>
      <c r="S5" s="113">
        <v>37.998857000000001</v>
      </c>
      <c r="T5" s="113">
        <v>45.001544000000003</v>
      </c>
      <c r="U5" s="113">
        <v>32.044817999999999</v>
      </c>
      <c r="V5" s="113">
        <v>42.035262000000003</v>
      </c>
      <c r="W5" s="113">
        <v>29.614543000000001</v>
      </c>
      <c r="X5" s="113">
        <v>28.539489</v>
      </c>
      <c r="Y5" s="113">
        <v>29.201229000000001</v>
      </c>
      <c r="Z5" s="113">
        <v>26.618327000000001</v>
      </c>
      <c r="AA5" s="113">
        <v>33.660097700000001</v>
      </c>
      <c r="AB5" s="113">
        <v>36.299787999999999</v>
      </c>
      <c r="AC5" s="113">
        <v>32.888350000000003</v>
      </c>
    </row>
    <row r="6" spans="16:29" x14ac:dyDescent="0.25">
      <c r="P6" s="114" t="s">
        <v>230</v>
      </c>
      <c r="Q6" s="114">
        <v>2017</v>
      </c>
      <c r="R6" s="113">
        <v>33.244962999999998</v>
      </c>
      <c r="S6" s="113">
        <v>41.224220000000003</v>
      </c>
      <c r="T6" s="113">
        <v>46.657173</v>
      </c>
      <c r="U6" s="113">
        <v>24.931757000000001</v>
      </c>
      <c r="V6" s="113">
        <v>28.070650000000001</v>
      </c>
      <c r="W6" s="113">
        <v>25.626065000000001</v>
      </c>
      <c r="X6" s="113">
        <v>25.743590000000001</v>
      </c>
      <c r="Y6" s="113">
        <v>27.354042499999998</v>
      </c>
      <c r="Z6" s="113">
        <v>28.498519999999999</v>
      </c>
      <c r="AA6" s="113">
        <v>34.343055</v>
      </c>
      <c r="AB6" s="113">
        <v>49.414802000000002</v>
      </c>
      <c r="AC6" s="113">
        <v>28.820663</v>
      </c>
    </row>
    <row r="7" spans="16:29" x14ac:dyDescent="0.25">
      <c r="P7" s="114" t="s">
        <v>230</v>
      </c>
      <c r="Q7" s="114">
        <v>2018</v>
      </c>
      <c r="R7" s="113">
        <v>24.190794</v>
      </c>
      <c r="S7" s="113">
        <v>36.898867000000003</v>
      </c>
      <c r="T7" s="113">
        <v>33.577927600000002</v>
      </c>
      <c r="U7" s="113">
        <v>23.543088000000001</v>
      </c>
      <c r="V7" s="113">
        <v>22.499950999999999</v>
      </c>
      <c r="W7" s="113">
        <v>21.173842</v>
      </c>
      <c r="X7" s="113">
        <v>23.6892</v>
      </c>
      <c r="Y7" s="113">
        <v>26.019528999999999</v>
      </c>
      <c r="Z7" s="113">
        <v>22.325277</v>
      </c>
      <c r="AA7" s="113">
        <v>35.875169999999997</v>
      </c>
      <c r="AB7" s="113">
        <v>23.42604</v>
      </c>
      <c r="AC7" s="113">
        <v>26.281891999999999</v>
      </c>
    </row>
    <row r="8" spans="16:29" x14ac:dyDescent="0.25">
      <c r="P8" s="114" t="s">
        <v>230</v>
      </c>
      <c r="Q8" s="114">
        <v>2019</v>
      </c>
      <c r="R8" s="113">
        <v>36.647542000000001</v>
      </c>
      <c r="S8" s="113">
        <v>28.267375999999999</v>
      </c>
      <c r="T8" s="113">
        <v>30.316281199999999</v>
      </c>
      <c r="U8" s="113">
        <v>34.967151000000001</v>
      </c>
      <c r="V8" s="113">
        <v>35.485151000000002</v>
      </c>
      <c r="W8" s="113">
        <v>22.843698</v>
      </c>
      <c r="X8" s="113">
        <v>25.2</v>
      </c>
      <c r="Y8" s="113">
        <v>31.7</v>
      </c>
      <c r="Z8" s="113">
        <v>21.3</v>
      </c>
      <c r="AA8" s="113">
        <v>22.9</v>
      </c>
      <c r="AB8" s="113">
        <v>41.5</v>
      </c>
      <c r="AC8" s="113">
        <v>29</v>
      </c>
    </row>
    <row r="9" spans="16:29" s="99" customFormat="1" x14ac:dyDescent="0.25">
      <c r="P9" s="114" t="s">
        <v>230</v>
      </c>
      <c r="Q9" s="114">
        <v>2020</v>
      </c>
      <c r="R9" s="113">
        <v>32.5</v>
      </c>
      <c r="S9" s="113">
        <v>29.8</v>
      </c>
      <c r="T9" s="113">
        <v>21.2</v>
      </c>
      <c r="U9" s="113">
        <v>24.2</v>
      </c>
      <c r="V9" s="113">
        <v>32.200000000000003</v>
      </c>
      <c r="W9" s="113">
        <v>34.4</v>
      </c>
      <c r="X9" s="113"/>
      <c r="Y9" s="113"/>
      <c r="Z9" s="113"/>
      <c r="AA9" s="113"/>
      <c r="AB9" s="113"/>
      <c r="AC9" s="113"/>
    </row>
    <row r="10" spans="16:29" x14ac:dyDescent="0.25">
      <c r="P10" s="114"/>
      <c r="Q10" s="114"/>
      <c r="R10" s="113"/>
      <c r="S10" s="113"/>
      <c r="T10" s="113"/>
      <c r="U10" s="113"/>
      <c r="V10" s="113"/>
      <c r="W10" s="113"/>
      <c r="X10" s="113"/>
      <c r="Y10" s="113"/>
      <c r="Z10" s="113"/>
      <c r="AA10" s="113"/>
      <c r="AB10" s="113"/>
      <c r="AC10" s="113"/>
    </row>
    <row r="11" spans="16:29" x14ac:dyDescent="0.25">
      <c r="P11" s="114" t="s">
        <v>117</v>
      </c>
      <c r="Q11" s="114">
        <v>2015</v>
      </c>
      <c r="R11" s="115">
        <v>21.5465217</v>
      </c>
      <c r="S11" s="113">
        <v>22.067759500000001</v>
      </c>
      <c r="T11" s="113">
        <v>28.161007190000003</v>
      </c>
      <c r="U11" s="113">
        <v>29.286913349999995</v>
      </c>
      <c r="V11" s="113">
        <v>24.466974109999999</v>
      </c>
      <c r="W11" s="113">
        <v>21.094378489999997</v>
      </c>
      <c r="X11" s="113">
        <v>27.917466600000001</v>
      </c>
      <c r="Y11" s="113">
        <v>23.069595080000003</v>
      </c>
      <c r="Z11" s="113">
        <v>22.003572920000007</v>
      </c>
      <c r="AA11" s="113">
        <v>25.992777389999993</v>
      </c>
      <c r="AB11" s="113">
        <v>26.419099550000002</v>
      </c>
      <c r="AC11" s="113">
        <v>20.448351939999998</v>
      </c>
    </row>
    <row r="12" spans="16:29" x14ac:dyDescent="0.25">
      <c r="P12" s="114" t="s">
        <v>117</v>
      </c>
      <c r="Q12" s="114">
        <v>2016</v>
      </c>
      <c r="R12" s="113">
        <v>21.243900270000008</v>
      </c>
      <c r="S12" s="113">
        <v>25.537283919999993</v>
      </c>
      <c r="T12" s="113">
        <v>29.751121620000013</v>
      </c>
      <c r="U12" s="113">
        <v>22.691551529999998</v>
      </c>
      <c r="V12" s="113">
        <v>30.456996499999999</v>
      </c>
      <c r="W12" s="113">
        <v>21.137137859999996</v>
      </c>
      <c r="X12" s="113">
        <v>22.691084210000003</v>
      </c>
      <c r="Y12" s="113">
        <v>22.478544449999994</v>
      </c>
      <c r="Z12" s="113">
        <v>21.967254009999994</v>
      </c>
      <c r="AA12" s="113">
        <v>29.17406991999999</v>
      </c>
      <c r="AB12" s="113">
        <v>30.322900480000012</v>
      </c>
      <c r="AC12" s="113">
        <v>25.775629440000014</v>
      </c>
    </row>
    <row r="13" spans="16:29" x14ac:dyDescent="0.25">
      <c r="P13" s="114" t="s">
        <v>117</v>
      </c>
      <c r="Q13" s="114">
        <v>2017</v>
      </c>
      <c r="R13" s="113">
        <v>27.08903862</v>
      </c>
      <c r="S13" s="113">
        <v>33.421187840000002</v>
      </c>
      <c r="T13" s="113">
        <v>37.631889610000002</v>
      </c>
      <c r="U13" s="113">
        <v>19.037563559999999</v>
      </c>
      <c r="V13" s="113">
        <v>23.61246186</v>
      </c>
      <c r="W13" s="113">
        <v>21.718983949999998</v>
      </c>
      <c r="X13" s="113">
        <v>23.037928380000004</v>
      </c>
      <c r="Y13" s="113">
        <v>23.61365163</v>
      </c>
      <c r="Z13" s="113">
        <v>23.795012529999997</v>
      </c>
      <c r="AA13" s="113">
        <v>32.063150279999995</v>
      </c>
      <c r="AB13" s="113">
        <v>46.476538609999984</v>
      </c>
      <c r="AC13" s="113">
        <v>28.631947100000001</v>
      </c>
    </row>
    <row r="14" spans="16:29" x14ac:dyDescent="0.25">
      <c r="P14" s="114" t="s">
        <v>117</v>
      </c>
      <c r="Q14" s="114">
        <v>2018</v>
      </c>
      <c r="R14" s="113">
        <v>23.199343199999998</v>
      </c>
      <c r="S14" s="113">
        <v>37.287744709999998</v>
      </c>
      <c r="T14" s="113">
        <v>34.509150090000006</v>
      </c>
      <c r="U14" s="113">
        <v>22.599449629999999</v>
      </c>
      <c r="V14" s="113">
        <v>23.385019660000001</v>
      </c>
      <c r="W14" s="113">
        <v>22.01277438</v>
      </c>
      <c r="X14" s="113">
        <v>24.736452030000002</v>
      </c>
      <c r="Y14" s="113">
        <v>25.59808649</v>
      </c>
      <c r="Z14" s="113">
        <v>26.536883809999999</v>
      </c>
      <c r="AA14" s="113">
        <v>38.558109869999996</v>
      </c>
      <c r="AB14" s="113">
        <v>24.321291989999999</v>
      </c>
      <c r="AC14" s="113">
        <v>25.081602329999999</v>
      </c>
    </row>
    <row r="15" spans="16:29" x14ac:dyDescent="0.25">
      <c r="P15" s="114" t="s">
        <v>233</v>
      </c>
      <c r="Q15" s="114">
        <v>2019</v>
      </c>
      <c r="R15" s="115">
        <v>38.327187719999991</v>
      </c>
      <c r="S15" s="115">
        <v>26.6031355</v>
      </c>
      <c r="T15" s="115">
        <v>31.976685090000004</v>
      </c>
      <c r="U15" s="115">
        <v>29.732717779999994</v>
      </c>
      <c r="V15" s="115">
        <v>39.241067940000008</v>
      </c>
      <c r="W15" s="116">
        <v>19.923283340000001</v>
      </c>
      <c r="X15" s="115">
        <v>22.3</v>
      </c>
      <c r="Y15" s="115">
        <v>27.3</v>
      </c>
      <c r="Z15" s="115">
        <v>19.100000000000001</v>
      </c>
      <c r="AA15" s="115">
        <v>20.3</v>
      </c>
      <c r="AB15" s="115">
        <v>36.299999999999997</v>
      </c>
      <c r="AC15" s="115">
        <v>24.7</v>
      </c>
    </row>
    <row r="16" spans="16:29" x14ac:dyDescent="0.25">
      <c r="P16" s="114" t="s">
        <v>233</v>
      </c>
      <c r="Q16" s="114">
        <v>2020</v>
      </c>
      <c r="R16" s="115">
        <v>28.1</v>
      </c>
      <c r="S16" s="115">
        <v>25.4</v>
      </c>
      <c r="T16" s="115">
        <v>18</v>
      </c>
      <c r="U16" s="115">
        <v>19.399999999999999</v>
      </c>
      <c r="V16" s="115">
        <v>26</v>
      </c>
      <c r="W16" s="116">
        <v>28.6</v>
      </c>
      <c r="X16" s="115"/>
      <c r="Y16" s="115"/>
      <c r="Z16" s="115"/>
      <c r="AA16" s="115"/>
      <c r="AB16" s="115"/>
      <c r="AC16" s="115"/>
    </row>
    <row r="17" spans="16:29" x14ac:dyDescent="0.25">
      <c r="P17" s="115"/>
      <c r="Q17" s="114"/>
      <c r="R17" s="99"/>
      <c r="S17" s="114"/>
      <c r="T17" s="114"/>
      <c r="U17" s="114"/>
      <c r="V17" s="114"/>
      <c r="W17" s="117"/>
      <c r="X17" s="114"/>
      <c r="Y17" s="114"/>
      <c r="Z17" s="114"/>
      <c r="AA17" s="114"/>
      <c r="AB17" s="114"/>
      <c r="AC17" s="114"/>
    </row>
    <row r="18" spans="16:29" x14ac:dyDescent="0.25">
      <c r="P18" s="115"/>
      <c r="Q18" s="114"/>
      <c r="R18" s="114" t="s">
        <v>231</v>
      </c>
      <c r="S18" s="114"/>
      <c r="T18" s="114"/>
      <c r="U18" s="114"/>
      <c r="V18" s="114"/>
      <c r="W18" s="114"/>
      <c r="X18" s="114"/>
      <c r="Y18" s="114"/>
      <c r="Z18" s="114"/>
      <c r="AA18" s="114"/>
      <c r="AB18" s="114"/>
      <c r="AC18" s="114"/>
    </row>
    <row r="19" spans="16:29" x14ac:dyDescent="0.25">
      <c r="P19" s="114"/>
      <c r="Q19" s="114"/>
      <c r="R19" s="114" t="s">
        <v>218</v>
      </c>
      <c r="S19" s="114" t="s">
        <v>219</v>
      </c>
      <c r="T19" s="114" t="s">
        <v>220</v>
      </c>
      <c r="U19" s="114" t="s">
        <v>221</v>
      </c>
      <c r="V19" s="114" t="s">
        <v>222</v>
      </c>
      <c r="W19" s="114" t="s">
        <v>223</v>
      </c>
      <c r="X19" s="114" t="s">
        <v>224</v>
      </c>
      <c r="Y19" s="114" t="s">
        <v>225</v>
      </c>
      <c r="Z19" s="114" t="s">
        <v>226</v>
      </c>
      <c r="AA19" s="114" t="s">
        <v>227</v>
      </c>
      <c r="AB19" s="114" t="s">
        <v>228</v>
      </c>
      <c r="AC19" s="114" t="s">
        <v>229</v>
      </c>
    </row>
    <row r="20" spans="16:29" x14ac:dyDescent="0.25">
      <c r="P20" s="114"/>
      <c r="Q20" s="114">
        <v>2015</v>
      </c>
      <c r="R20" s="116">
        <v>0.90174184383034717</v>
      </c>
      <c r="S20" s="112">
        <v>0.82573230752525062</v>
      </c>
      <c r="T20" s="112">
        <v>0.70617684764150013</v>
      </c>
      <c r="U20" s="112">
        <v>0.77105914898402506</v>
      </c>
      <c r="V20" s="112">
        <v>0.77296243323410263</v>
      </c>
      <c r="W20" s="112">
        <v>0.78812085082496941</v>
      </c>
      <c r="X20" s="112">
        <v>0.84508891793005447</v>
      </c>
      <c r="Y20" s="112">
        <v>0.76441523585498439</v>
      </c>
      <c r="Z20" s="112">
        <v>0.75024194510784636</v>
      </c>
      <c r="AA20" s="112">
        <v>0.72712424917896734</v>
      </c>
      <c r="AB20" s="112">
        <v>0.65534883525944532</v>
      </c>
      <c r="AC20" s="112">
        <v>0.6922221235806123</v>
      </c>
    </row>
    <row r="21" spans="16:29" x14ac:dyDescent="0.25">
      <c r="P21" s="114"/>
      <c r="Q21" s="114">
        <v>2016</v>
      </c>
      <c r="R21" s="112">
        <v>0.75783661352605614</v>
      </c>
      <c r="S21" s="112">
        <v>0.67205400204537713</v>
      </c>
      <c r="T21" s="112">
        <v>0.66111335246630676</v>
      </c>
      <c r="U21" s="112">
        <v>0.70811922008731643</v>
      </c>
      <c r="V21" s="112">
        <v>0.72455826491577469</v>
      </c>
      <c r="W21" s="112">
        <v>0.71374182137472097</v>
      </c>
      <c r="X21" s="112">
        <v>0.79507675172460179</v>
      </c>
      <c r="Y21" s="112">
        <v>0.76978076676156315</v>
      </c>
      <c r="Z21" s="112">
        <v>0.82526801966179142</v>
      </c>
      <c r="AA21" s="112">
        <v>0.86672564589733758</v>
      </c>
      <c r="AB21" s="112">
        <v>0.83534648962688196</v>
      </c>
      <c r="AC21" s="112">
        <v>0.78373130424603277</v>
      </c>
    </row>
    <row r="22" spans="16:29" x14ac:dyDescent="0.25">
      <c r="P22" s="114"/>
      <c r="Q22" s="114">
        <v>2017</v>
      </c>
      <c r="R22" s="112">
        <v>0.81483136618320195</v>
      </c>
      <c r="S22" s="112">
        <v>0.81071728804086529</v>
      </c>
      <c r="T22" s="112">
        <v>0.80656171795920861</v>
      </c>
      <c r="U22" s="112">
        <v>0.76358692088969093</v>
      </c>
      <c r="V22" s="112">
        <v>0.84117973256764622</v>
      </c>
      <c r="W22" s="112">
        <v>0.84753488098933638</v>
      </c>
      <c r="X22" s="112">
        <v>0.89489959947311171</v>
      </c>
      <c r="Y22" s="112">
        <v>0.86326003295490972</v>
      </c>
      <c r="Z22" s="112">
        <v>0.83495607947360062</v>
      </c>
      <c r="AA22" s="112">
        <v>0.93361380576072794</v>
      </c>
      <c r="AB22" s="112">
        <v>0.94053880070186224</v>
      </c>
      <c r="AC22" s="112">
        <v>0.99345206250112994</v>
      </c>
    </row>
    <row r="23" spans="16:29" x14ac:dyDescent="0.25">
      <c r="P23" s="114"/>
      <c r="Q23" s="114">
        <v>2018</v>
      </c>
      <c r="R23" s="112">
        <v>0.95901536758156836</v>
      </c>
      <c r="S23" s="112">
        <v>1.010539014924225</v>
      </c>
      <c r="T23" s="112">
        <v>1.0277331734433783</v>
      </c>
      <c r="U23" s="112">
        <v>0.95991866614948718</v>
      </c>
      <c r="V23" s="112">
        <v>1.0393364705549804</v>
      </c>
      <c r="W23" s="112">
        <v>1.039621169365484</v>
      </c>
      <c r="X23" s="112">
        <v>1.0442079947824325</v>
      </c>
      <c r="Y23" s="112">
        <v>0.98380283862940032</v>
      </c>
      <c r="Z23" s="112">
        <v>1.1886474604548019</v>
      </c>
      <c r="AA23" s="112">
        <v>1.074785425964532</v>
      </c>
      <c r="AB23" s="112">
        <v>1.0382161043864007</v>
      </c>
      <c r="AC23" s="112">
        <v>0.95433016504291246</v>
      </c>
    </row>
    <row r="24" spans="16:29" x14ac:dyDescent="0.25">
      <c r="P24" s="114"/>
      <c r="Q24" s="114">
        <v>2019</v>
      </c>
      <c r="R24" s="116">
        <v>1.0458324249959243</v>
      </c>
      <c r="S24" s="116">
        <v>0.94112504464510616</v>
      </c>
      <c r="T24" s="116">
        <v>1.0547693788379298</v>
      </c>
      <c r="U24" s="116">
        <v>0.85030426928404867</v>
      </c>
      <c r="V24" s="116">
        <v>1.1058447501040649</v>
      </c>
      <c r="W24" s="116">
        <v>0.87215665957411981</v>
      </c>
      <c r="X24" s="116">
        <v>0.88</v>
      </c>
      <c r="Y24" s="116">
        <v>0.86</v>
      </c>
      <c r="Z24" s="116">
        <v>0.9</v>
      </c>
      <c r="AA24" s="116">
        <v>0.89</v>
      </c>
      <c r="AB24" s="116">
        <v>0.87</v>
      </c>
      <c r="AC24" s="116">
        <f>AC15/AC8</f>
        <v>0.85172413793103441</v>
      </c>
    </row>
    <row r="25" spans="16:29" x14ac:dyDescent="0.25">
      <c r="P25" s="99"/>
      <c r="Q25" s="235">
        <v>2020</v>
      </c>
      <c r="R25" s="236">
        <f t="shared" ref="R25:W25" si="0">R16/R9</f>
        <v>0.86461538461538467</v>
      </c>
      <c r="S25" s="236">
        <f t="shared" si="0"/>
        <v>0.85234899328859048</v>
      </c>
      <c r="T25" s="236">
        <f t="shared" si="0"/>
        <v>0.84905660377358494</v>
      </c>
      <c r="U25" s="236">
        <f t="shared" si="0"/>
        <v>0.80165289256198347</v>
      </c>
      <c r="V25" s="236">
        <f t="shared" si="0"/>
        <v>0.80745341614906829</v>
      </c>
      <c r="W25" s="236">
        <f t="shared" si="0"/>
        <v>0.83139534883720934</v>
      </c>
      <c r="X25" s="99"/>
      <c r="Y25" s="99"/>
      <c r="Z25" s="99"/>
      <c r="AA25" s="99"/>
      <c r="AB25" s="99"/>
      <c r="AC25"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AC20"/>
  <sheetViews>
    <sheetView zoomScaleNormal="100" workbookViewId="0">
      <selection activeCell="V20" sqref="V20:W20"/>
    </sheetView>
  </sheetViews>
  <sheetFormatPr baseColWidth="10" defaultColWidth="11.42578125" defaultRowHeight="15" x14ac:dyDescent="0.25"/>
  <cols>
    <col min="7" max="14" width="11.42578125" style="99"/>
    <col min="15" max="15" width="5.7109375" style="99" customWidth="1"/>
    <col min="16" max="16" width="5" bestFit="1" customWidth="1"/>
    <col min="17" max="17" width="5.42578125" bestFit="1" customWidth="1"/>
    <col min="18" max="18" width="6.28515625" customWidth="1"/>
    <col min="19" max="29" width="6.42578125" bestFit="1" customWidth="1"/>
  </cols>
  <sheetData>
    <row r="2" spans="16:29" x14ac:dyDescent="0.25">
      <c r="P2" s="151"/>
      <c r="Q2" s="151"/>
      <c r="R2" s="152" t="s">
        <v>234</v>
      </c>
      <c r="S2" s="151"/>
      <c r="T2" s="151"/>
      <c r="U2" s="151"/>
      <c r="V2" s="151"/>
      <c r="W2" s="151"/>
      <c r="X2" s="151"/>
      <c r="Y2" s="151"/>
      <c r="Z2" s="151"/>
      <c r="AA2" s="151"/>
      <c r="AB2" s="151"/>
      <c r="AC2" s="151"/>
    </row>
    <row r="3" spans="16:29" x14ac:dyDescent="0.25">
      <c r="P3" s="151"/>
      <c r="Q3" s="151"/>
      <c r="R3" s="150" t="s">
        <v>218</v>
      </c>
      <c r="S3" s="150" t="s">
        <v>219</v>
      </c>
      <c r="T3" s="150" t="s">
        <v>220</v>
      </c>
      <c r="U3" s="150" t="s">
        <v>221</v>
      </c>
      <c r="V3" s="150" t="s">
        <v>222</v>
      </c>
      <c r="W3" s="150" t="s">
        <v>223</v>
      </c>
      <c r="X3" s="150" t="s">
        <v>224</v>
      </c>
      <c r="Y3" s="150" t="s">
        <v>225</v>
      </c>
      <c r="Z3" s="150" t="s">
        <v>226</v>
      </c>
      <c r="AA3" s="150" t="s">
        <v>227</v>
      </c>
      <c r="AB3" s="150" t="s">
        <v>228</v>
      </c>
      <c r="AC3" s="150" t="s">
        <v>229</v>
      </c>
    </row>
    <row r="4" spans="16:29" x14ac:dyDescent="0.25">
      <c r="P4" s="151" t="s">
        <v>230</v>
      </c>
      <c r="Q4" s="151">
        <v>2017</v>
      </c>
      <c r="R4" s="143">
        <v>1238.7</v>
      </c>
      <c r="S4" s="143">
        <v>1424.808</v>
      </c>
      <c r="T4" s="143">
        <v>1512.1959999999999</v>
      </c>
      <c r="U4" s="143">
        <v>1721.3050000000001</v>
      </c>
      <c r="V4" s="143">
        <v>1891.152</v>
      </c>
      <c r="W4" s="143">
        <v>1988.8789999999999</v>
      </c>
      <c r="X4" s="143">
        <v>1803.489</v>
      </c>
      <c r="Y4" s="143">
        <v>1732.4280000000001</v>
      </c>
      <c r="Z4" s="143">
        <v>1852.902</v>
      </c>
      <c r="AA4" s="143">
        <v>1821.741</v>
      </c>
      <c r="AB4" s="143">
        <v>1527.15</v>
      </c>
      <c r="AC4" s="143">
        <v>1109.3230000000001</v>
      </c>
    </row>
    <row r="5" spans="16:29" x14ac:dyDescent="0.25">
      <c r="P5" s="151" t="s">
        <v>230</v>
      </c>
      <c r="Q5" s="151">
        <v>2018</v>
      </c>
      <c r="R5" s="143">
        <v>1809.184</v>
      </c>
      <c r="S5" s="143">
        <v>1339.578</v>
      </c>
      <c r="T5" s="143">
        <v>1741.86</v>
      </c>
      <c r="U5" s="143">
        <v>1727.09</v>
      </c>
      <c r="V5" s="143">
        <v>1834.2228</v>
      </c>
      <c r="W5" s="143">
        <v>1822.5585000000001</v>
      </c>
      <c r="X5" s="143">
        <v>1617.366</v>
      </c>
      <c r="Y5" s="143">
        <v>2121.0632000000001</v>
      </c>
      <c r="Z5" s="143">
        <v>1342.2049999999999</v>
      </c>
      <c r="AA5" s="143">
        <v>2073.6241999999997</v>
      </c>
      <c r="AB5" s="143">
        <v>1528.8510000000001</v>
      </c>
      <c r="AC5" s="143">
        <v>1189.4880000000001</v>
      </c>
    </row>
    <row r="6" spans="16:29" x14ac:dyDescent="0.25">
      <c r="P6" s="151" t="s">
        <v>230</v>
      </c>
      <c r="Q6" s="151">
        <v>2019</v>
      </c>
      <c r="R6" s="143">
        <v>1307.1859999999999</v>
      </c>
      <c r="S6" s="143">
        <v>1395.3050000000001</v>
      </c>
      <c r="T6" s="143">
        <v>1648.8889999999999</v>
      </c>
      <c r="U6" s="143">
        <v>1458.0940000000001</v>
      </c>
      <c r="V6" s="143">
        <v>1797.2159999999999</v>
      </c>
      <c r="W6" s="143">
        <v>1500.4818596</v>
      </c>
      <c r="X6" s="143">
        <v>1768.6</v>
      </c>
      <c r="Y6" s="143">
        <v>1249.5</v>
      </c>
      <c r="Z6" s="143">
        <v>1548</v>
      </c>
      <c r="AA6" s="143">
        <v>1911.2</v>
      </c>
      <c r="AB6" s="143">
        <v>1484.6</v>
      </c>
      <c r="AC6" s="143">
        <v>951.1</v>
      </c>
    </row>
    <row r="7" spans="16:29" x14ac:dyDescent="0.25">
      <c r="P7" s="151" t="s">
        <v>230</v>
      </c>
      <c r="Q7" s="151">
        <v>2020</v>
      </c>
      <c r="R7" s="143">
        <v>1469.5</v>
      </c>
      <c r="S7" s="143">
        <v>1442.3</v>
      </c>
      <c r="T7" s="143">
        <v>918.7</v>
      </c>
      <c r="U7" s="143">
        <v>2056.1999999999998</v>
      </c>
      <c r="V7" s="143">
        <v>2181.4</v>
      </c>
      <c r="W7" s="143">
        <v>2920.2</v>
      </c>
      <c r="X7" s="143"/>
      <c r="Y7" s="143"/>
      <c r="Z7" s="143"/>
      <c r="AA7" s="143"/>
      <c r="AB7" s="143"/>
      <c r="AC7" s="143"/>
    </row>
    <row r="8" spans="16:29" x14ac:dyDescent="0.25">
      <c r="P8" s="151"/>
      <c r="Q8" s="151"/>
      <c r="R8" s="143"/>
      <c r="S8" s="143"/>
      <c r="T8" s="143"/>
      <c r="U8" s="143"/>
      <c r="V8" s="143"/>
      <c r="W8" s="143"/>
      <c r="X8" s="143"/>
      <c r="Y8" s="143"/>
      <c r="Z8" s="143"/>
      <c r="AA8" s="143"/>
      <c r="AB8" s="143"/>
      <c r="AC8" s="143"/>
    </row>
    <row r="9" spans="16:29" x14ac:dyDescent="0.25">
      <c r="P9" s="151" t="s">
        <v>117</v>
      </c>
      <c r="Q9" s="151">
        <v>2017</v>
      </c>
      <c r="R9" s="143">
        <v>2163.1970000000001</v>
      </c>
      <c r="S9" s="143">
        <v>2783.4360000000001</v>
      </c>
      <c r="T9" s="143">
        <v>2749.009</v>
      </c>
      <c r="U9" s="143">
        <v>3008.9679999999998</v>
      </c>
      <c r="V9" s="143">
        <v>3447.8389999999999</v>
      </c>
      <c r="W9" s="143">
        <v>3777.386</v>
      </c>
      <c r="X9" s="143">
        <v>3396.752</v>
      </c>
      <c r="Y9" s="143">
        <v>3340.6280000000002</v>
      </c>
      <c r="Z9" s="143">
        <v>3534.6909999999998</v>
      </c>
      <c r="AA9" s="143">
        <v>3517.0039999999999</v>
      </c>
      <c r="AB9" s="143">
        <v>2812.0680000000002</v>
      </c>
      <c r="AC9" s="143">
        <v>2338.4270000000001</v>
      </c>
    </row>
    <row r="10" spans="16:29" x14ac:dyDescent="0.25">
      <c r="P10" s="151" t="s">
        <v>117</v>
      </c>
      <c r="Q10" s="151">
        <v>2018</v>
      </c>
      <c r="R10" s="143">
        <v>3509.2413099999999</v>
      </c>
      <c r="S10" s="143">
        <v>2866.64129</v>
      </c>
      <c r="T10" s="143">
        <v>3487.93588</v>
      </c>
      <c r="U10" s="143">
        <v>3512.6211000000003</v>
      </c>
      <c r="V10" s="143">
        <v>3772.58853</v>
      </c>
      <c r="W10" s="143">
        <v>3458.9167499999999</v>
      </c>
      <c r="X10" s="143">
        <v>3221.5904300000002</v>
      </c>
      <c r="Y10" s="143">
        <v>4232.6692499999999</v>
      </c>
      <c r="Z10" s="143">
        <v>2610.4208100000001</v>
      </c>
      <c r="AA10" s="143">
        <v>3988.3429999999998</v>
      </c>
      <c r="AB10" s="143">
        <v>2910.2931699999999</v>
      </c>
      <c r="AC10" s="143">
        <v>2148.7098500000002</v>
      </c>
    </row>
    <row r="11" spans="16:29" x14ac:dyDescent="0.25">
      <c r="P11" s="151" t="s">
        <v>117</v>
      </c>
      <c r="Q11" s="151">
        <v>2019</v>
      </c>
      <c r="R11" s="142">
        <v>2442.0995400000002</v>
      </c>
      <c r="S11" s="142">
        <v>2591.3246099999997</v>
      </c>
      <c r="T11" s="142">
        <v>3015.9723899999999</v>
      </c>
      <c r="U11" s="142">
        <v>2767.1150200000002</v>
      </c>
      <c r="V11" s="142">
        <v>3464.5224800000001</v>
      </c>
      <c r="W11" s="142">
        <v>2833.1304499999992</v>
      </c>
      <c r="X11" s="142">
        <v>3523.8</v>
      </c>
      <c r="Y11" s="142">
        <v>2365.8000000000002</v>
      </c>
      <c r="Z11" s="142">
        <v>2823.5</v>
      </c>
      <c r="AA11" s="142">
        <v>3546.5</v>
      </c>
      <c r="AB11" s="142">
        <v>2683.1</v>
      </c>
      <c r="AC11" s="142">
        <v>1785.5</v>
      </c>
    </row>
    <row r="12" spans="16:29" x14ac:dyDescent="0.25">
      <c r="P12" s="151" t="s">
        <v>117</v>
      </c>
      <c r="Q12" s="151">
        <v>2020</v>
      </c>
      <c r="R12" s="142">
        <v>2785.4</v>
      </c>
      <c r="S12" s="142">
        <v>2490.6</v>
      </c>
      <c r="T12" s="142">
        <v>1677.4</v>
      </c>
      <c r="U12" s="142">
        <v>3630.1</v>
      </c>
      <c r="V12" s="142">
        <v>3635.1</v>
      </c>
      <c r="W12" s="142">
        <v>5040.3999999999996</v>
      </c>
      <c r="X12" s="142"/>
      <c r="Y12" s="142"/>
      <c r="Z12" s="142"/>
      <c r="AA12" s="142"/>
      <c r="AB12" s="142"/>
      <c r="AC12" s="142"/>
    </row>
    <row r="13" spans="16:29" x14ac:dyDescent="0.25">
      <c r="P13" s="151"/>
      <c r="Q13" s="151"/>
      <c r="R13" s="142"/>
      <c r="S13" s="142"/>
      <c r="T13" s="142"/>
      <c r="U13" s="142"/>
      <c r="V13" s="142"/>
      <c r="W13" s="142"/>
      <c r="X13" s="142"/>
      <c r="Y13" s="142"/>
      <c r="Z13" s="142"/>
      <c r="AA13" s="142"/>
      <c r="AB13" s="142"/>
      <c r="AC13" s="142"/>
    </row>
    <row r="14" spans="16:29" x14ac:dyDescent="0.25">
      <c r="P14" s="147"/>
      <c r="Q14" s="151"/>
      <c r="R14" s="151" t="s">
        <v>231</v>
      </c>
      <c r="S14" s="151"/>
      <c r="T14" s="151"/>
      <c r="U14" s="151"/>
      <c r="V14" s="151"/>
      <c r="W14" s="146"/>
      <c r="X14" s="151"/>
      <c r="Y14" s="151"/>
      <c r="Z14" s="151"/>
      <c r="AA14" s="151"/>
      <c r="AB14" s="151"/>
      <c r="AC14" s="151"/>
    </row>
    <row r="15" spans="16:29" x14ac:dyDescent="0.25">
      <c r="P15" s="147"/>
      <c r="Q15" s="151"/>
      <c r="R15" s="152" t="s">
        <v>234</v>
      </c>
      <c r="S15" s="151"/>
      <c r="T15" s="151"/>
      <c r="U15" s="151"/>
      <c r="V15" s="151"/>
      <c r="W15" s="151"/>
      <c r="X15" s="151"/>
      <c r="Y15" s="151"/>
      <c r="Z15" s="151"/>
      <c r="AA15" s="151"/>
      <c r="AB15" s="151"/>
      <c r="AC15" s="151"/>
    </row>
    <row r="16" spans="16:29" x14ac:dyDescent="0.25">
      <c r="P16" s="151"/>
      <c r="Q16" s="151"/>
      <c r="R16" s="151" t="s">
        <v>218</v>
      </c>
      <c r="S16" s="151" t="s">
        <v>219</v>
      </c>
      <c r="T16" s="151" t="s">
        <v>220</v>
      </c>
      <c r="U16" s="151" t="s">
        <v>221</v>
      </c>
      <c r="V16" s="151" t="s">
        <v>222</v>
      </c>
      <c r="W16" s="151" t="s">
        <v>223</v>
      </c>
      <c r="X16" s="151" t="s">
        <v>224</v>
      </c>
      <c r="Y16" s="151" t="s">
        <v>225</v>
      </c>
      <c r="Z16" s="151" t="s">
        <v>226</v>
      </c>
      <c r="AA16" s="151" t="s">
        <v>227</v>
      </c>
      <c r="AB16" s="151" t="s">
        <v>228</v>
      </c>
      <c r="AC16" s="151" t="s">
        <v>229</v>
      </c>
    </row>
    <row r="17" spans="16:29" x14ac:dyDescent="0.25">
      <c r="P17" s="151"/>
      <c r="Q17" s="151">
        <v>2017</v>
      </c>
      <c r="R17" s="145">
        <v>1.7463445547751675</v>
      </c>
      <c r="S17" s="145">
        <v>1.9535516364310139</v>
      </c>
      <c r="T17" s="145">
        <v>1.8178919928369075</v>
      </c>
      <c r="U17" s="145">
        <v>1.7480736998962993</v>
      </c>
      <c r="V17" s="145">
        <v>1.823142190580133</v>
      </c>
      <c r="W17" s="145">
        <v>1.8992538007591211</v>
      </c>
      <c r="X17" s="145">
        <v>1.883433722079813</v>
      </c>
      <c r="Y17" s="145">
        <v>1.9282925466455172</v>
      </c>
      <c r="Z17" s="145">
        <v>1.9076513490729676</v>
      </c>
      <c r="AA17" s="145">
        <v>1.930573006810518</v>
      </c>
      <c r="AB17" s="145">
        <v>1.8413829682742364</v>
      </c>
      <c r="AC17" s="145">
        <v>2.1079766668499618</v>
      </c>
    </row>
    <row r="18" spans="16:29" x14ac:dyDescent="0.25">
      <c r="P18" s="151"/>
      <c r="Q18" s="151">
        <v>2018</v>
      </c>
      <c r="R18" s="145">
        <v>1.9396818178803261</v>
      </c>
      <c r="S18" s="145">
        <v>2.1399584719964051</v>
      </c>
      <c r="T18" s="145">
        <v>2.0024203322884735</v>
      </c>
      <c r="U18" s="145">
        <v>2.0338379007463425</v>
      </c>
      <c r="V18" s="145">
        <v>2.0567776880758433</v>
      </c>
      <c r="W18" s="145">
        <v>1.8978357896330897</v>
      </c>
      <c r="X18" s="145">
        <v>1.9918747086311943</v>
      </c>
      <c r="Y18" s="145">
        <v>1.9955413162606375</v>
      </c>
      <c r="Z18" s="145">
        <v>1.9448748961596778</v>
      </c>
      <c r="AA18" s="145">
        <v>1.9233682747336767</v>
      </c>
      <c r="AB18" s="145">
        <v>1.9035819514131853</v>
      </c>
      <c r="AC18" s="145">
        <v>1.8064157435804313</v>
      </c>
    </row>
    <row r="19" spans="16:29" x14ac:dyDescent="0.25">
      <c r="P19" s="151"/>
      <c r="Q19" s="151">
        <v>2019</v>
      </c>
      <c r="R19" s="144">
        <v>1.8682112109523819</v>
      </c>
      <c r="S19" s="144">
        <v>1.8571743167264501</v>
      </c>
      <c r="T19" s="144">
        <v>1.8290936442659269</v>
      </c>
      <c r="U19" s="144">
        <v>1.8977617492425043</v>
      </c>
      <c r="V19" s="144">
        <v>1.9277162455709276</v>
      </c>
      <c r="W19" s="144">
        <v>1.8881470854671032</v>
      </c>
      <c r="X19" s="151">
        <v>1.99</v>
      </c>
      <c r="Y19" s="151">
        <v>1.89</v>
      </c>
      <c r="Z19" s="151">
        <v>1.82</v>
      </c>
      <c r="AA19" s="151">
        <v>1.86</v>
      </c>
      <c r="AB19" s="151">
        <v>1.81</v>
      </c>
      <c r="AC19" s="144">
        <f>AC11/AC6</f>
        <v>1.8772999684575753</v>
      </c>
    </row>
    <row r="20" spans="16:29" x14ac:dyDescent="0.25">
      <c r="P20" s="99"/>
      <c r="Q20" s="237">
        <v>2020</v>
      </c>
      <c r="R20" s="236">
        <f t="shared" ref="R20:W20" si="0">R12/R7</f>
        <v>1.8954746512419192</v>
      </c>
      <c r="S20" s="236">
        <f t="shared" si="0"/>
        <v>1.7268252097344519</v>
      </c>
      <c r="T20" s="236">
        <f t="shared" si="0"/>
        <v>1.8258408620877327</v>
      </c>
      <c r="U20" s="236">
        <f t="shared" si="0"/>
        <v>1.7654411049508805</v>
      </c>
      <c r="V20" s="236">
        <f t="shared" si="0"/>
        <v>1.6664068946548087</v>
      </c>
      <c r="W20" s="236">
        <f t="shared" si="0"/>
        <v>1.7260461612218341</v>
      </c>
      <c r="X20" s="99"/>
      <c r="Y20" s="99"/>
      <c r="Z20" s="99"/>
      <c r="AA20" s="99"/>
      <c r="AB20" s="99"/>
      <c r="AC20"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1:AB25"/>
  <sheetViews>
    <sheetView zoomScaleNormal="100" workbookViewId="0">
      <selection activeCell="K21" sqref="K21"/>
    </sheetView>
  </sheetViews>
  <sheetFormatPr baseColWidth="10" defaultColWidth="11.42578125" defaultRowHeight="15" x14ac:dyDescent="0.25"/>
  <cols>
    <col min="7" max="12" width="11.42578125" style="99"/>
    <col min="13" max="13" width="14.28515625" style="99" customWidth="1"/>
    <col min="14" max="14" width="14.85546875" style="99"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151"/>
      <c r="P1" s="151"/>
      <c r="Q1" s="151" t="s">
        <v>172</v>
      </c>
      <c r="R1" s="151"/>
      <c r="S1" s="151"/>
      <c r="T1" s="151"/>
      <c r="U1" s="151"/>
      <c r="V1" s="151"/>
      <c r="W1" s="151"/>
      <c r="X1" s="151"/>
      <c r="Y1" s="151"/>
      <c r="Z1" s="151"/>
      <c r="AA1" s="151"/>
      <c r="AB1" s="151"/>
    </row>
    <row r="2" spans="15:28" x14ac:dyDescent="0.25">
      <c r="O2" s="151"/>
      <c r="P2" s="151"/>
      <c r="Q2" s="151" t="s">
        <v>218</v>
      </c>
      <c r="R2" s="151" t="s">
        <v>219</v>
      </c>
      <c r="S2" s="151" t="s">
        <v>220</v>
      </c>
      <c r="T2" s="151" t="s">
        <v>221</v>
      </c>
      <c r="U2" s="151" t="s">
        <v>222</v>
      </c>
      <c r="V2" s="151" t="s">
        <v>223</v>
      </c>
      <c r="W2" s="151" t="s">
        <v>224</v>
      </c>
      <c r="X2" s="151" t="s">
        <v>225</v>
      </c>
      <c r="Y2" s="151" t="s">
        <v>226</v>
      </c>
      <c r="Z2" s="151" t="s">
        <v>227</v>
      </c>
      <c r="AA2" s="151" t="s">
        <v>228</v>
      </c>
      <c r="AB2" s="151" t="s">
        <v>229</v>
      </c>
    </row>
    <row r="3" spans="15:28" x14ac:dyDescent="0.25">
      <c r="O3" s="151" t="s">
        <v>230</v>
      </c>
      <c r="P3" s="151">
        <v>2015</v>
      </c>
      <c r="Q3" s="148">
        <v>399.97153850000001</v>
      </c>
      <c r="R3" s="149">
        <v>158.72399999999999</v>
      </c>
      <c r="S3" s="149">
        <v>177.08</v>
      </c>
      <c r="T3" s="149">
        <v>225.6105</v>
      </c>
      <c r="U3" s="149">
        <v>252.8595</v>
      </c>
      <c r="V3" s="149">
        <v>224.88931260000001</v>
      </c>
      <c r="W3" s="149">
        <v>558.77591419999999</v>
      </c>
      <c r="X3" s="149">
        <v>474.75</v>
      </c>
      <c r="Y3" s="149">
        <v>483.84270000000004</v>
      </c>
      <c r="Z3" s="149">
        <v>650.58937500000002</v>
      </c>
      <c r="AA3" s="149">
        <v>426.94850000000002</v>
      </c>
      <c r="AB3" s="149">
        <v>313.56799999999998</v>
      </c>
    </row>
    <row r="4" spans="15:28" x14ac:dyDescent="0.25">
      <c r="O4" s="151" t="s">
        <v>230</v>
      </c>
      <c r="P4" s="151">
        <v>2016</v>
      </c>
      <c r="Q4" s="149">
        <v>385.96100000000001</v>
      </c>
      <c r="R4" s="149">
        <v>202.4015</v>
      </c>
      <c r="S4" s="149">
        <v>197.05549999999999</v>
      </c>
      <c r="T4" s="149">
        <v>418.07625000000002</v>
      </c>
      <c r="U4" s="149">
        <v>167.35499999999999</v>
      </c>
      <c r="V4" s="149">
        <v>352.71222590000002</v>
      </c>
      <c r="W4" s="149">
        <v>380.96550000000002</v>
      </c>
      <c r="X4" s="149">
        <v>644.22450000000003</v>
      </c>
      <c r="Y4" s="149">
        <v>622.77449999999999</v>
      </c>
      <c r="Z4" s="149">
        <v>754.06500000000005</v>
      </c>
      <c r="AA4" s="149">
        <v>688.6395</v>
      </c>
      <c r="AB4" s="149">
        <v>282.93852000000004</v>
      </c>
    </row>
    <row r="5" spans="15:28" x14ac:dyDescent="0.25">
      <c r="O5" s="151" t="s">
        <v>230</v>
      </c>
      <c r="P5" s="151">
        <v>2017</v>
      </c>
      <c r="Q5" s="149">
        <v>516.37330999999995</v>
      </c>
      <c r="R5" s="149">
        <v>268.77411999999998</v>
      </c>
      <c r="S5" s="149">
        <v>258.07456999999999</v>
      </c>
      <c r="T5" s="149">
        <v>457.72978999999998</v>
      </c>
      <c r="U5" s="149">
        <v>277.4549202</v>
      </c>
      <c r="V5" s="149">
        <v>289.51887140000002</v>
      </c>
      <c r="W5" s="149">
        <v>363.32655999999997</v>
      </c>
      <c r="X5" s="149">
        <v>352.10149000000001</v>
      </c>
      <c r="Y5" s="149">
        <v>473.32110999999998</v>
      </c>
      <c r="Z5" s="149">
        <v>707.4393255</v>
      </c>
      <c r="AA5" s="149">
        <v>1027.8620631000001</v>
      </c>
      <c r="AB5" s="149">
        <v>452.19900999999999</v>
      </c>
    </row>
    <row r="6" spans="15:28" x14ac:dyDescent="0.25">
      <c r="O6" s="151" t="s">
        <v>230</v>
      </c>
      <c r="P6" s="151">
        <v>2018</v>
      </c>
      <c r="Q6" s="149">
        <v>365.89858000000004</v>
      </c>
      <c r="R6" s="149">
        <v>137.78725</v>
      </c>
      <c r="S6" s="149">
        <v>292.50461999999999</v>
      </c>
      <c r="T6" s="149">
        <v>300.41128000000003</v>
      </c>
      <c r="U6" s="149">
        <v>227.95296999999999</v>
      </c>
      <c r="V6" s="149">
        <v>287.10892000000001</v>
      </c>
      <c r="W6" s="149">
        <v>332.14456999999999</v>
      </c>
      <c r="X6" s="149">
        <v>522.00900000000001</v>
      </c>
      <c r="Y6" s="149">
        <v>445.041</v>
      </c>
      <c r="Z6" s="149">
        <v>795.90150000000006</v>
      </c>
      <c r="AA6" s="149">
        <v>490.54899999999998</v>
      </c>
      <c r="AB6" s="149">
        <v>415.13290000000001</v>
      </c>
    </row>
    <row r="7" spans="15:28" x14ac:dyDescent="0.25">
      <c r="O7" s="151" t="s">
        <v>230</v>
      </c>
      <c r="P7" s="151">
        <v>2019</v>
      </c>
      <c r="Q7" s="149">
        <v>333.0675</v>
      </c>
      <c r="R7" s="149">
        <v>136.8135</v>
      </c>
      <c r="S7" s="149">
        <v>252.87300299999998</v>
      </c>
      <c r="T7" s="149">
        <v>336.79349999999999</v>
      </c>
      <c r="U7" s="149">
        <v>349.95150000000001</v>
      </c>
      <c r="V7" s="149">
        <v>355.51350000000002</v>
      </c>
      <c r="W7" s="149">
        <v>310.3</v>
      </c>
      <c r="X7" s="149">
        <v>769.3</v>
      </c>
      <c r="Y7" s="149">
        <v>517.5</v>
      </c>
      <c r="Z7" s="149">
        <v>587.9</v>
      </c>
      <c r="AA7" s="149">
        <v>327.2</v>
      </c>
      <c r="AB7" s="149">
        <v>331.6</v>
      </c>
    </row>
    <row r="8" spans="15:28" x14ac:dyDescent="0.25">
      <c r="O8" s="151" t="s">
        <v>230</v>
      </c>
      <c r="P8" s="151">
        <v>2020</v>
      </c>
      <c r="Q8" s="149">
        <v>334.9</v>
      </c>
      <c r="R8" s="149">
        <v>228.8</v>
      </c>
      <c r="S8" s="149">
        <v>144.69999999999999</v>
      </c>
      <c r="T8" s="149">
        <v>242.3</v>
      </c>
      <c r="U8" s="149">
        <v>316.10000000000002</v>
      </c>
      <c r="V8" s="149">
        <v>252.6</v>
      </c>
      <c r="W8" s="149"/>
      <c r="X8" s="149"/>
      <c r="Y8" s="149"/>
      <c r="Z8" s="149"/>
      <c r="AA8" s="149"/>
      <c r="AB8" s="149"/>
    </row>
    <row r="9" spans="15:28" x14ac:dyDescent="0.25">
      <c r="O9" s="151"/>
      <c r="P9" s="151"/>
      <c r="Q9" s="149"/>
      <c r="R9" s="149"/>
      <c r="S9" s="149"/>
      <c r="T9" s="149"/>
      <c r="U9" s="149"/>
      <c r="V9" s="149"/>
      <c r="W9" s="149"/>
      <c r="X9" s="149"/>
      <c r="Y9" s="149"/>
      <c r="Z9" s="149"/>
      <c r="AA9" s="149"/>
      <c r="AB9" s="149"/>
    </row>
    <row r="10" spans="15:28" x14ac:dyDescent="0.25">
      <c r="O10" s="151" t="s">
        <v>117</v>
      </c>
      <c r="P10" s="151">
        <v>2015</v>
      </c>
      <c r="Q10" s="148">
        <v>1648.04304</v>
      </c>
      <c r="R10" s="149">
        <v>678.70713999999998</v>
      </c>
      <c r="S10" s="149">
        <v>754.57382999999993</v>
      </c>
      <c r="T10" s="149">
        <v>984.09825999999998</v>
      </c>
      <c r="U10" s="149">
        <v>1075.9333999999999</v>
      </c>
      <c r="V10" s="149">
        <v>928.05155000000002</v>
      </c>
      <c r="W10" s="149">
        <v>2183.0439700000002</v>
      </c>
      <c r="X10" s="149">
        <v>1840.7483300000001</v>
      </c>
      <c r="Y10" s="149">
        <v>1857.6918799999999</v>
      </c>
      <c r="Z10" s="149">
        <v>2683.4602200000004</v>
      </c>
      <c r="AA10" s="149">
        <v>1858.6077700000001</v>
      </c>
      <c r="AB10" s="149">
        <v>1269.5903999999998</v>
      </c>
    </row>
    <row r="11" spans="15:28" x14ac:dyDescent="0.25">
      <c r="O11" s="151" t="s">
        <v>117</v>
      </c>
      <c r="P11" s="151">
        <v>2016</v>
      </c>
      <c r="Q11" s="149">
        <v>1561.9673799999998</v>
      </c>
      <c r="R11" s="149">
        <v>807.92711999999995</v>
      </c>
      <c r="S11" s="149">
        <v>812.62441000000001</v>
      </c>
      <c r="T11" s="149">
        <v>1828.61482</v>
      </c>
      <c r="U11" s="149">
        <v>673.38708999999994</v>
      </c>
      <c r="V11" s="149">
        <v>1411.32998</v>
      </c>
      <c r="W11" s="149">
        <v>1342.27772</v>
      </c>
      <c r="X11" s="149">
        <v>2518.9597200000003</v>
      </c>
      <c r="Y11" s="149">
        <v>2454.1771800000001</v>
      </c>
      <c r="Z11" s="149">
        <v>2851.4252000000001</v>
      </c>
      <c r="AA11" s="149">
        <v>3069.1559200000002</v>
      </c>
      <c r="AB11" s="149">
        <v>1141.8811000000001</v>
      </c>
    </row>
    <row r="12" spans="15:28" x14ac:dyDescent="0.25">
      <c r="O12" s="151" t="s">
        <v>117</v>
      </c>
      <c r="P12" s="151">
        <v>2017</v>
      </c>
      <c r="Q12" s="149">
        <v>1999.64895</v>
      </c>
      <c r="R12" s="149">
        <v>1171.82827</v>
      </c>
      <c r="S12" s="149">
        <v>1051.1554699999999</v>
      </c>
      <c r="T12" s="149">
        <v>1830.7113999999999</v>
      </c>
      <c r="U12" s="149">
        <v>1252.3791000000001</v>
      </c>
      <c r="V12" s="149">
        <v>1153.9421599999998</v>
      </c>
      <c r="W12" s="149">
        <v>1506.2209399999999</v>
      </c>
      <c r="X12" s="149">
        <v>1560.3233500000001</v>
      </c>
      <c r="Y12" s="149">
        <v>1952.3849299999999</v>
      </c>
      <c r="Z12" s="149">
        <v>2842.8311899999999</v>
      </c>
      <c r="AA12" s="149">
        <v>3612.8101099999999</v>
      </c>
      <c r="AB12" s="149">
        <v>1975.6716699999999</v>
      </c>
    </row>
    <row r="13" spans="15:28" x14ac:dyDescent="0.25">
      <c r="O13" s="151" t="s">
        <v>117</v>
      </c>
      <c r="P13" s="151">
        <v>2018</v>
      </c>
      <c r="Q13" s="149">
        <v>1648.7111</v>
      </c>
      <c r="R13" s="149">
        <v>631.02158999999995</v>
      </c>
      <c r="S13" s="149">
        <v>1242.11949</v>
      </c>
      <c r="T13" s="149">
        <v>1344.39372</v>
      </c>
      <c r="U13" s="149">
        <v>1110.0585700000001</v>
      </c>
      <c r="V13" s="149">
        <v>1138.68722</v>
      </c>
      <c r="W13" s="149">
        <v>1415.0776599999999</v>
      </c>
      <c r="X13" s="149">
        <v>2130.4803700000002</v>
      </c>
      <c r="Y13" s="149">
        <v>1674.7162900000001</v>
      </c>
      <c r="Z13" s="149">
        <v>3268.22946</v>
      </c>
      <c r="AA13" s="149">
        <v>1964.8206100000002</v>
      </c>
      <c r="AB13" s="149">
        <v>1613.9065399999999</v>
      </c>
    </row>
    <row r="14" spans="15:28" x14ac:dyDescent="0.25">
      <c r="O14" s="151" t="s">
        <v>117</v>
      </c>
      <c r="P14" s="151">
        <v>2019</v>
      </c>
      <c r="Q14" s="148">
        <v>1337.5923999999998</v>
      </c>
      <c r="R14" s="148">
        <v>536.63702999999998</v>
      </c>
      <c r="S14" s="148">
        <v>1041.7046300000002</v>
      </c>
      <c r="T14" s="148">
        <v>1332.3517400000001</v>
      </c>
      <c r="U14" s="148">
        <v>1429.31951</v>
      </c>
      <c r="V14" s="148">
        <v>1396.4903100000001</v>
      </c>
      <c r="W14" s="142">
        <v>1317.1</v>
      </c>
      <c r="X14" s="142">
        <v>3060.8</v>
      </c>
      <c r="Y14" s="142">
        <v>2063.1999999999998</v>
      </c>
      <c r="Z14" s="142">
        <v>2335.1999999999998</v>
      </c>
      <c r="AA14" s="142">
        <v>1338.2</v>
      </c>
      <c r="AB14" s="151">
        <v>1348.4</v>
      </c>
    </row>
    <row r="15" spans="15:28" x14ac:dyDescent="0.25">
      <c r="O15" s="151" t="s">
        <v>117</v>
      </c>
      <c r="P15" s="151">
        <v>2020</v>
      </c>
      <c r="Q15" s="148">
        <v>1496.8</v>
      </c>
      <c r="R15" s="148">
        <v>895.4</v>
      </c>
      <c r="S15" s="148">
        <v>613.70000000000005</v>
      </c>
      <c r="T15" s="148">
        <v>1392.2</v>
      </c>
      <c r="U15" s="148">
        <v>1282.8</v>
      </c>
      <c r="V15" s="148">
        <v>1023.8</v>
      </c>
      <c r="W15" s="151"/>
      <c r="X15" s="151"/>
      <c r="Y15" s="151"/>
      <c r="Z15" s="151"/>
      <c r="AA15" s="151"/>
      <c r="AB15" s="151"/>
    </row>
    <row r="16" spans="15:28" x14ac:dyDescent="0.25">
      <c r="O16" s="151"/>
      <c r="P16" s="151"/>
      <c r="Q16" s="148"/>
      <c r="R16" s="148"/>
      <c r="S16" s="148"/>
      <c r="T16" s="148"/>
      <c r="U16" s="148"/>
      <c r="V16" s="148"/>
      <c r="W16" s="151"/>
      <c r="X16" s="151"/>
      <c r="Y16" s="151"/>
      <c r="Z16" s="151"/>
      <c r="AA16" s="151"/>
      <c r="AB16" s="151"/>
    </row>
    <row r="17" spans="15:28" x14ac:dyDescent="0.25">
      <c r="O17" s="151"/>
      <c r="P17" s="151"/>
      <c r="Q17" s="151" t="s">
        <v>231</v>
      </c>
      <c r="R17" s="151"/>
      <c r="S17" s="151"/>
      <c r="T17" s="151"/>
      <c r="U17" s="147"/>
      <c r="V17" s="151"/>
      <c r="W17" s="151"/>
      <c r="X17" s="151"/>
      <c r="Y17" s="151"/>
      <c r="Z17" s="151"/>
      <c r="AA17" s="151"/>
      <c r="AB17" s="151"/>
    </row>
    <row r="18" spans="15:28" x14ac:dyDescent="0.25">
      <c r="O18" s="147"/>
      <c r="P18" s="151"/>
      <c r="Q18" s="151" t="s">
        <v>172</v>
      </c>
      <c r="R18" s="151"/>
      <c r="S18" s="151"/>
      <c r="T18" s="151"/>
      <c r="U18" s="151"/>
      <c r="V18" s="151"/>
      <c r="W18" s="151"/>
      <c r="X18" s="151"/>
      <c r="Y18" s="151"/>
      <c r="Z18" s="151"/>
      <c r="AA18" s="151"/>
      <c r="AB18" s="151"/>
    </row>
    <row r="19" spans="15:28" x14ac:dyDescent="0.25">
      <c r="O19" s="147"/>
      <c r="P19" s="151"/>
      <c r="Q19" s="151" t="s">
        <v>218</v>
      </c>
      <c r="R19" s="151" t="s">
        <v>219</v>
      </c>
      <c r="S19" s="151" t="s">
        <v>220</v>
      </c>
      <c r="T19" s="151" t="s">
        <v>221</v>
      </c>
      <c r="U19" s="151" t="s">
        <v>222</v>
      </c>
      <c r="V19" s="151" t="s">
        <v>223</v>
      </c>
      <c r="W19" s="151" t="s">
        <v>224</v>
      </c>
      <c r="X19" s="151" t="s">
        <v>225</v>
      </c>
      <c r="Y19" s="151" t="s">
        <v>226</v>
      </c>
      <c r="Z19" s="151" t="s">
        <v>227</v>
      </c>
      <c r="AA19" s="151" t="s">
        <v>228</v>
      </c>
      <c r="AB19" s="151" t="s">
        <v>229</v>
      </c>
    </row>
    <row r="20" spans="15:28" x14ac:dyDescent="0.25">
      <c r="O20" s="144"/>
      <c r="P20" s="151">
        <v>2015</v>
      </c>
      <c r="Q20" s="144">
        <v>4.12040078196714</v>
      </c>
      <c r="R20" s="145">
        <v>4.2760208916105951</v>
      </c>
      <c r="S20" s="145">
        <v>4.2612030155861751</v>
      </c>
      <c r="T20" s="145">
        <v>4.3619346617289532</v>
      </c>
      <c r="U20" s="145">
        <v>4.2550641759554217</v>
      </c>
      <c r="V20" s="145">
        <v>4.1267036626621802</v>
      </c>
      <c r="W20" s="145">
        <v>3.9068326220278595</v>
      </c>
      <c r="X20" s="145">
        <v>3.8773003264876253</v>
      </c>
      <c r="Y20" s="145">
        <v>3.8394541862468934</v>
      </c>
      <c r="Z20" s="145">
        <v>4.1246603819805703</v>
      </c>
      <c r="AA20" s="145">
        <v>4.3532364442081422</v>
      </c>
      <c r="AB20" s="145">
        <v>4.0488519236656799</v>
      </c>
    </row>
    <row r="21" spans="15:28" x14ac:dyDescent="0.25">
      <c r="O21" s="146"/>
      <c r="P21" s="151">
        <v>2016</v>
      </c>
      <c r="Q21" s="145">
        <v>4.0469565059682191</v>
      </c>
      <c r="R21" s="145">
        <v>3.9917051998132425</v>
      </c>
      <c r="S21" s="145">
        <v>4.1238352139371903</v>
      </c>
      <c r="T21" s="145">
        <v>4.3738787362353158</v>
      </c>
      <c r="U21" s="145">
        <v>4.0237046398374714</v>
      </c>
      <c r="V21" s="145">
        <v>4.0013639345751972</v>
      </c>
      <c r="W21" s="145">
        <v>3.5233576793699166</v>
      </c>
      <c r="X21" s="145">
        <v>3.9100650782452391</v>
      </c>
      <c r="Y21" s="145">
        <v>3.9407155880659857</v>
      </c>
      <c r="Z21" s="145">
        <v>3.7814050512886821</v>
      </c>
      <c r="AA21" s="145">
        <v>4.456839783369964</v>
      </c>
      <c r="AB21" s="145">
        <v>4.0357922986237433</v>
      </c>
    </row>
    <row r="22" spans="15:28" x14ac:dyDescent="0.25">
      <c r="O22" s="146"/>
      <c r="P22" s="151">
        <v>2017</v>
      </c>
      <c r="Q22" s="145">
        <v>3.8724870384954642</v>
      </c>
      <c r="R22" s="145">
        <v>4.3598999412592256</v>
      </c>
      <c r="S22" s="145">
        <v>4.0730687645822679</v>
      </c>
      <c r="T22" s="145">
        <v>3.9995461077593397</v>
      </c>
      <c r="U22" s="145">
        <v>4.5138111052319339</v>
      </c>
      <c r="V22" s="145">
        <v>3.9857234674202302</v>
      </c>
      <c r="W22" s="145">
        <v>4.1456395040318554</v>
      </c>
      <c r="X22" s="145">
        <v>4.4314590943650938</v>
      </c>
      <c r="Y22" s="145">
        <v>4.1248634146066294</v>
      </c>
      <c r="Z22" s="145">
        <v>4.0184805785157049</v>
      </c>
      <c r="AA22" s="145">
        <v>3.5148783476878958</v>
      </c>
      <c r="AB22" s="145">
        <v>4.3690313917317072</v>
      </c>
    </row>
    <row r="23" spans="15:28" x14ac:dyDescent="0.25">
      <c r="O23" s="151"/>
      <c r="P23" s="151">
        <v>2018</v>
      </c>
      <c r="Q23" s="145">
        <v>4.5059237453176229</v>
      </c>
      <c r="R23" s="145">
        <v>4.5796805582519422</v>
      </c>
      <c r="S23" s="145">
        <v>4.2464952861257377</v>
      </c>
      <c r="T23" s="145">
        <v>4.4751772303623216</v>
      </c>
      <c r="U23" s="145">
        <v>4.8696824173863593</v>
      </c>
      <c r="V23" s="145">
        <v>3.9660461263272486</v>
      </c>
      <c r="W23" s="145">
        <v>4.2604268978415032</v>
      </c>
      <c r="X23" s="145">
        <v>4.0813096517492999</v>
      </c>
      <c r="Y23" s="145">
        <v>3.7630606842965033</v>
      </c>
      <c r="Z23" s="145">
        <v>4.1063240363286155</v>
      </c>
      <c r="AA23" s="145">
        <v>4.0053503523603151</v>
      </c>
      <c r="AB23" s="145">
        <v>3.8876864252387606</v>
      </c>
    </row>
    <row r="24" spans="15:28" x14ac:dyDescent="0.25">
      <c r="O24" s="151"/>
      <c r="P24" s="151">
        <v>2019</v>
      </c>
      <c r="Q24" s="144">
        <v>4.0159799440053439</v>
      </c>
      <c r="R24" s="144">
        <v>3.9223982282450196</v>
      </c>
      <c r="S24" s="144">
        <v>4.1194774358732165</v>
      </c>
      <c r="T24" s="144">
        <v>3.9559900651289293</v>
      </c>
      <c r="U24" s="144">
        <v>4.0843360008458314</v>
      </c>
      <c r="V24" s="144">
        <v>3.9280936166981002</v>
      </c>
      <c r="W24" s="144">
        <v>4.24</v>
      </c>
      <c r="X24" s="144">
        <v>3.98</v>
      </c>
      <c r="Y24" s="144">
        <v>3.99</v>
      </c>
      <c r="Z24" s="144">
        <v>3.97</v>
      </c>
      <c r="AA24" s="144">
        <v>4.09</v>
      </c>
      <c r="AB24" s="144">
        <f>AB14/AB7</f>
        <v>4.0663449939686371</v>
      </c>
    </row>
    <row r="25" spans="15:28" x14ac:dyDescent="0.25">
      <c r="O25" s="99"/>
      <c r="P25" s="237">
        <v>2020</v>
      </c>
      <c r="Q25" s="236">
        <f t="shared" ref="Q25:V25" si="0">Q15/Q8</f>
        <v>4.4693938489101228</v>
      </c>
      <c r="R25" s="236">
        <f t="shared" si="0"/>
        <v>3.9134615384615383</v>
      </c>
      <c r="S25" s="236">
        <f t="shared" si="0"/>
        <v>4.2411886662059439</v>
      </c>
      <c r="T25" s="236">
        <f t="shared" si="0"/>
        <v>5.7457697069748246</v>
      </c>
      <c r="U25" s="236">
        <f t="shared" si="0"/>
        <v>4.0582094273963927</v>
      </c>
      <c r="V25" s="236">
        <f t="shared" si="0"/>
        <v>4.0530482977038798</v>
      </c>
      <c r="W25" s="99"/>
      <c r="X25" s="99"/>
      <c r="Y25" s="99"/>
      <c r="Z25" s="99"/>
      <c r="AA25" s="99"/>
      <c r="AB25"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1"/>
  <sheetViews>
    <sheetView zoomScaleNormal="100" workbookViewId="0">
      <selection activeCell="M27" sqref="M27"/>
    </sheetView>
  </sheetViews>
  <sheetFormatPr baseColWidth="10" defaultColWidth="11.42578125" defaultRowHeight="15" x14ac:dyDescent="0.25"/>
  <cols>
    <col min="1" max="1" width="26.28515625" customWidth="1"/>
    <col min="2" max="14" width="6.7109375" customWidth="1"/>
  </cols>
  <sheetData>
    <row r="1" spans="1:14" x14ac:dyDescent="0.25">
      <c r="A1" s="365" t="s">
        <v>235</v>
      </c>
      <c r="B1" s="366"/>
      <c r="C1" s="366"/>
      <c r="D1" s="366"/>
      <c r="E1" s="366"/>
      <c r="F1" s="366"/>
      <c r="G1" s="366"/>
      <c r="H1" s="366"/>
      <c r="I1" s="366"/>
      <c r="J1" s="366"/>
      <c r="K1" s="366"/>
      <c r="L1" s="366"/>
      <c r="M1" s="366"/>
      <c r="N1" s="367"/>
    </row>
    <row r="2" spans="1:14" ht="15.75" x14ac:dyDescent="0.25">
      <c r="A2" s="296"/>
      <c r="B2" s="297"/>
      <c r="C2" s="297"/>
      <c r="D2" s="297"/>
      <c r="E2" s="297"/>
      <c r="F2" s="297"/>
      <c r="G2" s="297"/>
      <c r="H2" s="298"/>
      <c r="I2" s="298"/>
      <c r="J2" s="298"/>
      <c r="K2" s="298"/>
      <c r="L2" s="298"/>
      <c r="M2" s="298"/>
      <c r="N2" s="299"/>
    </row>
    <row r="3" spans="1:14" x14ac:dyDescent="0.25">
      <c r="A3" s="374" t="s">
        <v>236</v>
      </c>
      <c r="B3" s="300">
        <v>2008</v>
      </c>
      <c r="C3" s="300">
        <v>2009</v>
      </c>
      <c r="D3" s="300">
        <v>2010</v>
      </c>
      <c r="E3" s="300">
        <v>2011</v>
      </c>
      <c r="F3" s="300">
        <v>2012</v>
      </c>
      <c r="G3" s="300">
        <v>2013</v>
      </c>
      <c r="H3" s="300">
        <v>2014</v>
      </c>
      <c r="I3" s="300">
        <v>2015</v>
      </c>
      <c r="J3" s="300">
        <v>2016</v>
      </c>
      <c r="K3" s="300">
        <v>2017</v>
      </c>
      <c r="L3" s="301">
        <v>2018</v>
      </c>
      <c r="M3" s="302">
        <v>2019</v>
      </c>
      <c r="N3" s="302">
        <v>2020</v>
      </c>
    </row>
    <row r="4" spans="1:14" ht="15" customHeight="1" x14ac:dyDescent="0.25">
      <c r="A4" s="374"/>
      <c r="B4" s="375" t="s">
        <v>237</v>
      </c>
      <c r="C4" s="376"/>
      <c r="D4" s="376"/>
      <c r="E4" s="376"/>
      <c r="F4" s="376"/>
      <c r="G4" s="376"/>
      <c r="H4" s="376"/>
      <c r="I4" s="376"/>
      <c r="J4" s="376"/>
      <c r="K4" s="376"/>
      <c r="L4" s="376"/>
      <c r="M4" s="376"/>
      <c r="N4" s="377"/>
    </row>
    <row r="5" spans="1:14" x14ac:dyDescent="0.25">
      <c r="A5" s="303" t="s">
        <v>238</v>
      </c>
      <c r="B5" s="304">
        <v>748.07482000000005</v>
      </c>
      <c r="C5" s="304">
        <v>808.78334700000005</v>
      </c>
      <c r="D5" s="304">
        <v>841.69370200000003</v>
      </c>
      <c r="E5" s="304">
        <v>701.12158899999997</v>
      </c>
      <c r="F5" s="304">
        <v>816.66533300000003</v>
      </c>
      <c r="G5" s="304">
        <v>1042.6350540000001</v>
      </c>
      <c r="H5" s="304">
        <v>1182.0124169999999</v>
      </c>
      <c r="I5" s="304">
        <v>1060</v>
      </c>
      <c r="J5" s="304">
        <v>1238.058628</v>
      </c>
      <c r="K5" s="304">
        <v>1131.275347</v>
      </c>
      <c r="L5" s="304">
        <v>1015.955607</v>
      </c>
      <c r="M5" s="304">
        <v>1267</v>
      </c>
      <c r="N5" s="304">
        <v>1102.1410000000001</v>
      </c>
    </row>
    <row r="6" spans="1:14" x14ac:dyDescent="0.25">
      <c r="A6" s="305" t="s">
        <v>239</v>
      </c>
      <c r="B6" s="304">
        <f t="shared" ref="B6:K6" si="0">B5-B7+B10+B11+B15-B16</f>
        <v>231.42072216799988</v>
      </c>
      <c r="C6" s="304">
        <f t="shared" si="0"/>
        <v>309.45132394429993</v>
      </c>
      <c r="D6" s="304">
        <f t="shared" si="0"/>
        <v>355.73406685530006</v>
      </c>
      <c r="E6" s="304">
        <f t="shared" si="0"/>
        <v>297.05761674829967</v>
      </c>
      <c r="F6" s="304">
        <f t="shared" si="0"/>
        <v>308.2549109311999</v>
      </c>
      <c r="G6" s="304">
        <f t="shared" si="0"/>
        <v>281.22745850790011</v>
      </c>
      <c r="H6" s="304">
        <f t="shared" si="0"/>
        <v>340.33828475819996</v>
      </c>
      <c r="I6" s="304">
        <f t="shared" si="0"/>
        <v>220.01659399999994</v>
      </c>
      <c r="J6" s="304">
        <f t="shared" si="0"/>
        <v>201.8129879999999</v>
      </c>
      <c r="K6" s="304">
        <f t="shared" si="0"/>
        <v>99.319740000000024</v>
      </c>
      <c r="L6" s="304">
        <f>L5-L7+L10+L11+L15-L16</f>
        <v>165.85258999999996</v>
      </c>
      <c r="M6" s="304">
        <f>M5-M7+M10+M11+M15-M16</f>
        <v>463.73482899999999</v>
      </c>
      <c r="N6" s="304"/>
    </row>
    <row r="7" spans="1:14" x14ac:dyDescent="0.25">
      <c r="A7" s="305" t="s">
        <v>240</v>
      </c>
      <c r="B7" s="304">
        <v>590.97942983199994</v>
      </c>
      <c r="C7" s="304">
        <v>696.03145205570002</v>
      </c>
      <c r="D7" s="304">
        <v>732.08195314470004</v>
      </c>
      <c r="E7" s="304">
        <v>667.72553225170009</v>
      </c>
      <c r="F7" s="304">
        <v>753.03658768780008</v>
      </c>
      <c r="G7" s="304">
        <v>883.75913310610008</v>
      </c>
      <c r="H7" s="304">
        <v>806.55368191510001</v>
      </c>
      <c r="I7" s="304">
        <v>913.50218900000004</v>
      </c>
      <c r="J7" s="304">
        <v>948.23763400000007</v>
      </c>
      <c r="K7" s="304">
        <v>967</v>
      </c>
      <c r="L7" s="304">
        <v>876</v>
      </c>
      <c r="M7" s="304">
        <v>896.7</v>
      </c>
      <c r="N7" s="304"/>
    </row>
    <row r="8" spans="1:14" x14ac:dyDescent="0.25">
      <c r="A8" s="305" t="s">
        <v>241</v>
      </c>
      <c r="B8" s="304">
        <v>374.61674303199993</v>
      </c>
      <c r="C8" s="304">
        <v>399.53358982570001</v>
      </c>
      <c r="D8" s="304">
        <v>436.27070817690003</v>
      </c>
      <c r="E8" s="304">
        <v>451.56878001510006</v>
      </c>
      <c r="F8" s="304">
        <v>454.89564481260004</v>
      </c>
      <c r="G8" s="304">
        <v>464.58623814060002</v>
      </c>
      <c r="H8" s="304">
        <v>468.3903066089</v>
      </c>
      <c r="I8" s="304">
        <v>494.33441099999999</v>
      </c>
      <c r="J8" s="304">
        <v>505.34197600000005</v>
      </c>
      <c r="K8" s="304">
        <v>527</v>
      </c>
      <c r="L8" s="304">
        <v>506</v>
      </c>
      <c r="M8" s="304">
        <v>490.5</v>
      </c>
      <c r="N8" s="304"/>
    </row>
    <row r="9" spans="1:14" x14ac:dyDescent="0.25">
      <c r="A9" s="306" t="s">
        <v>242</v>
      </c>
      <c r="B9" s="304">
        <v>216.36268679999998</v>
      </c>
      <c r="C9" s="304">
        <v>296.49786223000001</v>
      </c>
      <c r="D9" s="304">
        <v>295.81124496779995</v>
      </c>
      <c r="E9" s="304">
        <v>216.1567522366</v>
      </c>
      <c r="F9" s="304">
        <v>298.14094287520004</v>
      </c>
      <c r="G9" s="304">
        <v>419.17289496550001</v>
      </c>
      <c r="H9" s="304">
        <v>338.16337530619995</v>
      </c>
      <c r="I9" s="304">
        <v>419.167778</v>
      </c>
      <c r="J9" s="304">
        <v>442.89565799999997</v>
      </c>
      <c r="K9" s="304">
        <v>440</v>
      </c>
      <c r="L9" s="304">
        <v>370</v>
      </c>
      <c r="M9" s="304">
        <v>406.2</v>
      </c>
      <c r="N9" s="304"/>
    </row>
    <row r="10" spans="1:14" x14ac:dyDescent="0.25">
      <c r="A10" s="305" t="s">
        <v>243</v>
      </c>
      <c r="B10" s="304">
        <v>3.8794219999999999</v>
      </c>
      <c r="C10" s="304">
        <v>3.025617</v>
      </c>
      <c r="D10" s="304">
        <v>0.55332099999999995</v>
      </c>
      <c r="E10" s="304">
        <v>1.052783</v>
      </c>
      <c r="F10" s="304">
        <v>1.3224416189999999</v>
      </c>
      <c r="G10" s="304">
        <v>2.2387296139999999</v>
      </c>
      <c r="H10" s="304">
        <v>1.7091366733000002</v>
      </c>
      <c r="I10" s="304">
        <v>2.312989</v>
      </c>
      <c r="J10" s="304">
        <v>2.3094890000000001</v>
      </c>
      <c r="K10" s="304">
        <v>2</v>
      </c>
      <c r="L10" s="304">
        <v>3</v>
      </c>
      <c r="M10" s="304">
        <v>1.7</v>
      </c>
      <c r="N10" s="304"/>
    </row>
    <row r="11" spans="1:14" x14ac:dyDescent="0.25">
      <c r="A11" s="305" t="s">
        <v>244</v>
      </c>
      <c r="B11" s="304">
        <v>868.29699999999991</v>
      </c>
      <c r="C11" s="304">
        <v>1009.2922000000001</v>
      </c>
      <c r="D11" s="304">
        <v>915.23820000000012</v>
      </c>
      <c r="E11" s="304">
        <v>1046.3807999999999</v>
      </c>
      <c r="F11" s="304">
        <v>1255.37104</v>
      </c>
      <c r="G11" s="304">
        <v>1282.125225</v>
      </c>
      <c r="H11" s="304">
        <v>1003.1704130000001</v>
      </c>
      <c r="I11" s="304">
        <v>1285.5662</v>
      </c>
      <c r="J11" s="304">
        <v>1014.362034</v>
      </c>
      <c r="K11" s="304">
        <v>949</v>
      </c>
      <c r="L11" s="304">
        <v>1289.8969830000001</v>
      </c>
      <c r="M11" s="304">
        <v>1193.8758290000001</v>
      </c>
      <c r="N11" s="304"/>
    </row>
    <row r="12" spans="1:14" x14ac:dyDescent="0.25">
      <c r="A12" s="305" t="s">
        <v>245</v>
      </c>
      <c r="B12" s="304">
        <v>692.79079999999999</v>
      </c>
      <c r="C12" s="304">
        <v>866.56590000000006</v>
      </c>
      <c r="D12" s="304">
        <v>744.55280000000005</v>
      </c>
      <c r="E12" s="304">
        <v>828.63919999999996</v>
      </c>
      <c r="F12" s="304">
        <v>1015.985533</v>
      </c>
      <c r="G12" s="304">
        <v>1078.2093</v>
      </c>
      <c r="H12" s="304">
        <v>841.17514300000005</v>
      </c>
      <c r="I12" s="304">
        <v>1080.4177</v>
      </c>
      <c r="J12" s="304">
        <v>852.48383000000001</v>
      </c>
      <c r="K12" s="304">
        <v>805</v>
      </c>
      <c r="L12" s="304">
        <v>1052.7819440000001</v>
      </c>
      <c r="M12" s="304">
        <v>1030.047564</v>
      </c>
      <c r="N12" s="304"/>
    </row>
    <row r="13" spans="1:14" x14ac:dyDescent="0.25">
      <c r="A13" s="305" t="s">
        <v>246</v>
      </c>
      <c r="B13" s="304">
        <v>131.8511</v>
      </c>
      <c r="C13" s="304">
        <v>115.20650000000001</v>
      </c>
      <c r="D13" s="304">
        <v>127.16330000000001</v>
      </c>
      <c r="E13" s="304">
        <v>118.001</v>
      </c>
      <c r="F13" s="304">
        <v>171.68693099999999</v>
      </c>
      <c r="G13" s="304">
        <v>136.17070000000001</v>
      </c>
      <c r="H13" s="304">
        <v>123.455726</v>
      </c>
      <c r="I13" s="304">
        <v>152.09569999999999</v>
      </c>
      <c r="J13" s="304">
        <v>121.77475</v>
      </c>
      <c r="K13" s="304">
        <v>110</v>
      </c>
      <c r="L13" s="304">
        <v>135.89189400000001</v>
      </c>
      <c r="M13" s="304">
        <v>133.98943800000001</v>
      </c>
      <c r="N13" s="304"/>
    </row>
    <row r="14" spans="1:14" x14ac:dyDescent="0.25">
      <c r="A14" s="305" t="s">
        <v>247</v>
      </c>
      <c r="B14" s="304">
        <v>43.655099999999997</v>
      </c>
      <c r="C14" s="304">
        <v>27.5198</v>
      </c>
      <c r="D14" s="304">
        <v>43.522100000000002</v>
      </c>
      <c r="E14" s="304">
        <v>99.740600000000001</v>
      </c>
      <c r="F14" s="304">
        <v>67.698576000000003</v>
      </c>
      <c r="G14" s="304">
        <v>70.224299999999999</v>
      </c>
      <c r="H14" s="304">
        <v>38.539543999999999</v>
      </c>
      <c r="I14" s="304">
        <v>53.052799999999998</v>
      </c>
      <c r="J14" s="304">
        <v>40.103453999999999</v>
      </c>
      <c r="K14" s="304">
        <v>34</v>
      </c>
      <c r="L14" s="304">
        <v>101.223145</v>
      </c>
      <c r="M14" s="304">
        <v>29.838826999999998</v>
      </c>
      <c r="N14" s="304"/>
    </row>
    <row r="15" spans="1:14" x14ac:dyDescent="0.25">
      <c r="A15" s="305" t="s">
        <v>248</v>
      </c>
      <c r="B15" s="304">
        <v>10.932257</v>
      </c>
      <c r="C15" s="304">
        <v>26.075313999999999</v>
      </c>
      <c r="D15" s="304">
        <v>31.452386000000001</v>
      </c>
      <c r="E15" s="304">
        <v>32.89331</v>
      </c>
      <c r="F15" s="304">
        <v>30.567737999999999</v>
      </c>
      <c r="G15" s="304">
        <v>20</v>
      </c>
      <c r="H15" s="304">
        <v>20</v>
      </c>
      <c r="I15" s="304">
        <v>23.698222000000001</v>
      </c>
      <c r="J15" s="304">
        <v>26.595818000000001</v>
      </c>
      <c r="K15" s="304"/>
      <c r="L15" s="304"/>
      <c r="M15" s="304"/>
      <c r="N15" s="304"/>
    </row>
    <row r="16" spans="1:14" x14ac:dyDescent="0.25">
      <c r="A16" s="307" t="s">
        <v>249</v>
      </c>
      <c r="B16" s="304">
        <v>808.78334700000005</v>
      </c>
      <c r="C16" s="304">
        <v>841.69370200000003</v>
      </c>
      <c r="D16" s="304">
        <v>701.12158899999997</v>
      </c>
      <c r="E16" s="304">
        <v>816.66533300000003</v>
      </c>
      <c r="F16" s="304">
        <v>1042.6350540000001</v>
      </c>
      <c r="G16" s="304">
        <v>1182.0124169999999</v>
      </c>
      <c r="H16" s="304">
        <v>1060</v>
      </c>
      <c r="I16" s="304">
        <v>1238.058628</v>
      </c>
      <c r="J16" s="304">
        <v>1131.275347</v>
      </c>
      <c r="K16" s="304">
        <v>1015.955607</v>
      </c>
      <c r="L16" s="304">
        <v>1267</v>
      </c>
      <c r="M16" s="304">
        <v>1102.1410000000001</v>
      </c>
      <c r="N16" s="304"/>
    </row>
    <row r="17" spans="1:14" ht="15.75" x14ac:dyDescent="0.25">
      <c r="A17" s="308" t="s">
        <v>250</v>
      </c>
      <c r="B17" s="309">
        <v>0.93145933591847041</v>
      </c>
      <c r="C17" s="309">
        <v>0.83394452270611019</v>
      </c>
      <c r="D17" s="309">
        <v>0.76605367761092125</v>
      </c>
      <c r="E17" s="309">
        <v>0.7804666647170897</v>
      </c>
      <c r="F17" s="309">
        <v>0.830539355121654</v>
      </c>
      <c r="G17" s="309">
        <v>0.92191651326413915</v>
      </c>
      <c r="H17" s="310">
        <v>1.0566499831569494</v>
      </c>
      <c r="I17" s="309">
        <v>0.96304540987465292</v>
      </c>
      <c r="J17" s="310">
        <v>1.1152579740578106</v>
      </c>
      <c r="K17" s="311">
        <f>K16/K11</f>
        <v>1.0705538535300316</v>
      </c>
      <c r="L17" s="311">
        <f t="shared" ref="L17:M17" si="1">L16/L11</f>
        <v>0.98224898321201815</v>
      </c>
      <c r="M17" s="311">
        <f t="shared" si="1"/>
        <v>0.92316216915385763</v>
      </c>
      <c r="N17" s="312"/>
    </row>
    <row r="18" spans="1:14" x14ac:dyDescent="0.25">
      <c r="A18" s="378" t="s">
        <v>251</v>
      </c>
      <c r="B18" s="379"/>
      <c r="C18" s="379"/>
      <c r="D18" s="379"/>
      <c r="E18" s="379"/>
      <c r="F18" s="379"/>
      <c r="G18" s="379"/>
      <c r="H18" s="379"/>
      <c r="I18" s="379"/>
      <c r="J18" s="379"/>
      <c r="K18" s="379"/>
      <c r="L18" s="379"/>
      <c r="M18" s="379"/>
      <c r="N18" s="380"/>
    </row>
    <row r="19" spans="1:14" ht="30" customHeight="1" x14ac:dyDescent="0.25">
      <c r="A19" s="381" t="s">
        <v>252</v>
      </c>
      <c r="B19" s="382"/>
      <c r="C19" s="382"/>
      <c r="D19" s="382"/>
      <c r="E19" s="382"/>
      <c r="F19" s="382"/>
      <c r="G19" s="382"/>
      <c r="H19" s="382"/>
      <c r="I19" s="382"/>
      <c r="J19" s="382"/>
      <c r="K19" s="382"/>
      <c r="L19" s="382"/>
      <c r="M19" s="382"/>
      <c r="N19" s="383"/>
    </row>
    <row r="20" spans="1:14" x14ac:dyDescent="0.25">
      <c r="A20" s="368" t="s">
        <v>253</v>
      </c>
      <c r="B20" s="369"/>
      <c r="C20" s="369"/>
      <c r="D20" s="369"/>
      <c r="E20" s="369"/>
      <c r="F20" s="369"/>
      <c r="G20" s="369"/>
      <c r="H20" s="369"/>
      <c r="I20" s="369"/>
      <c r="J20" s="369"/>
      <c r="K20" s="369"/>
      <c r="L20" s="369"/>
      <c r="M20" s="369"/>
      <c r="N20" s="370"/>
    </row>
    <row r="21" spans="1:14" x14ac:dyDescent="0.25">
      <c r="A21" s="371" t="s">
        <v>254</v>
      </c>
      <c r="B21" s="372"/>
      <c r="C21" s="372"/>
      <c r="D21" s="372"/>
      <c r="E21" s="372"/>
      <c r="F21" s="372"/>
      <c r="G21" s="372"/>
      <c r="H21" s="372"/>
      <c r="I21" s="372"/>
      <c r="J21" s="372"/>
      <c r="K21" s="372"/>
      <c r="L21" s="372"/>
      <c r="M21" s="372"/>
      <c r="N21" s="373"/>
    </row>
  </sheetData>
  <mergeCells count="7">
    <mergeCell ref="A1:N1"/>
    <mergeCell ref="A20:N20"/>
    <mergeCell ref="A21:N21"/>
    <mergeCell ref="A3:A4"/>
    <mergeCell ref="B4:N4"/>
    <mergeCell ref="A18:N18"/>
    <mergeCell ref="A19:N19"/>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8"/>
  <sheetViews>
    <sheetView zoomScaleNormal="100" workbookViewId="0">
      <selection activeCell="H3" sqref="H3"/>
    </sheetView>
  </sheetViews>
  <sheetFormatPr baseColWidth="10" defaultColWidth="11.42578125" defaultRowHeight="15" x14ac:dyDescent="0.25"/>
  <cols>
    <col min="1" max="1" width="10.42578125" bestFit="1" customWidth="1"/>
    <col min="2" max="18" width="6" customWidth="1"/>
  </cols>
  <sheetData>
    <row r="1" spans="1:18" x14ac:dyDescent="0.25">
      <c r="A1" s="384" t="s">
        <v>255</v>
      </c>
      <c r="B1" s="385"/>
      <c r="C1" s="385"/>
      <c r="D1" s="385"/>
      <c r="E1" s="385"/>
      <c r="F1" s="385"/>
      <c r="G1" s="385"/>
      <c r="H1" s="385"/>
      <c r="I1" s="385"/>
      <c r="J1" s="385"/>
      <c r="K1" s="385"/>
      <c r="L1" s="385"/>
      <c r="M1" s="385"/>
      <c r="N1" s="385"/>
      <c r="O1" s="385"/>
      <c r="P1" s="385"/>
      <c r="Q1" s="385"/>
      <c r="R1" s="386"/>
    </row>
    <row r="2" spans="1:18" x14ac:dyDescent="0.25">
      <c r="A2" s="396" t="s">
        <v>256</v>
      </c>
      <c r="B2" s="394" t="s">
        <v>425</v>
      </c>
      <c r="C2" s="389" t="s">
        <v>258</v>
      </c>
      <c r="D2" s="389"/>
      <c r="E2" s="389"/>
      <c r="F2" s="390"/>
      <c r="G2" s="389" t="s">
        <v>259</v>
      </c>
      <c r="H2" s="389"/>
      <c r="I2" s="389"/>
      <c r="J2" s="390"/>
      <c r="K2" s="389" t="s">
        <v>260</v>
      </c>
      <c r="L2" s="389"/>
      <c r="M2" s="389"/>
      <c r="N2" s="390"/>
      <c r="O2" s="389" t="s">
        <v>261</v>
      </c>
      <c r="P2" s="389"/>
      <c r="Q2" s="389"/>
      <c r="R2" s="390"/>
    </row>
    <row r="3" spans="1:18" ht="38.25" x14ac:dyDescent="0.25">
      <c r="A3" s="397"/>
      <c r="B3" s="395"/>
      <c r="C3" s="288">
        <v>2018</v>
      </c>
      <c r="D3" s="288">
        <v>2019</v>
      </c>
      <c r="E3" s="288">
        <v>2020</v>
      </c>
      <c r="F3" s="289" t="s">
        <v>262</v>
      </c>
      <c r="G3" s="288">
        <v>2018</v>
      </c>
      <c r="H3" s="288">
        <v>2019</v>
      </c>
      <c r="I3" s="288">
        <v>2020</v>
      </c>
      <c r="J3" s="289" t="s">
        <v>262</v>
      </c>
      <c r="K3" s="288">
        <v>2018</v>
      </c>
      <c r="L3" s="288">
        <v>2019</v>
      </c>
      <c r="M3" s="288">
        <v>2020</v>
      </c>
      <c r="N3" s="289" t="s">
        <v>262</v>
      </c>
      <c r="O3" s="288">
        <v>2018</v>
      </c>
      <c r="P3" s="288">
        <v>2019</v>
      </c>
      <c r="Q3" s="288">
        <v>2020</v>
      </c>
      <c r="R3" s="289" t="s">
        <v>262</v>
      </c>
    </row>
    <row r="4" spans="1:18" ht="12" customHeight="1" x14ac:dyDescent="0.25">
      <c r="A4" s="290" t="s">
        <v>263</v>
      </c>
      <c r="B4" s="291"/>
      <c r="C4" s="291"/>
      <c r="D4" s="291"/>
      <c r="E4" s="291"/>
      <c r="F4" s="291"/>
      <c r="G4" s="292"/>
      <c r="H4" s="292"/>
      <c r="I4" s="292"/>
      <c r="J4" s="292"/>
      <c r="K4" s="291"/>
      <c r="L4" s="291"/>
      <c r="M4" s="291"/>
      <c r="N4" s="291"/>
      <c r="O4" s="291"/>
      <c r="P4" s="291"/>
      <c r="Q4" s="291"/>
      <c r="R4" s="293"/>
    </row>
    <row r="5" spans="1:18" x14ac:dyDescent="0.25">
      <c r="A5" s="387" t="s">
        <v>264</v>
      </c>
      <c r="B5" s="141" t="s">
        <v>265</v>
      </c>
      <c r="C5" s="140"/>
      <c r="D5" s="140">
        <v>135</v>
      </c>
      <c r="E5" s="140">
        <v>190</v>
      </c>
      <c r="F5" s="138">
        <f>(E5/D5)-1</f>
        <v>0.40740740740740744</v>
      </c>
      <c r="G5" s="140"/>
      <c r="H5" s="140">
        <v>150</v>
      </c>
      <c r="I5" s="140"/>
      <c r="J5" s="138" t="s">
        <v>266</v>
      </c>
      <c r="K5" s="140">
        <v>260</v>
      </c>
      <c r="L5" s="140">
        <v>170</v>
      </c>
      <c r="M5" s="140"/>
      <c r="N5" s="138" t="s">
        <v>266</v>
      </c>
      <c r="O5" s="137"/>
      <c r="P5" s="137"/>
      <c r="Q5" s="137"/>
      <c r="R5" s="138" t="s">
        <v>266</v>
      </c>
    </row>
    <row r="6" spans="1:18" x14ac:dyDescent="0.25">
      <c r="A6" s="388"/>
      <c r="B6" s="136" t="s">
        <v>267</v>
      </c>
      <c r="C6" s="135"/>
      <c r="D6" s="135">
        <v>175</v>
      </c>
      <c r="E6" s="135">
        <v>225</v>
      </c>
      <c r="F6" s="139">
        <f t="shared" ref="F6:F16" si="0">(E6/D6)-1</f>
        <v>0.28571428571428581</v>
      </c>
      <c r="G6" s="135"/>
      <c r="H6" s="135">
        <v>175</v>
      </c>
      <c r="I6" s="135"/>
      <c r="J6" s="139" t="s">
        <v>266</v>
      </c>
      <c r="K6" s="135">
        <v>315</v>
      </c>
      <c r="L6" s="135">
        <v>210</v>
      </c>
      <c r="M6" s="135"/>
      <c r="N6" s="139" t="s">
        <v>266</v>
      </c>
      <c r="O6" s="133"/>
      <c r="P6" s="133"/>
      <c r="Q6" s="133"/>
      <c r="R6" s="139" t="s">
        <v>266</v>
      </c>
    </row>
    <row r="7" spans="1:18" x14ac:dyDescent="0.25">
      <c r="A7" s="387" t="s">
        <v>160</v>
      </c>
      <c r="B7" s="141" t="s">
        <v>265</v>
      </c>
      <c r="C7" s="140"/>
      <c r="D7" s="140">
        <v>155</v>
      </c>
      <c r="E7" s="140">
        <v>190</v>
      </c>
      <c r="F7" s="247">
        <f t="shared" si="0"/>
        <v>0.22580645161290325</v>
      </c>
      <c r="G7" s="140"/>
      <c r="H7" s="140">
        <v>160</v>
      </c>
      <c r="I7" s="140"/>
      <c r="J7" s="131" t="s">
        <v>266</v>
      </c>
      <c r="K7" s="140">
        <v>270</v>
      </c>
      <c r="L7" s="140">
        <v>170</v>
      </c>
      <c r="M7" s="140"/>
      <c r="N7" s="131" t="s">
        <v>266</v>
      </c>
      <c r="O7" s="137"/>
      <c r="P7" s="137"/>
      <c r="Q7" s="137"/>
      <c r="R7" s="131" t="s">
        <v>266</v>
      </c>
    </row>
    <row r="8" spans="1:18" x14ac:dyDescent="0.25">
      <c r="A8" s="388"/>
      <c r="B8" s="136" t="s">
        <v>267</v>
      </c>
      <c r="C8" s="135"/>
      <c r="D8" s="135">
        <v>180</v>
      </c>
      <c r="E8" s="135">
        <v>235</v>
      </c>
      <c r="F8" s="248">
        <f t="shared" si="0"/>
        <v>0.30555555555555558</v>
      </c>
      <c r="G8" s="135"/>
      <c r="H8" s="135">
        <v>180</v>
      </c>
      <c r="I8" s="135"/>
      <c r="J8" s="130" t="s">
        <v>266</v>
      </c>
      <c r="K8" s="135">
        <v>330</v>
      </c>
      <c r="L8" s="135">
        <v>200</v>
      </c>
      <c r="M8" s="135"/>
      <c r="N8" s="130" t="s">
        <v>266</v>
      </c>
      <c r="O8" s="133"/>
      <c r="P8" s="133"/>
      <c r="Q8" s="133"/>
      <c r="R8" s="130" t="s">
        <v>266</v>
      </c>
    </row>
    <row r="9" spans="1:18" x14ac:dyDescent="0.25">
      <c r="A9" s="387" t="s">
        <v>162</v>
      </c>
      <c r="B9" s="141" t="s">
        <v>265</v>
      </c>
      <c r="C9" s="140"/>
      <c r="D9" s="140">
        <v>170</v>
      </c>
      <c r="E9" s="140">
        <v>230</v>
      </c>
      <c r="F9" s="247">
        <f t="shared" si="0"/>
        <v>0.35294117647058831</v>
      </c>
      <c r="G9" s="140"/>
      <c r="H9" s="140">
        <v>180</v>
      </c>
      <c r="I9" s="140"/>
      <c r="J9" s="131" t="s">
        <v>266</v>
      </c>
      <c r="K9" s="140">
        <v>300</v>
      </c>
      <c r="L9" s="140">
        <v>190</v>
      </c>
      <c r="M9" s="140"/>
      <c r="N9" s="131" t="s">
        <v>266</v>
      </c>
      <c r="O9" s="137"/>
      <c r="P9" s="137"/>
      <c r="Q9" s="137"/>
      <c r="R9" s="131" t="s">
        <v>266</v>
      </c>
    </row>
    <row r="10" spans="1:18" x14ac:dyDescent="0.25">
      <c r="A10" s="388"/>
      <c r="B10" s="136" t="s">
        <v>267</v>
      </c>
      <c r="C10" s="135"/>
      <c r="D10" s="135">
        <v>200</v>
      </c>
      <c r="E10" s="135">
        <v>240</v>
      </c>
      <c r="F10" s="248">
        <f t="shared" si="0"/>
        <v>0.19999999999999996</v>
      </c>
      <c r="G10" s="135"/>
      <c r="H10" s="135">
        <v>200</v>
      </c>
      <c r="I10" s="135"/>
      <c r="J10" s="130" t="s">
        <v>266</v>
      </c>
      <c r="K10" s="135">
        <v>360</v>
      </c>
      <c r="L10" s="135">
        <v>230</v>
      </c>
      <c r="M10" s="135"/>
      <c r="N10" s="130" t="s">
        <v>266</v>
      </c>
      <c r="O10" s="133"/>
      <c r="P10" s="133"/>
      <c r="Q10" s="133"/>
      <c r="R10" s="130" t="s">
        <v>266</v>
      </c>
    </row>
    <row r="11" spans="1:18" x14ac:dyDescent="0.25">
      <c r="A11" s="387" t="s">
        <v>164</v>
      </c>
      <c r="B11" s="141" t="s">
        <v>265</v>
      </c>
      <c r="C11" s="140"/>
      <c r="D11" s="140">
        <v>130</v>
      </c>
      <c r="E11" s="140">
        <v>170</v>
      </c>
      <c r="F11" s="247">
        <f t="shared" si="0"/>
        <v>0.30769230769230771</v>
      </c>
      <c r="G11" s="140"/>
      <c r="H11" s="140">
        <v>130</v>
      </c>
      <c r="I11" s="140"/>
      <c r="J11" s="131" t="s">
        <v>266</v>
      </c>
      <c r="K11" s="140">
        <v>270</v>
      </c>
      <c r="L11" s="140">
        <v>130</v>
      </c>
      <c r="M11" s="140"/>
      <c r="N11" s="131" t="s">
        <v>266</v>
      </c>
      <c r="O11" s="137"/>
      <c r="P11" s="137"/>
      <c r="Q11" s="137"/>
      <c r="R11" s="131" t="s">
        <v>266</v>
      </c>
    </row>
    <row r="12" spans="1:18" x14ac:dyDescent="0.25">
      <c r="A12" s="388"/>
      <c r="B12" s="136" t="s">
        <v>267</v>
      </c>
      <c r="C12" s="135"/>
      <c r="D12" s="135">
        <v>165</v>
      </c>
      <c r="E12" s="135">
        <v>210</v>
      </c>
      <c r="F12" s="248">
        <f t="shared" si="0"/>
        <v>0.27272727272727271</v>
      </c>
      <c r="G12" s="135"/>
      <c r="H12" s="135">
        <v>165</v>
      </c>
      <c r="I12" s="135"/>
      <c r="J12" s="130" t="s">
        <v>266</v>
      </c>
      <c r="K12" s="135">
        <v>320</v>
      </c>
      <c r="L12" s="135">
        <v>165</v>
      </c>
      <c r="M12" s="135"/>
      <c r="N12" s="130" t="s">
        <v>266</v>
      </c>
      <c r="O12" s="133"/>
      <c r="P12" s="133"/>
      <c r="Q12" s="133"/>
      <c r="R12" s="130" t="s">
        <v>266</v>
      </c>
    </row>
    <row r="13" spans="1:18" x14ac:dyDescent="0.25">
      <c r="A13" s="387" t="s">
        <v>268</v>
      </c>
      <c r="B13" s="141" t="s">
        <v>265</v>
      </c>
      <c r="C13" s="140"/>
      <c r="D13" s="140">
        <v>120</v>
      </c>
      <c r="E13" s="140">
        <v>165</v>
      </c>
      <c r="F13" s="247">
        <f t="shared" si="0"/>
        <v>0.375</v>
      </c>
      <c r="G13" s="140"/>
      <c r="H13" s="140">
        <v>120</v>
      </c>
      <c r="I13" s="140"/>
      <c r="J13" s="131" t="s">
        <v>266</v>
      </c>
      <c r="K13" s="140">
        <v>230</v>
      </c>
      <c r="L13" s="140">
        <v>135</v>
      </c>
      <c r="M13" s="140"/>
      <c r="N13" s="131" t="s">
        <v>266</v>
      </c>
      <c r="O13" s="137"/>
      <c r="P13" s="137"/>
      <c r="Q13" s="137"/>
      <c r="R13" s="131" t="s">
        <v>266</v>
      </c>
    </row>
    <row r="14" spans="1:18" x14ac:dyDescent="0.25">
      <c r="A14" s="388"/>
      <c r="B14" s="136" t="s">
        <v>267</v>
      </c>
      <c r="C14" s="135"/>
      <c r="D14" s="135">
        <v>165</v>
      </c>
      <c r="E14" s="135">
        <v>210</v>
      </c>
      <c r="F14" s="248">
        <f t="shared" si="0"/>
        <v>0.27272727272727271</v>
      </c>
      <c r="G14" s="135"/>
      <c r="H14" s="135">
        <v>165</v>
      </c>
      <c r="I14" s="135"/>
      <c r="J14" s="130" t="s">
        <v>266</v>
      </c>
      <c r="K14" s="135">
        <v>250</v>
      </c>
      <c r="L14" s="135">
        <v>170</v>
      </c>
      <c r="M14" s="135"/>
      <c r="N14" s="130" t="s">
        <v>266</v>
      </c>
      <c r="O14" s="133"/>
      <c r="P14" s="129"/>
      <c r="Q14" s="129"/>
      <c r="R14" s="130" t="s">
        <v>266</v>
      </c>
    </row>
    <row r="15" spans="1:18" x14ac:dyDescent="0.25">
      <c r="A15" s="387" t="s">
        <v>180</v>
      </c>
      <c r="B15" s="141" t="s">
        <v>265</v>
      </c>
      <c r="C15" s="140"/>
      <c r="D15" s="140">
        <v>90</v>
      </c>
      <c r="E15" s="140">
        <v>130</v>
      </c>
      <c r="F15" s="247">
        <f t="shared" si="0"/>
        <v>0.44444444444444442</v>
      </c>
      <c r="G15" s="140"/>
      <c r="H15" s="140">
        <v>90</v>
      </c>
      <c r="I15" s="140"/>
      <c r="J15" s="131" t="s">
        <v>266</v>
      </c>
      <c r="K15" s="140">
        <v>225</v>
      </c>
      <c r="L15" s="140">
        <v>110</v>
      </c>
      <c r="M15" s="140"/>
      <c r="N15" s="131" t="s">
        <v>266</v>
      </c>
      <c r="O15" s="128"/>
      <c r="P15" s="128"/>
      <c r="Q15" s="128"/>
      <c r="R15" s="131" t="s">
        <v>266</v>
      </c>
    </row>
    <row r="16" spans="1:18" x14ac:dyDescent="0.25">
      <c r="A16" s="388"/>
      <c r="B16" s="136" t="s">
        <v>267</v>
      </c>
      <c r="C16" s="135"/>
      <c r="D16" s="135">
        <v>110</v>
      </c>
      <c r="E16" s="135">
        <v>150</v>
      </c>
      <c r="F16" s="248">
        <f t="shared" si="0"/>
        <v>0.36363636363636354</v>
      </c>
      <c r="G16" s="135"/>
      <c r="H16" s="135">
        <v>110</v>
      </c>
      <c r="I16" s="135"/>
      <c r="J16" s="130" t="s">
        <v>266</v>
      </c>
      <c r="K16" s="135">
        <v>250</v>
      </c>
      <c r="L16" s="135">
        <v>135</v>
      </c>
      <c r="M16" s="135"/>
      <c r="N16" s="130" t="s">
        <v>266</v>
      </c>
      <c r="O16" s="132"/>
      <c r="P16" s="132"/>
      <c r="Q16" s="132"/>
      <c r="R16" s="130" t="s">
        <v>266</v>
      </c>
    </row>
    <row r="17" spans="1:18" ht="10.5" customHeight="1" x14ac:dyDescent="0.25">
      <c r="A17" s="290" t="s">
        <v>269</v>
      </c>
      <c r="B17" s="291"/>
      <c r="C17" s="291"/>
      <c r="D17" s="291"/>
      <c r="E17" s="291"/>
      <c r="F17" s="291"/>
      <c r="G17" s="292"/>
      <c r="H17" s="292"/>
      <c r="I17" s="292"/>
      <c r="J17" s="291"/>
      <c r="K17" s="294"/>
      <c r="L17" s="127"/>
      <c r="M17" s="127"/>
      <c r="N17" s="134"/>
      <c r="O17" s="291"/>
      <c r="P17" s="295"/>
      <c r="Q17" s="295"/>
      <c r="R17" s="293"/>
    </row>
    <row r="18" spans="1:18" x14ac:dyDescent="0.25">
      <c r="A18" s="387" t="s">
        <v>270</v>
      </c>
      <c r="B18" s="141" t="s">
        <v>265</v>
      </c>
      <c r="C18" s="140"/>
      <c r="D18" s="140">
        <v>155</v>
      </c>
      <c r="E18" s="140">
        <v>210</v>
      </c>
      <c r="F18" s="249">
        <f>(E18/D18)-1</f>
        <v>0.35483870967741926</v>
      </c>
      <c r="G18" s="140"/>
      <c r="H18" s="140">
        <v>155</v>
      </c>
      <c r="I18" s="140"/>
      <c r="J18" s="131" t="s">
        <v>266</v>
      </c>
      <c r="K18" s="140">
        <v>265</v>
      </c>
      <c r="L18" s="140">
        <v>170</v>
      </c>
      <c r="M18" s="140"/>
      <c r="N18" s="131" t="s">
        <v>266</v>
      </c>
      <c r="O18" s="125"/>
      <c r="P18" s="125"/>
      <c r="Q18" s="125"/>
      <c r="R18" s="131" t="s">
        <v>266</v>
      </c>
    </row>
    <row r="19" spans="1:18" x14ac:dyDescent="0.25">
      <c r="A19" s="388"/>
      <c r="B19" s="136" t="s">
        <v>267</v>
      </c>
      <c r="C19" s="135"/>
      <c r="D19" s="135">
        <v>180</v>
      </c>
      <c r="E19" s="135">
        <v>230</v>
      </c>
      <c r="F19" s="250">
        <f t="shared" ref="F19:F27" si="1">(E19/D19)-1</f>
        <v>0.27777777777777768</v>
      </c>
      <c r="G19" s="135"/>
      <c r="H19" s="135">
        <v>180</v>
      </c>
      <c r="I19" s="135"/>
      <c r="J19" s="130" t="s">
        <v>266</v>
      </c>
      <c r="K19" s="135">
        <v>325</v>
      </c>
      <c r="L19" s="135">
        <v>210</v>
      </c>
      <c r="M19" s="135"/>
      <c r="N19" s="130" t="s">
        <v>266</v>
      </c>
      <c r="O19" s="124"/>
      <c r="P19" s="124"/>
      <c r="Q19" s="124"/>
      <c r="R19" s="130" t="s">
        <v>266</v>
      </c>
    </row>
    <row r="20" spans="1:18" x14ac:dyDescent="0.25">
      <c r="A20" s="387" t="s">
        <v>150</v>
      </c>
      <c r="B20" s="141" t="s">
        <v>265</v>
      </c>
      <c r="C20" s="140"/>
      <c r="D20" s="140">
        <v>165</v>
      </c>
      <c r="E20" s="140">
        <v>235</v>
      </c>
      <c r="F20" s="249">
        <f t="shared" si="1"/>
        <v>0.42424242424242431</v>
      </c>
      <c r="G20" s="140"/>
      <c r="H20" s="140">
        <v>185</v>
      </c>
      <c r="I20" s="140"/>
      <c r="J20" s="131" t="s">
        <v>266</v>
      </c>
      <c r="K20" s="140">
        <v>285</v>
      </c>
      <c r="L20" s="140">
        <v>220</v>
      </c>
      <c r="M20" s="140"/>
      <c r="N20" s="131" t="s">
        <v>266</v>
      </c>
      <c r="O20" s="125"/>
      <c r="P20" s="125"/>
      <c r="Q20" s="125"/>
      <c r="R20" s="131" t="s">
        <v>266</v>
      </c>
    </row>
    <row r="21" spans="1:18" x14ac:dyDescent="0.25">
      <c r="A21" s="388"/>
      <c r="B21" s="136" t="s">
        <v>267</v>
      </c>
      <c r="C21" s="135"/>
      <c r="D21" s="135">
        <v>200</v>
      </c>
      <c r="E21" s="135">
        <v>250</v>
      </c>
      <c r="F21" s="250">
        <f t="shared" si="1"/>
        <v>0.25</v>
      </c>
      <c r="G21" s="135"/>
      <c r="H21" s="135">
        <v>200</v>
      </c>
      <c r="I21" s="135"/>
      <c r="J21" s="130" t="s">
        <v>266</v>
      </c>
      <c r="K21" s="135">
        <v>360</v>
      </c>
      <c r="L21" s="135">
        <v>240</v>
      </c>
      <c r="M21" s="135"/>
      <c r="N21" s="130" t="s">
        <v>266</v>
      </c>
      <c r="O21" s="124"/>
      <c r="P21" s="124"/>
      <c r="Q21" s="124"/>
      <c r="R21" s="130" t="s">
        <v>266</v>
      </c>
    </row>
    <row r="22" spans="1:18" x14ac:dyDescent="0.25">
      <c r="A22" s="387" t="s">
        <v>271</v>
      </c>
      <c r="B22" s="141" t="s">
        <v>265</v>
      </c>
      <c r="C22" s="140"/>
      <c r="D22" s="140">
        <v>130</v>
      </c>
      <c r="E22" s="140">
        <v>190</v>
      </c>
      <c r="F22" s="249">
        <f t="shared" si="1"/>
        <v>0.46153846153846145</v>
      </c>
      <c r="G22" s="140"/>
      <c r="H22" s="140">
        <v>150</v>
      </c>
      <c r="I22" s="140"/>
      <c r="J22" s="131" t="s">
        <v>266</v>
      </c>
      <c r="K22" s="140">
        <v>220</v>
      </c>
      <c r="L22" s="140">
        <v>170</v>
      </c>
      <c r="M22" s="140"/>
      <c r="N22" s="131" t="s">
        <v>266</v>
      </c>
      <c r="O22" s="125"/>
      <c r="P22" s="125"/>
      <c r="Q22" s="125"/>
      <c r="R22" s="131" t="s">
        <v>266</v>
      </c>
    </row>
    <row r="23" spans="1:18" x14ac:dyDescent="0.25">
      <c r="A23" s="388"/>
      <c r="B23" s="136" t="s">
        <v>267</v>
      </c>
      <c r="C23" s="135"/>
      <c r="D23" s="135">
        <v>150</v>
      </c>
      <c r="E23" s="135">
        <v>210</v>
      </c>
      <c r="F23" s="250">
        <f t="shared" si="1"/>
        <v>0.39999999999999991</v>
      </c>
      <c r="G23" s="135"/>
      <c r="H23" s="135">
        <v>165</v>
      </c>
      <c r="I23" s="135"/>
      <c r="J23" s="130" t="s">
        <v>266</v>
      </c>
      <c r="K23" s="135">
        <v>280</v>
      </c>
      <c r="L23" s="135">
        <v>180</v>
      </c>
      <c r="M23" s="135"/>
      <c r="N23" s="130" t="s">
        <v>266</v>
      </c>
      <c r="O23" s="124"/>
      <c r="P23" s="124"/>
      <c r="Q23" s="124"/>
      <c r="R23" s="130" t="s">
        <v>266</v>
      </c>
    </row>
    <row r="24" spans="1:18" x14ac:dyDescent="0.25">
      <c r="A24" s="387" t="s">
        <v>272</v>
      </c>
      <c r="B24" s="141" t="s">
        <v>265</v>
      </c>
      <c r="C24" s="140"/>
      <c r="D24" s="140">
        <v>100</v>
      </c>
      <c r="E24" s="140">
        <v>145</v>
      </c>
      <c r="F24" s="249">
        <f t="shared" si="1"/>
        <v>0.44999999999999996</v>
      </c>
      <c r="G24" s="140"/>
      <c r="H24" s="140">
        <v>100</v>
      </c>
      <c r="I24" s="140"/>
      <c r="J24" s="131" t="s">
        <v>266</v>
      </c>
      <c r="K24" s="140">
        <v>220</v>
      </c>
      <c r="L24" s="140">
        <v>110</v>
      </c>
      <c r="M24" s="140"/>
      <c r="N24" s="131" t="s">
        <v>266</v>
      </c>
      <c r="O24" s="126"/>
      <c r="P24" s="123"/>
      <c r="Q24" s="123"/>
      <c r="R24" s="131" t="s">
        <v>266</v>
      </c>
    </row>
    <row r="25" spans="1:18" x14ac:dyDescent="0.25">
      <c r="A25" s="388"/>
      <c r="B25" s="136" t="s">
        <v>267</v>
      </c>
      <c r="C25" s="135"/>
      <c r="D25" s="135">
        <v>110</v>
      </c>
      <c r="E25" s="135">
        <v>150</v>
      </c>
      <c r="F25" s="250">
        <f t="shared" si="1"/>
        <v>0.36363636363636354</v>
      </c>
      <c r="G25" s="135"/>
      <c r="H25" s="135">
        <v>110</v>
      </c>
      <c r="I25" s="135"/>
      <c r="J25" s="130" t="s">
        <v>266</v>
      </c>
      <c r="K25" s="135">
        <v>260</v>
      </c>
      <c r="L25" s="135">
        <v>130</v>
      </c>
      <c r="M25" s="135"/>
      <c r="N25" s="130" t="s">
        <v>266</v>
      </c>
      <c r="O25" s="154"/>
      <c r="P25" s="123"/>
      <c r="Q25" s="123"/>
      <c r="R25" s="122"/>
    </row>
    <row r="26" spans="1:18" x14ac:dyDescent="0.25">
      <c r="A26" s="387" t="s">
        <v>273</v>
      </c>
      <c r="B26" s="141" t="s">
        <v>265</v>
      </c>
      <c r="C26" s="140"/>
      <c r="D26" s="140">
        <v>110</v>
      </c>
      <c r="E26" s="140">
        <v>165</v>
      </c>
      <c r="F26" s="249">
        <f t="shared" si="1"/>
        <v>0.5</v>
      </c>
      <c r="G26" s="140"/>
      <c r="H26" s="140">
        <v>110</v>
      </c>
      <c r="I26" s="140"/>
      <c r="J26" s="131" t="s">
        <v>266</v>
      </c>
      <c r="K26" s="140">
        <v>235</v>
      </c>
      <c r="L26" s="140">
        <v>130</v>
      </c>
      <c r="M26" s="140"/>
      <c r="N26" s="131" t="s">
        <v>266</v>
      </c>
      <c r="O26" s="125"/>
      <c r="P26" s="125"/>
      <c r="Q26" s="125"/>
      <c r="R26" s="131" t="s">
        <v>266</v>
      </c>
    </row>
    <row r="27" spans="1:18" x14ac:dyDescent="0.25">
      <c r="A27" s="388"/>
      <c r="B27" s="136" t="s">
        <v>267</v>
      </c>
      <c r="C27" s="135"/>
      <c r="D27" s="135">
        <v>130</v>
      </c>
      <c r="E27" s="135">
        <v>190</v>
      </c>
      <c r="F27" s="250">
        <f t="shared" si="1"/>
        <v>0.46153846153846145</v>
      </c>
      <c r="G27" s="135"/>
      <c r="H27" s="135">
        <v>135</v>
      </c>
      <c r="I27" s="135"/>
      <c r="J27" s="130" t="s">
        <v>266</v>
      </c>
      <c r="K27" s="135">
        <v>270</v>
      </c>
      <c r="L27" s="135">
        <v>160</v>
      </c>
      <c r="M27" s="135"/>
      <c r="N27" s="130" t="s">
        <v>266</v>
      </c>
      <c r="O27" s="124"/>
      <c r="P27" s="124"/>
      <c r="Q27" s="124"/>
      <c r="R27" s="130" t="s">
        <v>266</v>
      </c>
    </row>
    <row r="28" spans="1:18" ht="12.75" customHeight="1" x14ac:dyDescent="0.25">
      <c r="A28" s="391" t="s">
        <v>274</v>
      </c>
      <c r="B28" s="392"/>
      <c r="C28" s="392"/>
      <c r="D28" s="392"/>
      <c r="E28" s="392"/>
      <c r="F28" s="392"/>
      <c r="G28" s="392"/>
      <c r="H28" s="392"/>
      <c r="I28" s="392"/>
      <c r="J28" s="392"/>
      <c r="K28" s="392"/>
      <c r="L28" s="392"/>
      <c r="M28" s="392"/>
      <c r="N28" s="392"/>
      <c r="O28" s="392"/>
      <c r="P28" s="392"/>
      <c r="Q28" s="392"/>
      <c r="R28" s="393"/>
    </row>
  </sheetData>
  <mergeCells count="19">
    <mergeCell ref="A24:A25"/>
    <mergeCell ref="A5:A6"/>
    <mergeCell ref="A28:R28"/>
    <mergeCell ref="A26:A27"/>
    <mergeCell ref="O2:R2"/>
    <mergeCell ref="B2:B3"/>
    <mergeCell ref="K2:N2"/>
    <mergeCell ref="A20:A21"/>
    <mergeCell ref="A18:A19"/>
    <mergeCell ref="A13:A14"/>
    <mergeCell ref="A22:A23"/>
    <mergeCell ref="A15:A16"/>
    <mergeCell ref="A2:A3"/>
    <mergeCell ref="A1:R1"/>
    <mergeCell ref="A7:A8"/>
    <mergeCell ref="A11:A12"/>
    <mergeCell ref="A9:A10"/>
    <mergeCell ref="G2:J2"/>
    <mergeCell ref="C2:F2"/>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4"/>
  <sheetViews>
    <sheetView zoomScaleNormal="100" workbookViewId="0">
      <selection activeCell="A30" sqref="A30:XFD34"/>
    </sheetView>
  </sheetViews>
  <sheetFormatPr baseColWidth="10" defaultColWidth="11.42578125" defaultRowHeight="15" x14ac:dyDescent="0.25"/>
  <cols>
    <col min="1" max="1" width="6" customWidth="1"/>
    <col min="2" max="2" width="7.42578125" customWidth="1"/>
    <col min="3" max="3" width="7.85546875" customWidth="1"/>
    <col min="4" max="13" width="8.28515625" customWidth="1"/>
    <col min="14" max="14" width="9.7109375" customWidth="1"/>
  </cols>
  <sheetData>
    <row r="1" spans="1:14" x14ac:dyDescent="0.25">
      <c r="A1" s="400" t="s">
        <v>275</v>
      </c>
      <c r="B1" s="401"/>
      <c r="C1" s="401"/>
      <c r="D1" s="401"/>
      <c r="E1" s="401"/>
      <c r="F1" s="401"/>
      <c r="G1" s="401"/>
      <c r="H1" s="401"/>
      <c r="I1" s="401"/>
      <c r="J1" s="401"/>
      <c r="K1" s="401"/>
      <c r="L1" s="401"/>
      <c r="M1" s="401"/>
      <c r="N1" s="401"/>
    </row>
    <row r="2" spans="1:14" x14ac:dyDescent="0.25">
      <c r="A2" s="400" t="s">
        <v>276</v>
      </c>
      <c r="B2" s="401"/>
      <c r="C2" s="401"/>
      <c r="D2" s="401"/>
      <c r="E2" s="401"/>
      <c r="F2" s="401"/>
      <c r="G2" s="401"/>
      <c r="H2" s="401"/>
      <c r="I2" s="401"/>
      <c r="J2" s="401"/>
      <c r="K2" s="401"/>
      <c r="L2" s="401"/>
      <c r="M2" s="401"/>
      <c r="N2" s="401"/>
    </row>
    <row r="3" spans="1:14" x14ac:dyDescent="0.25">
      <c r="A3" s="400" t="s">
        <v>277</v>
      </c>
      <c r="B3" s="401"/>
      <c r="C3" s="401"/>
      <c r="D3" s="401"/>
      <c r="E3" s="401"/>
      <c r="F3" s="401"/>
      <c r="G3" s="401"/>
      <c r="H3" s="401"/>
      <c r="I3" s="401"/>
      <c r="J3" s="401"/>
      <c r="K3" s="401"/>
      <c r="L3" s="401"/>
      <c r="M3" s="401"/>
      <c r="N3" s="401"/>
    </row>
    <row r="4" spans="1:14" x14ac:dyDescent="0.25">
      <c r="A4" s="160" t="s">
        <v>278</v>
      </c>
      <c r="B4" s="160" t="s">
        <v>279</v>
      </c>
      <c r="C4" s="160" t="s">
        <v>280</v>
      </c>
      <c r="D4" s="160" t="s">
        <v>281</v>
      </c>
      <c r="E4" s="160" t="s">
        <v>282</v>
      </c>
      <c r="F4" s="160" t="s">
        <v>283</v>
      </c>
      <c r="G4" s="160" t="s">
        <v>284</v>
      </c>
      <c r="H4" s="160" t="s">
        <v>285</v>
      </c>
      <c r="I4" s="160" t="s">
        <v>286</v>
      </c>
      <c r="J4" s="160" t="s">
        <v>287</v>
      </c>
      <c r="K4" s="160" t="s">
        <v>288</v>
      </c>
      <c r="L4" s="160" t="s">
        <v>289</v>
      </c>
      <c r="M4" s="160" t="s">
        <v>290</v>
      </c>
      <c r="N4" s="160" t="s">
        <v>291</v>
      </c>
    </row>
    <row r="5" spans="1:14" x14ac:dyDescent="0.25">
      <c r="A5" s="162">
        <v>2015</v>
      </c>
      <c r="B5" s="163">
        <v>7250</v>
      </c>
      <c r="C5" s="163">
        <v>6250</v>
      </c>
      <c r="D5" s="163">
        <v>6250</v>
      </c>
      <c r="E5" s="163">
        <v>7000</v>
      </c>
      <c r="F5" s="163">
        <v>7500</v>
      </c>
      <c r="G5" s="163">
        <v>7000</v>
      </c>
      <c r="H5" s="163">
        <v>7000</v>
      </c>
      <c r="I5" s="163">
        <v>7000</v>
      </c>
      <c r="J5" s="163">
        <v>7000</v>
      </c>
      <c r="K5" s="163">
        <v>7000</v>
      </c>
      <c r="L5" s="163">
        <v>6500</v>
      </c>
      <c r="M5" s="163">
        <v>6500</v>
      </c>
      <c r="N5" s="163">
        <f>AVERAGE(B5:M5)</f>
        <v>6854.166666666667</v>
      </c>
    </row>
    <row r="6" spans="1:14" x14ac:dyDescent="0.25">
      <c r="A6" s="164">
        <v>2016</v>
      </c>
      <c r="B6" s="165">
        <v>6500</v>
      </c>
      <c r="C6" s="165">
        <v>6500</v>
      </c>
      <c r="D6" s="165">
        <v>7500</v>
      </c>
      <c r="E6" s="165">
        <v>8500</v>
      </c>
      <c r="F6" s="165">
        <v>10000</v>
      </c>
      <c r="G6" s="165">
        <v>10250</v>
      </c>
      <c r="H6" s="165">
        <v>10000</v>
      </c>
      <c r="I6" s="165">
        <v>10500</v>
      </c>
      <c r="J6" s="165">
        <v>11000</v>
      </c>
      <c r="K6" s="165">
        <v>11000</v>
      </c>
      <c r="L6" s="165">
        <v>11000</v>
      </c>
      <c r="M6" s="165">
        <v>11000</v>
      </c>
      <c r="N6" s="163">
        <f t="shared" ref="N6:N10" si="0">AVERAGE(B6:M6)</f>
        <v>9479.1666666666661</v>
      </c>
    </row>
    <row r="7" spans="1:14" x14ac:dyDescent="0.25">
      <c r="A7" s="164">
        <v>2017</v>
      </c>
      <c r="B7" s="165">
        <v>11000</v>
      </c>
      <c r="C7" s="165">
        <v>11000</v>
      </c>
      <c r="D7" s="165">
        <v>13000</v>
      </c>
      <c r="E7" s="165">
        <v>12500</v>
      </c>
      <c r="F7" s="165">
        <v>13500</v>
      </c>
      <c r="G7" s="165">
        <v>15000</v>
      </c>
      <c r="H7" s="165">
        <v>14500</v>
      </c>
      <c r="I7" s="165">
        <v>14500</v>
      </c>
      <c r="J7" s="165">
        <v>15500</v>
      </c>
      <c r="K7" s="165">
        <v>15000</v>
      </c>
      <c r="L7" s="165">
        <v>15000</v>
      </c>
      <c r="M7" s="165">
        <v>15000</v>
      </c>
      <c r="N7" s="163">
        <f t="shared" si="0"/>
        <v>13791.666666666666</v>
      </c>
    </row>
    <row r="8" spans="1:14" x14ac:dyDescent="0.25">
      <c r="A8" s="164">
        <v>2018</v>
      </c>
      <c r="B8" s="165">
        <v>14500</v>
      </c>
      <c r="C8" s="165">
        <v>16500</v>
      </c>
      <c r="D8" s="165">
        <v>16000</v>
      </c>
      <c r="E8" s="165">
        <v>16000</v>
      </c>
      <c r="F8" s="165">
        <v>15000</v>
      </c>
      <c r="G8" s="165">
        <v>14000</v>
      </c>
      <c r="H8" s="165">
        <v>14500</v>
      </c>
      <c r="I8" s="165">
        <v>15000</v>
      </c>
      <c r="J8" s="165">
        <v>13500</v>
      </c>
      <c r="K8" s="165">
        <v>10000</v>
      </c>
      <c r="L8" s="165">
        <v>11000</v>
      </c>
      <c r="M8" s="165">
        <v>10000</v>
      </c>
      <c r="N8" s="163">
        <f t="shared" si="0"/>
        <v>13833.333333333334</v>
      </c>
    </row>
    <row r="9" spans="1:14" x14ac:dyDescent="0.25">
      <c r="A9" s="166">
        <v>2019</v>
      </c>
      <c r="B9" s="167">
        <v>10000</v>
      </c>
      <c r="C9" s="167">
        <v>10000</v>
      </c>
      <c r="D9" s="167">
        <v>12000</v>
      </c>
      <c r="E9" s="167"/>
      <c r="F9" s="167"/>
      <c r="G9" s="167">
        <v>10500</v>
      </c>
      <c r="H9" s="167">
        <v>11000</v>
      </c>
      <c r="I9" s="167">
        <v>10000</v>
      </c>
      <c r="J9" s="167">
        <v>10000</v>
      </c>
      <c r="K9" s="167">
        <v>10000</v>
      </c>
      <c r="L9" s="167">
        <v>10000</v>
      </c>
      <c r="M9" s="167">
        <v>10000</v>
      </c>
      <c r="N9" s="163">
        <f t="shared" si="0"/>
        <v>10350</v>
      </c>
    </row>
    <row r="10" spans="1:14" x14ac:dyDescent="0.25">
      <c r="A10" s="166">
        <v>2020</v>
      </c>
      <c r="B10" s="167">
        <v>10000</v>
      </c>
      <c r="C10" s="167"/>
      <c r="D10" s="167"/>
      <c r="E10" s="167"/>
      <c r="F10" s="167"/>
      <c r="G10" s="167"/>
      <c r="H10" s="167"/>
      <c r="I10" s="167"/>
      <c r="J10" s="167"/>
      <c r="K10" s="167"/>
      <c r="L10" s="167"/>
      <c r="M10" s="167"/>
      <c r="N10" s="163">
        <f t="shared" si="0"/>
        <v>10000</v>
      </c>
    </row>
    <row r="11" spans="1:14" x14ac:dyDescent="0.25">
      <c r="A11" s="402" t="s">
        <v>292</v>
      </c>
      <c r="B11" s="403" t="s">
        <v>293</v>
      </c>
      <c r="C11" s="403" t="s">
        <v>293</v>
      </c>
      <c r="D11" s="403" t="s">
        <v>293</v>
      </c>
      <c r="E11" s="403" t="s">
        <v>293</v>
      </c>
      <c r="F11" s="403" t="s">
        <v>293</v>
      </c>
      <c r="G11" s="403" t="s">
        <v>293</v>
      </c>
      <c r="H11" s="403" t="s">
        <v>293</v>
      </c>
      <c r="I11" s="403" t="s">
        <v>293</v>
      </c>
      <c r="J11" s="403" t="s">
        <v>293</v>
      </c>
      <c r="K11" s="403" t="s">
        <v>293</v>
      </c>
      <c r="L11" s="403" t="s">
        <v>293</v>
      </c>
      <c r="M11" s="403" t="s">
        <v>293</v>
      </c>
      <c r="N11" s="404" t="s">
        <v>293</v>
      </c>
    </row>
    <row r="12" spans="1:14" x14ac:dyDescent="0.25">
      <c r="A12" s="161"/>
      <c r="B12" s="168"/>
      <c r="C12" s="168"/>
      <c r="D12" s="168"/>
      <c r="E12" s="168"/>
      <c r="F12" s="168"/>
      <c r="G12" s="168"/>
      <c r="H12" s="168"/>
      <c r="I12" s="168"/>
      <c r="J12" s="168"/>
      <c r="K12" s="168"/>
      <c r="L12" s="168"/>
      <c r="M12" s="168"/>
      <c r="N12" s="168"/>
    </row>
    <row r="13" spans="1:14" x14ac:dyDescent="0.25">
      <c r="A13" s="400" t="s">
        <v>294</v>
      </c>
      <c r="B13" s="400"/>
      <c r="C13" s="400"/>
      <c r="D13" s="400"/>
      <c r="E13" s="400"/>
      <c r="F13" s="400"/>
      <c r="G13" s="400"/>
      <c r="H13" s="400"/>
      <c r="I13" s="400"/>
      <c r="J13" s="400"/>
      <c r="K13" s="400"/>
      <c r="L13" s="400"/>
      <c r="M13" s="400"/>
      <c r="N13" s="400"/>
    </row>
    <row r="14" spans="1:14" x14ac:dyDescent="0.25">
      <c r="A14" s="400" t="s">
        <v>276</v>
      </c>
      <c r="B14" s="400"/>
      <c r="C14" s="400"/>
      <c r="D14" s="400"/>
      <c r="E14" s="400"/>
      <c r="F14" s="400"/>
      <c r="G14" s="400"/>
      <c r="H14" s="400"/>
      <c r="I14" s="400"/>
      <c r="J14" s="400"/>
      <c r="K14" s="400"/>
      <c r="L14" s="400"/>
      <c r="M14" s="400"/>
      <c r="N14" s="400"/>
    </row>
    <row r="15" spans="1:14" x14ac:dyDescent="0.25">
      <c r="A15" s="400" t="s">
        <v>277</v>
      </c>
      <c r="B15" s="400"/>
      <c r="C15" s="400"/>
      <c r="D15" s="400"/>
      <c r="E15" s="400"/>
      <c r="F15" s="400"/>
      <c r="G15" s="400"/>
      <c r="H15" s="400"/>
      <c r="I15" s="400"/>
      <c r="J15" s="400"/>
      <c r="K15" s="400"/>
      <c r="L15" s="400"/>
      <c r="M15" s="400"/>
      <c r="N15" s="400"/>
    </row>
    <row r="16" spans="1:14" x14ac:dyDescent="0.25">
      <c r="A16" s="160" t="s">
        <v>278</v>
      </c>
      <c r="B16" s="160" t="s">
        <v>279</v>
      </c>
      <c r="C16" s="160" t="s">
        <v>280</v>
      </c>
      <c r="D16" s="160" t="s">
        <v>281</v>
      </c>
      <c r="E16" s="160" t="s">
        <v>282</v>
      </c>
      <c r="F16" s="160" t="s">
        <v>283</v>
      </c>
      <c r="G16" s="160" t="s">
        <v>284</v>
      </c>
      <c r="H16" s="160" t="s">
        <v>285</v>
      </c>
      <c r="I16" s="160" t="s">
        <v>286</v>
      </c>
      <c r="J16" s="160" t="s">
        <v>287</v>
      </c>
      <c r="K16" s="160" t="s">
        <v>288</v>
      </c>
      <c r="L16" s="160" t="s">
        <v>289</v>
      </c>
      <c r="M16" s="160" t="s">
        <v>290</v>
      </c>
      <c r="N16" s="160" t="s">
        <v>291</v>
      </c>
    </row>
    <row r="17" spans="1:14" x14ac:dyDescent="0.25">
      <c r="A17" s="162">
        <v>2015</v>
      </c>
      <c r="B17" s="163">
        <v>8500</v>
      </c>
      <c r="C17" s="163">
        <v>7500</v>
      </c>
      <c r="D17" s="163">
        <v>8000</v>
      </c>
      <c r="E17" s="163">
        <v>9500</v>
      </c>
      <c r="F17" s="163">
        <v>10000</v>
      </c>
      <c r="G17" s="163">
        <v>10000</v>
      </c>
      <c r="H17" s="163">
        <v>10000</v>
      </c>
      <c r="I17" s="163">
        <v>10500</v>
      </c>
      <c r="J17" s="163">
        <v>10250</v>
      </c>
      <c r="K17" s="163">
        <v>10000</v>
      </c>
      <c r="L17" s="163">
        <v>9500</v>
      </c>
      <c r="M17" s="163">
        <v>10000</v>
      </c>
      <c r="N17" s="163">
        <f>AVERAGE(B17:M17)</f>
        <v>9479.1666666666661</v>
      </c>
    </row>
    <row r="18" spans="1:14" x14ac:dyDescent="0.25">
      <c r="A18" s="164">
        <v>2016</v>
      </c>
      <c r="B18" s="165">
        <v>10000</v>
      </c>
      <c r="C18" s="165">
        <v>10000</v>
      </c>
      <c r="D18" s="165">
        <v>10000</v>
      </c>
      <c r="E18" s="165">
        <v>12000</v>
      </c>
      <c r="F18" s="165">
        <v>13000</v>
      </c>
      <c r="G18" s="165">
        <v>14000</v>
      </c>
      <c r="H18" s="165">
        <v>13250</v>
      </c>
      <c r="I18" s="165">
        <v>17500</v>
      </c>
      <c r="J18" s="165">
        <v>17000</v>
      </c>
      <c r="K18" s="165">
        <v>18500</v>
      </c>
      <c r="L18" s="165">
        <v>19000</v>
      </c>
      <c r="M18" s="165">
        <v>18000</v>
      </c>
      <c r="N18" s="163">
        <f t="shared" ref="N18:N22" si="1">AVERAGE(B18:M18)</f>
        <v>14354.166666666666</v>
      </c>
    </row>
    <row r="19" spans="1:14" x14ac:dyDescent="0.25">
      <c r="A19" s="164">
        <v>2017</v>
      </c>
      <c r="B19" s="165">
        <v>18000</v>
      </c>
      <c r="C19" s="165">
        <v>18500</v>
      </c>
      <c r="D19" s="165">
        <v>18500</v>
      </c>
      <c r="E19" s="165">
        <v>17000</v>
      </c>
      <c r="F19" s="165">
        <v>21000</v>
      </c>
      <c r="G19" s="165">
        <v>21000</v>
      </c>
      <c r="H19" s="165">
        <v>22000</v>
      </c>
      <c r="I19" s="165">
        <v>22000</v>
      </c>
      <c r="J19" s="165">
        <v>23000</v>
      </c>
      <c r="K19" s="165">
        <v>22500</v>
      </c>
      <c r="L19" s="165">
        <v>22500</v>
      </c>
      <c r="M19" s="165">
        <v>22500</v>
      </c>
      <c r="N19" s="163">
        <f t="shared" si="1"/>
        <v>20708.333333333332</v>
      </c>
    </row>
    <row r="20" spans="1:14" x14ac:dyDescent="0.25">
      <c r="A20" s="164">
        <v>2018</v>
      </c>
      <c r="B20" s="165">
        <v>22500</v>
      </c>
      <c r="C20" s="165">
        <v>24000</v>
      </c>
      <c r="D20" s="165">
        <v>22500</v>
      </c>
      <c r="E20" s="165">
        <v>22000</v>
      </c>
      <c r="F20" s="165">
        <v>22500</v>
      </c>
      <c r="G20" s="165">
        <v>22000</v>
      </c>
      <c r="H20" s="165">
        <v>22000</v>
      </c>
      <c r="I20" s="165">
        <v>21000</v>
      </c>
      <c r="J20" s="165">
        <v>19500</v>
      </c>
      <c r="K20" s="165">
        <v>18500</v>
      </c>
      <c r="L20" s="165">
        <v>17500</v>
      </c>
      <c r="M20" s="165">
        <v>15500</v>
      </c>
      <c r="N20" s="163">
        <f t="shared" si="1"/>
        <v>20791.666666666668</v>
      </c>
    </row>
    <row r="21" spans="1:14" x14ac:dyDescent="0.25">
      <c r="A21" s="166">
        <v>2019</v>
      </c>
      <c r="B21" s="167">
        <v>14000</v>
      </c>
      <c r="C21" s="167">
        <v>14000</v>
      </c>
      <c r="D21" s="167">
        <v>15000</v>
      </c>
      <c r="E21" s="167"/>
      <c r="F21" s="167"/>
      <c r="G21" s="167">
        <v>14000</v>
      </c>
      <c r="H21" s="167">
        <v>14000</v>
      </c>
      <c r="I21" s="167">
        <v>14000</v>
      </c>
      <c r="J21" s="167">
        <v>14000</v>
      </c>
      <c r="K21" s="167">
        <v>14000</v>
      </c>
      <c r="L21" s="167">
        <v>14000</v>
      </c>
      <c r="M21" s="167">
        <v>14000</v>
      </c>
      <c r="N21" s="163">
        <f t="shared" si="1"/>
        <v>14100</v>
      </c>
    </row>
    <row r="22" spans="1:14" x14ac:dyDescent="0.25">
      <c r="A22" s="166">
        <v>2020</v>
      </c>
      <c r="B22" s="167">
        <v>14000</v>
      </c>
      <c r="C22" s="167"/>
      <c r="D22" s="167"/>
      <c r="E22" s="167"/>
      <c r="F22" s="167"/>
      <c r="G22" s="167"/>
      <c r="H22" s="167"/>
      <c r="I22" s="167"/>
      <c r="J22" s="167"/>
      <c r="K22" s="167"/>
      <c r="L22" s="167"/>
      <c r="M22" s="167"/>
      <c r="N22" s="163">
        <f t="shared" si="1"/>
        <v>14000</v>
      </c>
    </row>
    <row r="23" spans="1:14" x14ac:dyDescent="0.25">
      <c r="A23" s="405" t="s">
        <v>295</v>
      </c>
      <c r="B23" s="403" t="s">
        <v>293</v>
      </c>
      <c r="C23" s="403" t="s">
        <v>293</v>
      </c>
      <c r="D23" s="403" t="s">
        <v>293</v>
      </c>
      <c r="E23" s="403" t="s">
        <v>293</v>
      </c>
      <c r="F23" s="403" t="s">
        <v>293</v>
      </c>
      <c r="G23" s="403" t="s">
        <v>293</v>
      </c>
      <c r="H23" s="403" t="s">
        <v>293</v>
      </c>
      <c r="I23" s="403" t="s">
        <v>293</v>
      </c>
      <c r="J23" s="403" t="s">
        <v>293</v>
      </c>
      <c r="K23" s="403" t="s">
        <v>293</v>
      </c>
      <c r="L23" s="403" t="s">
        <v>293</v>
      </c>
      <c r="M23" s="403" t="s">
        <v>293</v>
      </c>
      <c r="N23" s="404" t="s">
        <v>293</v>
      </c>
    </row>
    <row r="24" spans="1:14" s="99" customFormat="1" x14ac:dyDescent="0.25">
      <c r="A24" s="159"/>
      <c r="B24" s="158"/>
      <c r="C24" s="158"/>
      <c r="D24" s="158"/>
      <c r="E24" s="158"/>
      <c r="F24" s="158"/>
      <c r="G24" s="158"/>
      <c r="H24" s="158"/>
      <c r="I24" s="158"/>
      <c r="J24" s="158"/>
      <c r="K24" s="158"/>
      <c r="L24" s="158"/>
      <c r="M24" s="158"/>
      <c r="N24" s="158"/>
    </row>
    <row r="25" spans="1:14" s="99" customFormat="1" x14ac:dyDescent="0.25">
      <c r="A25" s="159"/>
      <c r="B25" s="158"/>
      <c r="C25" s="158"/>
      <c r="D25" s="158"/>
      <c r="E25" s="158"/>
      <c r="F25" s="158"/>
      <c r="G25" s="158"/>
      <c r="H25" s="158"/>
      <c r="I25" s="158"/>
      <c r="J25" s="158"/>
      <c r="K25" s="158"/>
      <c r="L25" s="158"/>
      <c r="M25" s="158"/>
      <c r="N25" s="158"/>
    </row>
    <row r="26" spans="1:14" s="99" customFormat="1" x14ac:dyDescent="0.25">
      <c r="A26" s="159"/>
      <c r="B26" s="158"/>
      <c r="C26" s="158"/>
      <c r="D26" s="158"/>
      <c r="E26" s="158"/>
      <c r="F26" s="158"/>
      <c r="G26" s="158"/>
      <c r="H26" s="158"/>
      <c r="I26" s="158"/>
      <c r="J26" s="158"/>
      <c r="K26" s="158"/>
      <c r="L26" s="158"/>
      <c r="M26" s="158"/>
      <c r="N26" s="158"/>
    </row>
    <row r="27" spans="1:14" s="99" customFormat="1" x14ac:dyDescent="0.25">
      <c r="A27" s="159"/>
      <c r="B27" s="158"/>
      <c r="C27" s="158"/>
      <c r="D27" s="158"/>
      <c r="E27" s="158"/>
      <c r="F27" s="158"/>
      <c r="G27" s="158"/>
      <c r="H27" s="158"/>
      <c r="I27" s="158"/>
      <c r="J27" s="158"/>
      <c r="K27" s="158"/>
      <c r="L27" s="158"/>
      <c r="M27" s="158"/>
      <c r="N27" s="158"/>
    </row>
    <row r="28" spans="1:14" s="99" customFormat="1" x14ac:dyDescent="0.25">
      <c r="A28" s="159"/>
      <c r="B28" s="158"/>
      <c r="C28" s="158"/>
      <c r="D28" s="158"/>
      <c r="E28" s="158"/>
      <c r="F28" s="158"/>
      <c r="G28" s="158"/>
      <c r="H28" s="158"/>
      <c r="I28" s="158"/>
      <c r="J28" s="158"/>
      <c r="K28" s="158"/>
      <c r="L28" s="158"/>
      <c r="M28" s="158"/>
      <c r="N28" s="158"/>
    </row>
    <row r="29" spans="1:14" s="99" customFormat="1" x14ac:dyDescent="0.25">
      <c r="A29" s="159"/>
      <c r="B29" s="158"/>
      <c r="C29" s="158"/>
      <c r="D29" s="158"/>
      <c r="E29" s="158"/>
      <c r="F29" s="158"/>
      <c r="G29" s="158"/>
      <c r="H29" s="158"/>
      <c r="I29" s="158"/>
      <c r="J29" s="158"/>
      <c r="K29" s="158"/>
      <c r="L29" s="158"/>
      <c r="M29" s="158"/>
      <c r="N29" s="158"/>
    </row>
    <row r="30" spans="1:14" x14ac:dyDescent="0.25">
      <c r="A30" s="400" t="s">
        <v>296</v>
      </c>
      <c r="B30" s="400"/>
      <c r="C30" s="400"/>
      <c r="D30" s="400"/>
      <c r="E30" s="400"/>
      <c r="F30" s="400"/>
      <c r="G30" s="400"/>
      <c r="H30" s="400"/>
      <c r="I30" s="400"/>
      <c r="J30" s="400"/>
      <c r="K30" s="400"/>
      <c r="L30" s="400"/>
      <c r="M30" s="400"/>
      <c r="N30" s="400"/>
    </row>
    <row r="31" spans="1:14" x14ac:dyDescent="0.25">
      <c r="A31" s="400" t="s">
        <v>276</v>
      </c>
      <c r="B31" s="400"/>
      <c r="C31" s="400"/>
      <c r="D31" s="400"/>
      <c r="E31" s="400"/>
      <c r="F31" s="400"/>
      <c r="G31" s="400"/>
      <c r="H31" s="400"/>
      <c r="I31" s="400"/>
      <c r="J31" s="400"/>
      <c r="K31" s="400"/>
      <c r="L31" s="400"/>
      <c r="M31" s="400"/>
      <c r="N31" s="400"/>
    </row>
    <row r="32" spans="1:14" x14ac:dyDescent="0.25">
      <c r="A32" s="400" t="s">
        <v>277</v>
      </c>
      <c r="B32" s="400"/>
      <c r="C32" s="400"/>
      <c r="D32" s="400"/>
      <c r="E32" s="400"/>
      <c r="F32" s="400"/>
      <c r="G32" s="400"/>
      <c r="H32" s="400"/>
      <c r="I32" s="400"/>
      <c r="J32" s="400"/>
      <c r="K32" s="400"/>
      <c r="L32" s="400"/>
      <c r="M32" s="400"/>
      <c r="N32" s="400"/>
    </row>
    <row r="33" spans="1:14" x14ac:dyDescent="0.25">
      <c r="A33" s="160" t="s">
        <v>278</v>
      </c>
      <c r="B33" s="160" t="s">
        <v>279</v>
      </c>
      <c r="C33" s="160" t="s">
        <v>280</v>
      </c>
      <c r="D33" s="160" t="s">
        <v>281</v>
      </c>
      <c r="E33" s="160" t="s">
        <v>282</v>
      </c>
      <c r="F33" s="160" t="s">
        <v>283</v>
      </c>
      <c r="G33" s="160" t="s">
        <v>284</v>
      </c>
      <c r="H33" s="160" t="s">
        <v>285</v>
      </c>
      <c r="I33" s="160" t="s">
        <v>286</v>
      </c>
      <c r="J33" s="160" t="s">
        <v>287</v>
      </c>
      <c r="K33" s="160" t="s">
        <v>288</v>
      </c>
      <c r="L33" s="160" t="s">
        <v>289</v>
      </c>
      <c r="M33" s="160" t="s">
        <v>290</v>
      </c>
      <c r="N33" s="160" t="s">
        <v>291</v>
      </c>
    </row>
    <row r="34" spans="1:14" x14ac:dyDescent="0.25">
      <c r="A34" s="162">
        <v>2015</v>
      </c>
      <c r="B34" s="163">
        <v>5750</v>
      </c>
      <c r="C34" s="163">
        <v>5000</v>
      </c>
      <c r="D34" s="163">
        <v>5400</v>
      </c>
      <c r="E34" s="163">
        <v>6250</v>
      </c>
      <c r="F34" s="163">
        <v>6500</v>
      </c>
      <c r="G34" s="163">
        <v>6500</v>
      </c>
      <c r="H34" s="163">
        <v>6500</v>
      </c>
      <c r="I34" s="163">
        <v>6500</v>
      </c>
      <c r="J34" s="163">
        <v>6500</v>
      </c>
      <c r="K34" s="163">
        <v>6000</v>
      </c>
      <c r="L34" s="163">
        <v>6000</v>
      </c>
      <c r="M34" s="163">
        <v>6000</v>
      </c>
      <c r="N34" s="163">
        <f>AVERAGE(B34:M34)</f>
        <v>6075</v>
      </c>
    </row>
    <row r="35" spans="1:14" x14ac:dyDescent="0.25">
      <c r="A35" s="164">
        <v>2016</v>
      </c>
      <c r="B35" s="165">
        <v>6000</v>
      </c>
      <c r="C35" s="165">
        <v>6500</v>
      </c>
      <c r="D35" s="165">
        <v>6500</v>
      </c>
      <c r="E35" s="165">
        <v>7500</v>
      </c>
      <c r="F35" s="165">
        <v>8750</v>
      </c>
      <c r="G35" s="165">
        <v>8750</v>
      </c>
      <c r="H35" s="165">
        <v>8500</v>
      </c>
      <c r="I35" s="165">
        <v>9000</v>
      </c>
      <c r="J35" s="165">
        <v>9500</v>
      </c>
      <c r="K35" s="165">
        <v>9500</v>
      </c>
      <c r="L35" s="165">
        <v>9000</v>
      </c>
      <c r="M35" s="165">
        <v>10000</v>
      </c>
      <c r="N35" s="163">
        <f t="shared" ref="N35:N39" si="2">AVERAGE(B35:M35)</f>
        <v>8291.6666666666661</v>
      </c>
    </row>
    <row r="36" spans="1:14" x14ac:dyDescent="0.25">
      <c r="A36" s="164">
        <v>2017</v>
      </c>
      <c r="B36" s="165">
        <v>9500</v>
      </c>
      <c r="C36" s="165">
        <v>11000</v>
      </c>
      <c r="D36" s="165">
        <v>11000</v>
      </c>
      <c r="E36" s="165">
        <v>12000</v>
      </c>
      <c r="F36" s="165">
        <v>12500</v>
      </c>
      <c r="G36" s="165">
        <v>12500</v>
      </c>
      <c r="H36" s="165">
        <v>13000</v>
      </c>
      <c r="I36" s="165">
        <v>13000</v>
      </c>
      <c r="J36" s="165">
        <v>14000</v>
      </c>
      <c r="K36" s="165">
        <v>14000</v>
      </c>
      <c r="L36" s="165">
        <v>15000</v>
      </c>
      <c r="M36" s="165">
        <v>15000</v>
      </c>
      <c r="N36" s="163">
        <f t="shared" si="2"/>
        <v>12708.333333333334</v>
      </c>
    </row>
    <row r="37" spans="1:14" x14ac:dyDescent="0.25">
      <c r="A37" s="164">
        <v>2018</v>
      </c>
      <c r="B37" s="165">
        <v>14000</v>
      </c>
      <c r="C37" s="165">
        <v>15000</v>
      </c>
      <c r="D37" s="165">
        <v>13000</v>
      </c>
      <c r="E37" s="165">
        <v>13000</v>
      </c>
      <c r="F37" s="165">
        <v>13000</v>
      </c>
      <c r="G37" s="165">
        <v>13000</v>
      </c>
      <c r="H37" s="165">
        <v>13000</v>
      </c>
      <c r="I37" s="165">
        <v>11000</v>
      </c>
      <c r="J37" s="165">
        <v>9000</v>
      </c>
      <c r="K37" s="165">
        <v>8500</v>
      </c>
      <c r="L37" s="165">
        <v>8500</v>
      </c>
      <c r="M37" s="165">
        <v>7500</v>
      </c>
      <c r="N37" s="163">
        <f t="shared" si="2"/>
        <v>11541.666666666666</v>
      </c>
    </row>
    <row r="38" spans="1:14" x14ac:dyDescent="0.25">
      <c r="A38" s="164">
        <v>2019</v>
      </c>
      <c r="B38" s="165">
        <v>7500</v>
      </c>
      <c r="C38" s="165">
        <v>7500</v>
      </c>
      <c r="D38" s="165">
        <v>9000</v>
      </c>
      <c r="E38" s="165"/>
      <c r="F38" s="165"/>
      <c r="G38" s="165">
        <v>8500</v>
      </c>
      <c r="H38" s="165">
        <v>8500</v>
      </c>
      <c r="I38" s="165">
        <v>8500</v>
      </c>
      <c r="J38" s="165">
        <v>8000</v>
      </c>
      <c r="K38" s="165">
        <v>8500</v>
      </c>
      <c r="L38" s="165">
        <v>8000</v>
      </c>
      <c r="M38" s="165">
        <v>8000</v>
      </c>
      <c r="N38" s="163">
        <f t="shared" si="2"/>
        <v>8200</v>
      </c>
    </row>
    <row r="39" spans="1:14" x14ac:dyDescent="0.25">
      <c r="A39" s="164">
        <v>2020</v>
      </c>
      <c r="B39" s="165">
        <v>7500</v>
      </c>
      <c r="C39" s="165"/>
      <c r="D39" s="165"/>
      <c r="E39" s="165"/>
      <c r="F39" s="165"/>
      <c r="G39" s="165"/>
      <c r="H39" s="165"/>
      <c r="I39" s="165"/>
      <c r="J39" s="165"/>
      <c r="K39" s="165"/>
      <c r="L39" s="165"/>
      <c r="M39" s="165"/>
      <c r="N39" s="163">
        <f t="shared" si="2"/>
        <v>7500</v>
      </c>
    </row>
    <row r="40" spans="1:14" x14ac:dyDescent="0.25">
      <c r="A40" s="405" t="s">
        <v>295</v>
      </c>
      <c r="B40" s="403" t="s">
        <v>293</v>
      </c>
      <c r="C40" s="403" t="s">
        <v>293</v>
      </c>
      <c r="D40" s="403" t="s">
        <v>293</v>
      </c>
      <c r="E40" s="403" t="s">
        <v>293</v>
      </c>
      <c r="F40" s="403" t="s">
        <v>293</v>
      </c>
      <c r="G40" s="403" t="s">
        <v>293</v>
      </c>
      <c r="H40" s="403" t="s">
        <v>293</v>
      </c>
      <c r="I40" s="403" t="s">
        <v>293</v>
      </c>
      <c r="J40" s="403" t="s">
        <v>293</v>
      </c>
      <c r="K40" s="403" t="s">
        <v>293</v>
      </c>
      <c r="L40" s="403" t="s">
        <v>293</v>
      </c>
      <c r="M40" s="403" t="s">
        <v>293</v>
      </c>
      <c r="N40" s="404" t="s">
        <v>293</v>
      </c>
    </row>
    <row r="41" spans="1:14" x14ac:dyDescent="0.25">
      <c r="A41" s="161"/>
      <c r="B41" s="168"/>
      <c r="C41" s="168"/>
      <c r="D41" s="168"/>
      <c r="E41" s="168"/>
      <c r="F41" s="168"/>
      <c r="G41" s="168"/>
      <c r="H41" s="168"/>
      <c r="I41" s="168"/>
      <c r="J41" s="168"/>
      <c r="K41" s="168"/>
      <c r="L41" s="168"/>
      <c r="M41" s="168"/>
      <c r="N41" s="168"/>
    </row>
    <row r="42" spans="1:14" x14ac:dyDescent="0.25">
      <c r="A42" s="406" t="s">
        <v>297</v>
      </c>
      <c r="B42" s="407"/>
      <c r="C42" s="407"/>
      <c r="D42" s="407"/>
      <c r="E42" s="407"/>
      <c r="F42" s="407"/>
      <c r="G42" s="407"/>
      <c r="H42" s="407"/>
      <c r="I42" s="407"/>
      <c r="J42" s="407"/>
      <c r="K42" s="407"/>
      <c r="L42" s="407"/>
      <c r="M42" s="407"/>
      <c r="N42" s="408"/>
    </row>
    <row r="43" spans="1:14" x14ac:dyDescent="0.25">
      <c r="A43" s="400" t="s">
        <v>276</v>
      </c>
      <c r="B43" s="400"/>
      <c r="C43" s="400"/>
      <c r="D43" s="400"/>
      <c r="E43" s="400"/>
      <c r="F43" s="400"/>
      <c r="G43" s="400"/>
      <c r="H43" s="400"/>
      <c r="I43" s="400"/>
      <c r="J43" s="400"/>
      <c r="K43" s="400"/>
      <c r="L43" s="400"/>
      <c r="M43" s="400"/>
      <c r="N43" s="400"/>
    </row>
    <row r="44" spans="1:14" x14ac:dyDescent="0.25">
      <c r="A44" s="400" t="s">
        <v>277</v>
      </c>
      <c r="B44" s="400"/>
      <c r="C44" s="400"/>
      <c r="D44" s="400"/>
      <c r="E44" s="400"/>
      <c r="F44" s="400"/>
      <c r="G44" s="400"/>
      <c r="H44" s="400"/>
      <c r="I44" s="400"/>
      <c r="J44" s="400"/>
      <c r="K44" s="400"/>
      <c r="L44" s="400"/>
      <c r="M44" s="400"/>
      <c r="N44" s="400"/>
    </row>
    <row r="45" spans="1:14" x14ac:dyDescent="0.25">
      <c r="A45" s="160" t="s">
        <v>278</v>
      </c>
      <c r="B45" s="160" t="s">
        <v>279</v>
      </c>
      <c r="C45" s="160" t="s">
        <v>280</v>
      </c>
      <c r="D45" s="160" t="s">
        <v>281</v>
      </c>
      <c r="E45" s="160" t="s">
        <v>282</v>
      </c>
      <c r="F45" s="160" t="s">
        <v>283</v>
      </c>
      <c r="G45" s="160" t="s">
        <v>284</v>
      </c>
      <c r="H45" s="160" t="s">
        <v>285</v>
      </c>
      <c r="I45" s="160" t="s">
        <v>286</v>
      </c>
      <c r="J45" s="160" t="s">
        <v>287</v>
      </c>
      <c r="K45" s="160" t="s">
        <v>288</v>
      </c>
      <c r="L45" s="160" t="s">
        <v>289</v>
      </c>
      <c r="M45" s="160" t="s">
        <v>290</v>
      </c>
      <c r="N45" s="160" t="s">
        <v>291</v>
      </c>
    </row>
    <row r="46" spans="1:14" x14ac:dyDescent="0.25">
      <c r="A46" s="162">
        <v>2015</v>
      </c>
      <c r="B46" s="163" t="s">
        <v>298</v>
      </c>
      <c r="C46" s="163" t="s">
        <v>298</v>
      </c>
      <c r="D46" s="163" t="s">
        <v>298</v>
      </c>
      <c r="E46" s="163">
        <v>10000</v>
      </c>
      <c r="F46" s="163">
        <v>10000</v>
      </c>
      <c r="G46" s="163">
        <v>11000</v>
      </c>
      <c r="H46" s="163">
        <v>11000</v>
      </c>
      <c r="I46" s="163">
        <v>11000</v>
      </c>
      <c r="J46" s="163" t="s">
        <v>298</v>
      </c>
      <c r="K46" s="163" t="s">
        <v>298</v>
      </c>
      <c r="L46" s="163" t="s">
        <v>298</v>
      </c>
      <c r="M46" s="163" t="s">
        <v>298</v>
      </c>
      <c r="N46" s="163">
        <f>AVERAGE(B46:M46)</f>
        <v>10600</v>
      </c>
    </row>
    <row r="47" spans="1:14" x14ac:dyDescent="0.25">
      <c r="A47" s="164">
        <v>2016</v>
      </c>
      <c r="B47" s="163" t="s">
        <v>298</v>
      </c>
      <c r="C47" s="165">
        <v>8000</v>
      </c>
      <c r="D47" s="165">
        <v>8000</v>
      </c>
      <c r="E47" s="165">
        <v>12000</v>
      </c>
      <c r="F47" s="165">
        <v>13500</v>
      </c>
      <c r="G47" s="165">
        <v>13500</v>
      </c>
      <c r="H47" s="165">
        <v>12000</v>
      </c>
      <c r="I47" s="165">
        <v>13500</v>
      </c>
      <c r="J47" s="163" t="s">
        <v>298</v>
      </c>
      <c r="K47" s="163" t="s">
        <v>298</v>
      </c>
      <c r="L47" s="163" t="s">
        <v>298</v>
      </c>
      <c r="M47" s="163" t="s">
        <v>298</v>
      </c>
      <c r="N47" s="163">
        <f t="shared" ref="N47:N51" si="3">AVERAGE(B47:M47)</f>
        <v>11500</v>
      </c>
    </row>
    <row r="48" spans="1:14" x14ac:dyDescent="0.25">
      <c r="A48" s="164">
        <v>2017</v>
      </c>
      <c r="B48" s="165">
        <v>13000</v>
      </c>
      <c r="C48" s="165" t="s">
        <v>298</v>
      </c>
      <c r="D48" s="165" t="s">
        <v>298</v>
      </c>
      <c r="E48" s="165">
        <v>16000</v>
      </c>
      <c r="F48" s="165">
        <v>17500</v>
      </c>
      <c r="G48" s="165">
        <v>17000</v>
      </c>
      <c r="H48" s="165">
        <v>18000</v>
      </c>
      <c r="I48" s="165">
        <v>18000</v>
      </c>
      <c r="J48" s="165" t="s">
        <v>298</v>
      </c>
      <c r="K48" s="165">
        <v>18000</v>
      </c>
      <c r="L48" s="165">
        <v>18000</v>
      </c>
      <c r="M48" s="165">
        <v>18500</v>
      </c>
      <c r="N48" s="163">
        <f t="shared" si="3"/>
        <v>17111.111111111109</v>
      </c>
    </row>
    <row r="49" spans="1:14" x14ac:dyDescent="0.25">
      <c r="A49" s="166">
        <v>2018</v>
      </c>
      <c r="B49" s="167">
        <v>18000</v>
      </c>
      <c r="C49" s="167">
        <v>18500</v>
      </c>
      <c r="D49" s="167">
        <v>20000</v>
      </c>
      <c r="E49" s="167">
        <v>20000</v>
      </c>
      <c r="F49" s="167">
        <v>19000</v>
      </c>
      <c r="G49" s="167">
        <v>18000</v>
      </c>
      <c r="H49" s="167">
        <v>17500</v>
      </c>
      <c r="I49" s="167">
        <v>17500</v>
      </c>
      <c r="J49" s="167">
        <v>15500</v>
      </c>
      <c r="K49" s="167">
        <v>14000</v>
      </c>
      <c r="L49" s="167">
        <v>14000</v>
      </c>
      <c r="M49" s="167">
        <v>12250</v>
      </c>
      <c r="N49" s="163">
        <f t="shared" si="3"/>
        <v>17020.833333333332</v>
      </c>
    </row>
    <row r="50" spans="1:14" x14ac:dyDescent="0.25">
      <c r="A50" s="166">
        <v>2019</v>
      </c>
      <c r="B50" s="167">
        <v>12000</v>
      </c>
      <c r="C50" s="167">
        <v>12000</v>
      </c>
      <c r="D50" s="167">
        <v>12500</v>
      </c>
      <c r="E50" s="167"/>
      <c r="F50" s="167"/>
      <c r="G50" s="167">
        <v>12000</v>
      </c>
      <c r="H50" s="167">
        <v>11500</v>
      </c>
      <c r="I50" s="167">
        <v>11500</v>
      </c>
      <c r="J50" s="167">
        <v>9000</v>
      </c>
      <c r="K50" s="167">
        <v>12000</v>
      </c>
      <c r="L50" s="167">
        <v>10000</v>
      </c>
      <c r="M50" s="167">
        <v>11000</v>
      </c>
      <c r="N50" s="163">
        <f t="shared" si="3"/>
        <v>11350</v>
      </c>
    </row>
    <row r="51" spans="1:14" x14ac:dyDescent="0.25">
      <c r="A51" s="166">
        <v>2020</v>
      </c>
      <c r="B51" s="167">
        <v>10000</v>
      </c>
      <c r="C51" s="167"/>
      <c r="D51" s="167"/>
      <c r="E51" s="167"/>
      <c r="F51" s="167"/>
      <c r="G51" s="167"/>
      <c r="H51" s="167"/>
      <c r="I51" s="167"/>
      <c r="J51" s="167"/>
      <c r="K51" s="167"/>
      <c r="L51" s="167"/>
      <c r="M51" s="167"/>
      <c r="N51" s="163">
        <f t="shared" si="3"/>
        <v>10000</v>
      </c>
    </row>
    <row r="52" spans="1:14" x14ac:dyDescent="0.25">
      <c r="A52" s="398" t="s">
        <v>299</v>
      </c>
      <c r="B52" s="399" t="s">
        <v>293</v>
      </c>
      <c r="C52" s="399" t="s">
        <v>293</v>
      </c>
      <c r="D52" s="399" t="s">
        <v>293</v>
      </c>
      <c r="E52" s="399" t="s">
        <v>293</v>
      </c>
      <c r="F52" s="399" t="s">
        <v>293</v>
      </c>
      <c r="G52" s="399" t="s">
        <v>293</v>
      </c>
      <c r="H52" s="399" t="s">
        <v>293</v>
      </c>
      <c r="I52" s="399" t="s">
        <v>293</v>
      </c>
      <c r="J52" s="399" t="s">
        <v>293</v>
      </c>
      <c r="K52" s="399" t="s">
        <v>293</v>
      </c>
      <c r="L52" s="399" t="s">
        <v>293</v>
      </c>
      <c r="M52" s="399" t="s">
        <v>293</v>
      </c>
      <c r="N52" s="399" t="s">
        <v>293</v>
      </c>
    </row>
    <row r="53" spans="1:14" x14ac:dyDescent="0.25">
      <c r="A53" s="99"/>
      <c r="B53" s="99"/>
      <c r="C53" s="99"/>
      <c r="D53" s="99"/>
      <c r="E53" s="99"/>
      <c r="F53" s="99"/>
      <c r="G53" s="99"/>
      <c r="H53" s="99"/>
      <c r="I53" s="99"/>
      <c r="J53" s="99"/>
      <c r="K53" s="99"/>
      <c r="L53" s="99"/>
      <c r="M53" s="99"/>
      <c r="N53" s="99"/>
    </row>
    <row r="54" spans="1:14" x14ac:dyDescent="0.25">
      <c r="A54" s="221" t="s">
        <v>300</v>
      </c>
      <c r="B54" s="99"/>
      <c r="C54" s="99"/>
      <c r="D54" s="99"/>
      <c r="E54" s="99"/>
      <c r="F54" s="99"/>
      <c r="G54" s="99"/>
      <c r="H54" s="99"/>
      <c r="I54" s="99"/>
      <c r="J54" s="99"/>
      <c r="K54" s="99"/>
      <c r="L54" s="99"/>
      <c r="M54" s="99"/>
      <c r="N54" s="99"/>
    </row>
  </sheetData>
  <mergeCells count="16">
    <mergeCell ref="A52:N52"/>
    <mergeCell ref="A14:N14"/>
    <mergeCell ref="A13:N13"/>
    <mergeCell ref="A44:N44"/>
    <mergeCell ref="A1:N1"/>
    <mergeCell ref="A2:N2"/>
    <mergeCell ref="A3:N3"/>
    <mergeCell ref="A11:N11"/>
    <mergeCell ref="A40:N40"/>
    <mergeCell ref="A23:N23"/>
    <mergeCell ref="A42:N42"/>
    <mergeCell ref="A43:N43"/>
    <mergeCell ref="A15:N15"/>
    <mergeCell ref="A30:N30"/>
    <mergeCell ref="A31:N31"/>
    <mergeCell ref="A32:N32"/>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99"/>
  <sheetViews>
    <sheetView topLeftCell="A34" zoomScaleNormal="100" workbookViewId="0">
      <selection activeCell="A65" sqref="A65:XFD70"/>
    </sheetView>
  </sheetViews>
  <sheetFormatPr baseColWidth="10" defaultColWidth="11.42578125" defaultRowHeight="12.75" x14ac:dyDescent="0.2"/>
  <cols>
    <col min="1" max="1" width="9" style="153" customWidth="1"/>
    <col min="2" max="2" width="4.140625" style="153" customWidth="1"/>
    <col min="3" max="6" width="5.140625" style="153" bestFit="1" customWidth="1"/>
    <col min="7" max="7" width="5.42578125" style="153" customWidth="1"/>
    <col min="8" max="10" width="5.140625" style="153" bestFit="1" customWidth="1"/>
    <col min="11" max="11" width="4.7109375" style="153" customWidth="1"/>
    <col min="12" max="12" width="5.42578125" style="153" customWidth="1"/>
    <col min="13" max="15" width="5.140625" style="153" bestFit="1" customWidth="1"/>
    <col min="16" max="16" width="4.7109375" style="153" customWidth="1"/>
    <col min="17" max="17" width="5.42578125" style="153" customWidth="1"/>
    <col min="18" max="19" width="5.140625" style="153" bestFit="1" customWidth="1"/>
    <col min="20" max="20" width="4.85546875" style="153" customWidth="1"/>
    <col min="21" max="21" width="4.7109375" style="153" customWidth="1"/>
    <col min="22" max="22" width="5.42578125" style="153" customWidth="1"/>
    <col min="23" max="16384" width="11.42578125" style="153"/>
  </cols>
  <sheetData>
    <row r="1" spans="1:22" x14ac:dyDescent="0.2">
      <c r="A1" s="412" t="s">
        <v>301</v>
      </c>
      <c r="B1" s="412"/>
      <c r="C1" s="412"/>
      <c r="D1" s="412"/>
      <c r="E1" s="412"/>
      <c r="F1" s="412"/>
      <c r="G1" s="412"/>
      <c r="H1" s="412"/>
      <c r="I1" s="412"/>
      <c r="J1" s="412"/>
      <c r="K1" s="412"/>
      <c r="L1" s="412"/>
      <c r="M1" s="412"/>
      <c r="N1" s="412"/>
      <c r="O1" s="412"/>
      <c r="P1" s="412"/>
      <c r="Q1" s="412"/>
      <c r="R1" s="412"/>
      <c r="S1" s="412"/>
      <c r="T1" s="412"/>
      <c r="U1" s="412"/>
      <c r="V1" s="412"/>
    </row>
    <row r="2" spans="1:22" x14ac:dyDescent="0.2">
      <c r="A2" s="416" t="s">
        <v>256</v>
      </c>
      <c r="B2" s="415" t="s">
        <v>257</v>
      </c>
      <c r="C2" s="413" t="s">
        <v>258</v>
      </c>
      <c r="D2" s="413"/>
      <c r="E2" s="413"/>
      <c r="F2" s="413"/>
      <c r="G2" s="413"/>
      <c r="H2" s="413" t="s">
        <v>259</v>
      </c>
      <c r="I2" s="413"/>
      <c r="J2" s="413"/>
      <c r="K2" s="413"/>
      <c r="L2" s="413"/>
      <c r="M2" s="413" t="s">
        <v>260</v>
      </c>
      <c r="N2" s="413"/>
      <c r="O2" s="413"/>
      <c r="P2" s="413"/>
      <c r="Q2" s="413"/>
      <c r="R2" s="413" t="s">
        <v>261</v>
      </c>
      <c r="S2" s="413"/>
      <c r="T2" s="413"/>
      <c r="U2" s="413"/>
      <c r="V2" s="413"/>
    </row>
    <row r="3" spans="1:22" ht="51" x14ac:dyDescent="0.2">
      <c r="A3" s="416"/>
      <c r="B3" s="415"/>
      <c r="C3" s="276">
        <v>2017</v>
      </c>
      <c r="D3" s="276">
        <v>2018</v>
      </c>
      <c r="E3" s="276">
        <v>2019</v>
      </c>
      <c r="F3" s="276">
        <v>2020</v>
      </c>
      <c r="G3" s="278" t="s">
        <v>302</v>
      </c>
      <c r="H3" s="276">
        <v>2017</v>
      </c>
      <c r="I3" s="276">
        <v>2018</v>
      </c>
      <c r="J3" s="276">
        <v>2019</v>
      </c>
      <c r="K3" s="276">
        <v>2020</v>
      </c>
      <c r="L3" s="278" t="s">
        <v>302</v>
      </c>
      <c r="M3" s="276">
        <v>2017</v>
      </c>
      <c r="N3" s="276">
        <v>2018</v>
      </c>
      <c r="O3" s="276">
        <v>2019</v>
      </c>
      <c r="P3" s="276">
        <v>2020</v>
      </c>
      <c r="Q3" s="278" t="s">
        <v>302</v>
      </c>
      <c r="R3" s="276">
        <v>2017</v>
      </c>
      <c r="S3" s="276">
        <v>2018</v>
      </c>
      <c r="T3" s="276">
        <v>2019</v>
      </c>
      <c r="U3" s="276">
        <v>2020</v>
      </c>
      <c r="V3" s="278" t="s">
        <v>302</v>
      </c>
    </row>
    <row r="4" spans="1:22" x14ac:dyDescent="0.2">
      <c r="A4" s="409" t="s">
        <v>303</v>
      </c>
      <c r="B4" s="410"/>
      <c r="C4" s="410"/>
      <c r="D4" s="410"/>
      <c r="E4" s="410"/>
      <c r="F4" s="410"/>
      <c r="G4" s="410"/>
      <c r="H4" s="410"/>
      <c r="I4" s="410"/>
      <c r="J4" s="410"/>
      <c r="K4" s="410"/>
      <c r="L4" s="410"/>
      <c r="M4" s="410"/>
      <c r="N4" s="410"/>
      <c r="O4" s="410"/>
      <c r="P4" s="410"/>
      <c r="Q4" s="410"/>
      <c r="R4" s="410"/>
      <c r="S4" s="410"/>
      <c r="T4" s="410"/>
      <c r="U4" s="410"/>
      <c r="V4" s="411"/>
    </row>
    <row r="5" spans="1:22" x14ac:dyDescent="0.2">
      <c r="A5" s="413" t="s">
        <v>304</v>
      </c>
      <c r="B5" s="174" t="s">
        <v>305</v>
      </c>
      <c r="C5" s="175">
        <v>275</v>
      </c>
      <c r="D5" s="175">
        <v>350</v>
      </c>
      <c r="E5" s="175">
        <v>225</v>
      </c>
      <c r="F5" s="175">
        <v>225</v>
      </c>
      <c r="G5" s="254">
        <f>(F5/E5)-1</f>
        <v>0</v>
      </c>
      <c r="H5" s="175">
        <v>275</v>
      </c>
      <c r="I5" s="119" t="s">
        <v>306</v>
      </c>
      <c r="J5" s="175">
        <v>225</v>
      </c>
      <c r="K5" s="175"/>
      <c r="L5" s="121" t="s">
        <v>306</v>
      </c>
      <c r="M5" s="175">
        <v>325</v>
      </c>
      <c r="N5" s="175">
        <v>375</v>
      </c>
      <c r="O5" s="175">
        <v>275</v>
      </c>
      <c r="P5" s="175"/>
      <c r="Q5" s="121" t="s">
        <v>306</v>
      </c>
      <c r="R5" s="175">
        <v>262.5</v>
      </c>
      <c r="S5" s="175">
        <v>375</v>
      </c>
      <c r="T5" s="175">
        <v>0</v>
      </c>
      <c r="U5" s="175"/>
      <c r="V5" s="121" t="s">
        <v>306</v>
      </c>
    </row>
    <row r="6" spans="1:22" x14ac:dyDescent="0.2">
      <c r="A6" s="413"/>
      <c r="B6" s="174" t="s">
        <v>307</v>
      </c>
      <c r="C6" s="175">
        <v>275</v>
      </c>
      <c r="D6" s="175">
        <v>375</v>
      </c>
      <c r="E6" s="175">
        <v>275</v>
      </c>
      <c r="F6" s="175">
        <v>275</v>
      </c>
      <c r="G6" s="254">
        <f t="shared" ref="G6:G16" si="0">(F6/E6)-1</f>
        <v>0</v>
      </c>
      <c r="H6" s="175">
        <v>275</v>
      </c>
      <c r="I6" s="175">
        <v>412.5</v>
      </c>
      <c r="J6" s="175">
        <v>275</v>
      </c>
      <c r="K6" s="175"/>
      <c r="L6" s="121" t="s">
        <v>306</v>
      </c>
      <c r="M6" s="175">
        <v>325</v>
      </c>
      <c r="N6" s="175">
        <v>425</v>
      </c>
      <c r="O6" s="175">
        <v>325</v>
      </c>
      <c r="P6" s="175"/>
      <c r="Q6" s="121" t="s">
        <v>306</v>
      </c>
      <c r="R6" s="175">
        <v>337.5</v>
      </c>
      <c r="S6" s="175">
        <v>425</v>
      </c>
      <c r="T6" s="175">
        <v>0</v>
      </c>
      <c r="U6" s="175"/>
      <c r="V6" s="121" t="s">
        <v>306</v>
      </c>
    </row>
    <row r="7" spans="1:22" x14ac:dyDescent="0.2">
      <c r="A7" s="413" t="s">
        <v>264</v>
      </c>
      <c r="B7" s="174" t="s">
        <v>305</v>
      </c>
      <c r="C7" s="175">
        <v>425</v>
      </c>
      <c r="D7" s="175">
        <v>550</v>
      </c>
      <c r="E7" s="175">
        <v>325</v>
      </c>
      <c r="F7" s="175">
        <v>325</v>
      </c>
      <c r="G7" s="254">
        <f t="shared" si="0"/>
        <v>0</v>
      </c>
      <c r="H7" s="175">
        <v>462.5</v>
      </c>
      <c r="I7" s="175">
        <v>587.5</v>
      </c>
      <c r="J7" s="175">
        <v>325</v>
      </c>
      <c r="K7" s="175"/>
      <c r="L7" s="121" t="s">
        <v>306</v>
      </c>
      <c r="M7" s="175">
        <v>450</v>
      </c>
      <c r="N7" s="175">
        <v>550</v>
      </c>
      <c r="O7" s="175">
        <v>350</v>
      </c>
      <c r="P7" s="175"/>
      <c r="Q7" s="121" t="s">
        <v>306</v>
      </c>
      <c r="R7" s="175">
        <v>400</v>
      </c>
      <c r="S7" s="175">
        <v>550</v>
      </c>
      <c r="T7" s="175">
        <v>0</v>
      </c>
      <c r="U7" s="175"/>
      <c r="V7" s="121" t="s">
        <v>306</v>
      </c>
    </row>
    <row r="8" spans="1:22" x14ac:dyDescent="0.2">
      <c r="A8" s="413"/>
      <c r="B8" s="174" t="s">
        <v>307</v>
      </c>
      <c r="C8" s="175">
        <v>475</v>
      </c>
      <c r="D8" s="175">
        <v>587.5</v>
      </c>
      <c r="E8" s="175">
        <v>400</v>
      </c>
      <c r="F8" s="175">
        <v>375</v>
      </c>
      <c r="G8" s="254">
        <f t="shared" si="0"/>
        <v>-6.25E-2</v>
      </c>
      <c r="H8" s="175">
        <v>475</v>
      </c>
      <c r="I8" s="175">
        <v>625</v>
      </c>
      <c r="J8" s="175">
        <v>400</v>
      </c>
      <c r="K8" s="175"/>
      <c r="L8" s="121" t="s">
        <v>306</v>
      </c>
      <c r="M8" s="175">
        <v>475</v>
      </c>
      <c r="N8" s="175">
        <v>587.5</v>
      </c>
      <c r="O8" s="175">
        <v>412.5</v>
      </c>
      <c r="P8" s="175"/>
      <c r="Q8" s="121" t="s">
        <v>306</v>
      </c>
      <c r="R8" s="175">
        <v>475</v>
      </c>
      <c r="S8" s="175">
        <v>575</v>
      </c>
      <c r="T8" s="175">
        <v>0</v>
      </c>
      <c r="U8" s="175"/>
      <c r="V8" s="121" t="s">
        <v>306</v>
      </c>
    </row>
    <row r="9" spans="1:22" x14ac:dyDescent="0.2">
      <c r="A9" s="413" t="s">
        <v>160</v>
      </c>
      <c r="B9" s="174" t="s">
        <v>305</v>
      </c>
      <c r="C9" s="175">
        <v>425</v>
      </c>
      <c r="D9" s="175">
        <v>587.5</v>
      </c>
      <c r="E9" s="175">
        <v>375</v>
      </c>
      <c r="F9" s="175">
        <v>375</v>
      </c>
      <c r="G9" s="254">
        <f t="shared" si="0"/>
        <v>0</v>
      </c>
      <c r="H9" s="175">
        <v>450</v>
      </c>
      <c r="I9" s="175">
        <v>575</v>
      </c>
      <c r="J9" s="175">
        <v>375</v>
      </c>
      <c r="K9" s="175"/>
      <c r="L9" s="121" t="s">
        <v>306</v>
      </c>
      <c r="M9" s="175">
        <v>450</v>
      </c>
      <c r="N9" s="175">
        <v>550</v>
      </c>
      <c r="O9" s="175">
        <v>375</v>
      </c>
      <c r="P9" s="175"/>
      <c r="Q9" s="121" t="s">
        <v>306</v>
      </c>
      <c r="R9" s="175">
        <v>375</v>
      </c>
      <c r="S9" s="175">
        <v>550</v>
      </c>
      <c r="T9" s="175">
        <v>0</v>
      </c>
      <c r="U9" s="175"/>
      <c r="V9" s="121" t="s">
        <v>306</v>
      </c>
    </row>
    <row r="10" spans="1:22" x14ac:dyDescent="0.2">
      <c r="A10" s="413"/>
      <c r="B10" s="174" t="s">
        <v>307</v>
      </c>
      <c r="C10" s="175">
        <v>450</v>
      </c>
      <c r="D10" s="175">
        <v>625</v>
      </c>
      <c r="E10" s="175">
        <v>425</v>
      </c>
      <c r="F10" s="175">
        <v>425</v>
      </c>
      <c r="G10" s="254">
        <f t="shared" si="0"/>
        <v>0</v>
      </c>
      <c r="H10" s="175">
        <v>475</v>
      </c>
      <c r="I10" s="175">
        <v>575</v>
      </c>
      <c r="J10" s="175">
        <v>425</v>
      </c>
      <c r="K10" s="175"/>
      <c r="L10" s="121" t="s">
        <v>306</v>
      </c>
      <c r="M10" s="175">
        <v>487.5</v>
      </c>
      <c r="N10" s="175">
        <v>587.5</v>
      </c>
      <c r="O10" s="175">
        <v>475</v>
      </c>
      <c r="P10" s="175"/>
      <c r="Q10" s="121" t="s">
        <v>306</v>
      </c>
      <c r="R10" s="175">
        <v>425</v>
      </c>
      <c r="S10" s="175">
        <v>575</v>
      </c>
      <c r="T10" s="175">
        <v>0</v>
      </c>
      <c r="U10" s="175"/>
      <c r="V10" s="121" t="s">
        <v>306</v>
      </c>
    </row>
    <row r="11" spans="1:22" x14ac:dyDescent="0.2">
      <c r="A11" s="413" t="s">
        <v>162</v>
      </c>
      <c r="B11" s="174" t="s">
        <v>305</v>
      </c>
      <c r="C11" s="175">
        <v>475</v>
      </c>
      <c r="D11" s="175">
        <v>625</v>
      </c>
      <c r="E11" s="175">
        <v>425</v>
      </c>
      <c r="F11" s="175">
        <v>400</v>
      </c>
      <c r="G11" s="254">
        <f t="shared" si="0"/>
        <v>-5.8823529411764719E-2</v>
      </c>
      <c r="H11" s="175">
        <v>487.5</v>
      </c>
      <c r="I11" s="175">
        <v>637.5</v>
      </c>
      <c r="J11" s="175">
        <v>412.5</v>
      </c>
      <c r="K11" s="175"/>
      <c r="L11" s="121" t="s">
        <v>306</v>
      </c>
      <c r="M11" s="175">
        <v>525</v>
      </c>
      <c r="N11" s="175">
        <v>587.5</v>
      </c>
      <c r="O11" s="175">
        <v>425</v>
      </c>
      <c r="P11" s="175"/>
      <c r="Q11" s="121" t="s">
        <v>306</v>
      </c>
      <c r="R11" s="175">
        <v>437.5</v>
      </c>
      <c r="S11" s="175">
        <v>587.5</v>
      </c>
      <c r="T11" s="175">
        <v>0</v>
      </c>
      <c r="U11" s="175"/>
      <c r="V11" s="121" t="s">
        <v>306</v>
      </c>
    </row>
    <row r="12" spans="1:22" x14ac:dyDescent="0.2">
      <c r="A12" s="413"/>
      <c r="B12" s="174" t="s">
        <v>307</v>
      </c>
      <c r="C12" s="175">
        <v>525</v>
      </c>
      <c r="D12" s="175">
        <v>675</v>
      </c>
      <c r="E12" s="175">
        <v>425</v>
      </c>
      <c r="F12" s="175">
        <v>425</v>
      </c>
      <c r="G12" s="254">
        <f t="shared" si="0"/>
        <v>0</v>
      </c>
      <c r="H12" s="175">
        <v>525</v>
      </c>
      <c r="I12" s="175">
        <v>662.5</v>
      </c>
      <c r="J12" s="175">
        <v>450</v>
      </c>
      <c r="K12" s="175"/>
      <c r="L12" s="121" t="s">
        <v>306</v>
      </c>
      <c r="M12" s="175">
        <v>525</v>
      </c>
      <c r="N12" s="175">
        <v>625</v>
      </c>
      <c r="O12" s="175">
        <v>475</v>
      </c>
      <c r="P12" s="175"/>
      <c r="Q12" s="121" t="s">
        <v>306</v>
      </c>
      <c r="R12" s="175">
        <v>525</v>
      </c>
      <c r="S12" s="175">
        <v>600</v>
      </c>
      <c r="T12" s="175">
        <v>0</v>
      </c>
      <c r="U12" s="175"/>
      <c r="V12" s="121" t="s">
        <v>306</v>
      </c>
    </row>
    <row r="13" spans="1:22" x14ac:dyDescent="0.2">
      <c r="A13" s="413" t="s">
        <v>164</v>
      </c>
      <c r="B13" s="174" t="s">
        <v>305</v>
      </c>
      <c r="C13" s="175">
        <v>425</v>
      </c>
      <c r="D13" s="175">
        <v>550</v>
      </c>
      <c r="E13" s="175">
        <v>325</v>
      </c>
      <c r="F13" s="175">
        <v>313</v>
      </c>
      <c r="G13" s="254">
        <f t="shared" si="0"/>
        <v>-3.6923076923076947E-2</v>
      </c>
      <c r="H13" s="175">
        <v>450</v>
      </c>
      <c r="I13" s="175">
        <v>575</v>
      </c>
      <c r="J13" s="175">
        <v>300</v>
      </c>
      <c r="K13" s="175"/>
      <c r="L13" s="121" t="s">
        <v>306</v>
      </c>
      <c r="M13" s="175">
        <v>450</v>
      </c>
      <c r="N13" s="175">
        <v>550</v>
      </c>
      <c r="O13" s="175">
        <v>325</v>
      </c>
      <c r="P13" s="175"/>
      <c r="Q13" s="121" t="s">
        <v>306</v>
      </c>
      <c r="R13" s="175">
        <v>375</v>
      </c>
      <c r="S13" s="175">
        <v>537.5</v>
      </c>
      <c r="T13" s="175">
        <v>0</v>
      </c>
      <c r="U13" s="175"/>
      <c r="V13" s="121" t="s">
        <v>306</v>
      </c>
    </row>
    <row r="14" spans="1:22" x14ac:dyDescent="0.2">
      <c r="A14" s="413"/>
      <c r="B14" s="174" t="s">
        <v>307</v>
      </c>
      <c r="C14" s="175">
        <v>425</v>
      </c>
      <c r="D14" s="175">
        <v>575</v>
      </c>
      <c r="E14" s="175">
        <v>375</v>
      </c>
      <c r="F14" s="175">
        <v>325</v>
      </c>
      <c r="G14" s="253">
        <f t="shared" si="0"/>
        <v>-0.1333333333333333</v>
      </c>
      <c r="H14" s="175">
        <v>450</v>
      </c>
      <c r="I14" s="175">
        <v>575</v>
      </c>
      <c r="J14" s="175">
        <v>337.5</v>
      </c>
      <c r="K14" s="175"/>
      <c r="L14" s="121" t="s">
        <v>306</v>
      </c>
      <c r="M14" s="175">
        <v>475</v>
      </c>
      <c r="N14" s="175">
        <v>587.5</v>
      </c>
      <c r="O14" s="175">
        <v>375</v>
      </c>
      <c r="P14" s="175"/>
      <c r="Q14" s="121" t="s">
        <v>306</v>
      </c>
      <c r="R14" s="175">
        <v>425</v>
      </c>
      <c r="S14" s="175">
        <v>575</v>
      </c>
      <c r="T14" s="175">
        <v>0</v>
      </c>
      <c r="U14" s="175"/>
      <c r="V14" s="121" t="s">
        <v>306</v>
      </c>
    </row>
    <row r="15" spans="1:22" x14ac:dyDescent="0.2">
      <c r="A15" s="276" t="s">
        <v>268</v>
      </c>
      <c r="B15" s="174" t="s">
        <v>305</v>
      </c>
      <c r="C15" s="175">
        <v>275</v>
      </c>
      <c r="D15" s="175">
        <v>425</v>
      </c>
      <c r="E15" s="119">
        <v>0</v>
      </c>
      <c r="F15" s="119">
        <v>238</v>
      </c>
      <c r="G15" s="254" t="s">
        <v>306</v>
      </c>
      <c r="H15" s="175">
        <v>325</v>
      </c>
      <c r="I15" s="175">
        <v>425</v>
      </c>
      <c r="J15" s="175">
        <v>275</v>
      </c>
      <c r="K15" s="175"/>
      <c r="L15" s="121" t="s">
        <v>306</v>
      </c>
      <c r="M15" s="175">
        <v>325</v>
      </c>
      <c r="N15" s="175">
        <v>412.5</v>
      </c>
      <c r="O15" s="175">
        <v>325</v>
      </c>
      <c r="P15" s="175"/>
      <c r="Q15" s="121" t="s">
        <v>306</v>
      </c>
      <c r="R15" s="175">
        <v>375</v>
      </c>
      <c r="S15" s="175">
        <v>400</v>
      </c>
      <c r="T15" s="175">
        <v>0</v>
      </c>
      <c r="U15" s="175"/>
      <c r="V15" s="121" t="s">
        <v>306</v>
      </c>
    </row>
    <row r="16" spans="1:22" x14ac:dyDescent="0.2">
      <c r="A16" s="276" t="s">
        <v>180</v>
      </c>
      <c r="B16" s="174" t="s">
        <v>305</v>
      </c>
      <c r="C16" s="175">
        <v>237.5</v>
      </c>
      <c r="D16" s="175">
        <v>350</v>
      </c>
      <c r="E16" s="175">
        <v>187.5</v>
      </c>
      <c r="F16" s="175">
        <v>188</v>
      </c>
      <c r="G16" s="254">
        <f t="shared" si="0"/>
        <v>2.666666666666595E-3</v>
      </c>
      <c r="H16" s="175">
        <v>275</v>
      </c>
      <c r="I16" s="175">
        <v>375</v>
      </c>
      <c r="J16" s="175">
        <v>187.5</v>
      </c>
      <c r="K16" s="175"/>
      <c r="L16" s="121" t="s">
        <v>306</v>
      </c>
      <c r="M16" s="175">
        <v>275</v>
      </c>
      <c r="N16" s="175">
        <v>325</v>
      </c>
      <c r="O16" s="175">
        <v>225</v>
      </c>
      <c r="P16" s="175"/>
      <c r="Q16" s="121" t="s">
        <v>306</v>
      </c>
      <c r="R16" s="175">
        <v>300</v>
      </c>
      <c r="S16" s="175">
        <v>325</v>
      </c>
      <c r="T16" s="175">
        <v>0</v>
      </c>
      <c r="U16" s="175"/>
      <c r="V16" s="121" t="s">
        <v>306</v>
      </c>
    </row>
    <row r="17" spans="1:22" x14ac:dyDescent="0.2">
      <c r="A17" s="409" t="s">
        <v>308</v>
      </c>
      <c r="B17" s="410"/>
      <c r="C17" s="410"/>
      <c r="D17" s="410"/>
      <c r="E17" s="410"/>
      <c r="F17" s="410"/>
      <c r="G17" s="410"/>
      <c r="H17" s="410"/>
      <c r="I17" s="410"/>
      <c r="J17" s="410"/>
      <c r="K17" s="410"/>
      <c r="L17" s="410"/>
      <c r="M17" s="410"/>
      <c r="N17" s="410"/>
      <c r="O17" s="410"/>
      <c r="P17" s="410"/>
      <c r="Q17" s="410"/>
      <c r="R17" s="410"/>
      <c r="S17" s="410"/>
      <c r="T17" s="410"/>
      <c r="U17" s="410"/>
      <c r="V17" s="411"/>
    </row>
    <row r="18" spans="1:22" ht="15" customHeight="1" x14ac:dyDescent="0.2">
      <c r="A18" s="413" t="s">
        <v>270</v>
      </c>
      <c r="B18" s="174" t="s">
        <v>305</v>
      </c>
      <c r="C18" s="175">
        <v>412.5</v>
      </c>
      <c r="D18" s="175">
        <v>575</v>
      </c>
      <c r="E18" s="175">
        <v>337.5</v>
      </c>
      <c r="F18" s="175">
        <v>325</v>
      </c>
      <c r="G18" s="255">
        <f>(F18/E18)-1</f>
        <v>-3.703703703703709E-2</v>
      </c>
      <c r="H18" s="175">
        <v>425</v>
      </c>
      <c r="I18" s="175">
        <v>575</v>
      </c>
      <c r="J18" s="175">
        <v>312.5</v>
      </c>
      <c r="K18" s="175"/>
      <c r="L18" s="121" t="s">
        <v>306</v>
      </c>
      <c r="M18" s="175">
        <v>475</v>
      </c>
      <c r="N18" s="175">
        <v>575</v>
      </c>
      <c r="O18" s="175">
        <v>350</v>
      </c>
      <c r="P18" s="175"/>
      <c r="Q18" s="121" t="s">
        <v>306</v>
      </c>
      <c r="R18" s="175">
        <v>412.5</v>
      </c>
      <c r="S18" s="175">
        <v>575</v>
      </c>
      <c r="T18" s="175">
        <v>0</v>
      </c>
      <c r="U18" s="175"/>
      <c r="V18" s="121" t="s">
        <v>306</v>
      </c>
    </row>
    <row r="19" spans="1:22" x14ac:dyDescent="0.2">
      <c r="A19" s="413"/>
      <c r="B19" s="174" t="s">
        <v>307</v>
      </c>
      <c r="C19" s="175">
        <v>475</v>
      </c>
      <c r="D19" s="175">
        <v>650</v>
      </c>
      <c r="E19" s="175">
        <v>375</v>
      </c>
      <c r="F19" s="175">
        <v>375</v>
      </c>
      <c r="G19" s="255">
        <f t="shared" ref="G19:G25" si="1">(F19/E19)-1</f>
        <v>0</v>
      </c>
      <c r="H19" s="175">
        <v>475</v>
      </c>
      <c r="I19" s="175">
        <v>625</v>
      </c>
      <c r="J19" s="175">
        <v>375</v>
      </c>
      <c r="K19" s="175"/>
      <c r="L19" s="121" t="s">
        <v>306</v>
      </c>
      <c r="M19" s="175">
        <v>525</v>
      </c>
      <c r="N19" s="175">
        <v>612.5</v>
      </c>
      <c r="O19" s="175">
        <v>425</v>
      </c>
      <c r="P19" s="175"/>
      <c r="Q19" s="121" t="s">
        <v>306</v>
      </c>
      <c r="R19" s="175">
        <v>550</v>
      </c>
      <c r="S19" s="175">
        <v>600</v>
      </c>
      <c r="T19" s="175">
        <v>0</v>
      </c>
      <c r="U19" s="175"/>
      <c r="V19" s="121" t="s">
        <v>306</v>
      </c>
    </row>
    <row r="20" spans="1:22" x14ac:dyDescent="0.2">
      <c r="A20" s="413" t="s">
        <v>150</v>
      </c>
      <c r="B20" s="174" t="s">
        <v>305</v>
      </c>
      <c r="C20" s="175">
        <v>425</v>
      </c>
      <c r="D20" s="175">
        <v>587.5</v>
      </c>
      <c r="E20" s="175">
        <v>412.5</v>
      </c>
      <c r="F20" s="175">
        <v>425</v>
      </c>
      <c r="G20" s="255">
        <f t="shared" si="1"/>
        <v>3.0303030303030276E-2</v>
      </c>
      <c r="H20" s="175">
        <v>450</v>
      </c>
      <c r="I20" s="175">
        <v>600</v>
      </c>
      <c r="J20" s="175">
        <v>400</v>
      </c>
      <c r="K20" s="175"/>
      <c r="L20" s="121" t="s">
        <v>306</v>
      </c>
      <c r="M20" s="175">
        <v>475</v>
      </c>
      <c r="N20" s="175">
        <v>625</v>
      </c>
      <c r="O20" s="175">
        <v>425</v>
      </c>
      <c r="P20" s="175"/>
      <c r="Q20" s="121" t="s">
        <v>306</v>
      </c>
      <c r="R20" s="175">
        <v>475</v>
      </c>
      <c r="S20" s="175">
        <v>600</v>
      </c>
      <c r="T20" s="175">
        <v>0</v>
      </c>
      <c r="U20" s="175"/>
      <c r="V20" s="121" t="s">
        <v>306</v>
      </c>
    </row>
    <row r="21" spans="1:22" x14ac:dyDescent="0.2">
      <c r="A21" s="413"/>
      <c r="B21" s="174" t="s">
        <v>307</v>
      </c>
      <c r="C21" s="175">
        <v>475</v>
      </c>
      <c r="D21" s="175">
        <v>650</v>
      </c>
      <c r="E21" s="175">
        <v>450</v>
      </c>
      <c r="F21" s="175">
        <v>475</v>
      </c>
      <c r="G21" s="255">
        <f t="shared" si="1"/>
        <v>5.555555555555558E-2</v>
      </c>
      <c r="H21" s="175">
        <v>475</v>
      </c>
      <c r="I21" s="175">
        <v>675</v>
      </c>
      <c r="J21" s="175">
        <v>500</v>
      </c>
      <c r="K21" s="175"/>
      <c r="L21" s="121" t="s">
        <v>306</v>
      </c>
      <c r="M21" s="175">
        <v>525</v>
      </c>
      <c r="N21" s="175">
        <v>625</v>
      </c>
      <c r="O21" s="175">
        <v>550</v>
      </c>
      <c r="P21" s="175"/>
      <c r="Q21" s="121" t="s">
        <v>306</v>
      </c>
      <c r="R21" s="175">
        <v>562.5</v>
      </c>
      <c r="S21" s="175">
        <v>625</v>
      </c>
      <c r="T21" s="175">
        <v>0</v>
      </c>
      <c r="U21" s="175"/>
      <c r="V21" s="121" t="s">
        <v>306</v>
      </c>
    </row>
    <row r="22" spans="1:22" x14ac:dyDescent="0.2">
      <c r="A22" s="413" t="s">
        <v>271</v>
      </c>
      <c r="B22" s="174" t="s">
        <v>305</v>
      </c>
      <c r="C22" s="175">
        <v>325</v>
      </c>
      <c r="D22" s="175">
        <v>425</v>
      </c>
      <c r="E22" s="175">
        <v>275</v>
      </c>
      <c r="F22" s="175">
        <v>225</v>
      </c>
      <c r="G22" s="121">
        <f t="shared" si="1"/>
        <v>-0.18181818181818177</v>
      </c>
      <c r="H22" s="175">
        <v>0</v>
      </c>
      <c r="I22" s="175">
        <v>462.5</v>
      </c>
      <c r="J22" s="175">
        <v>275</v>
      </c>
      <c r="K22" s="175"/>
      <c r="L22" s="121" t="s">
        <v>306</v>
      </c>
      <c r="M22" s="175">
        <v>0</v>
      </c>
      <c r="N22" s="175">
        <v>475</v>
      </c>
      <c r="O22" s="175">
        <v>275</v>
      </c>
      <c r="P22" s="175"/>
      <c r="Q22" s="121" t="s">
        <v>306</v>
      </c>
      <c r="R22" s="175">
        <v>375</v>
      </c>
      <c r="S22" s="175">
        <v>475</v>
      </c>
      <c r="T22" s="175">
        <v>0</v>
      </c>
      <c r="U22" s="175"/>
      <c r="V22" s="121" t="s">
        <v>306</v>
      </c>
    </row>
    <row r="23" spans="1:22" x14ac:dyDescent="0.2">
      <c r="A23" s="413"/>
      <c r="B23" s="174" t="s">
        <v>307</v>
      </c>
      <c r="C23" s="175">
        <v>0</v>
      </c>
      <c r="D23" s="175">
        <v>475</v>
      </c>
      <c r="E23" s="175">
        <v>325</v>
      </c>
      <c r="F23" s="175">
        <v>275</v>
      </c>
      <c r="G23" s="121">
        <f t="shared" si="1"/>
        <v>-0.15384615384615385</v>
      </c>
      <c r="H23" s="175">
        <v>0</v>
      </c>
      <c r="I23" s="175">
        <v>475</v>
      </c>
      <c r="J23" s="175">
        <v>325</v>
      </c>
      <c r="K23" s="175"/>
      <c r="L23" s="121" t="s">
        <v>306</v>
      </c>
      <c r="M23" s="175">
        <v>0</v>
      </c>
      <c r="N23" s="175">
        <v>525</v>
      </c>
      <c r="O23" s="175">
        <v>350</v>
      </c>
      <c r="P23" s="175"/>
      <c r="Q23" s="121" t="s">
        <v>306</v>
      </c>
      <c r="R23" s="175">
        <v>425</v>
      </c>
      <c r="S23" s="175">
        <v>525</v>
      </c>
      <c r="T23" s="175">
        <v>0</v>
      </c>
      <c r="U23" s="175"/>
      <c r="V23" s="121" t="s">
        <v>306</v>
      </c>
    </row>
    <row r="24" spans="1:22" x14ac:dyDescent="0.2">
      <c r="A24" s="276" t="s">
        <v>272</v>
      </c>
      <c r="B24" s="174" t="s">
        <v>305</v>
      </c>
      <c r="C24" s="175">
        <v>275</v>
      </c>
      <c r="D24" s="175">
        <v>337.5</v>
      </c>
      <c r="E24" s="175">
        <v>225</v>
      </c>
      <c r="F24" s="175">
        <v>225</v>
      </c>
      <c r="G24" s="255">
        <f t="shared" si="1"/>
        <v>0</v>
      </c>
      <c r="H24" s="175">
        <v>300</v>
      </c>
      <c r="I24" s="175">
        <v>337.5</v>
      </c>
      <c r="J24" s="175">
        <v>225</v>
      </c>
      <c r="K24" s="175"/>
      <c r="L24" s="121" t="s">
        <v>306</v>
      </c>
      <c r="M24" s="175">
        <v>300</v>
      </c>
      <c r="N24" s="175">
        <v>325</v>
      </c>
      <c r="O24" s="175">
        <v>237.5</v>
      </c>
      <c r="P24" s="175"/>
      <c r="Q24" s="121" t="s">
        <v>306</v>
      </c>
      <c r="R24" s="175">
        <v>350</v>
      </c>
      <c r="S24" s="175">
        <v>325</v>
      </c>
      <c r="T24" s="175">
        <v>0</v>
      </c>
      <c r="U24" s="175"/>
      <c r="V24" s="121" t="s">
        <v>306</v>
      </c>
    </row>
    <row r="25" spans="1:22" x14ac:dyDescent="0.2">
      <c r="A25" s="276" t="s">
        <v>273</v>
      </c>
      <c r="B25" s="174" t="s">
        <v>305</v>
      </c>
      <c r="C25" s="175">
        <v>275</v>
      </c>
      <c r="D25" s="175">
        <v>375</v>
      </c>
      <c r="E25" s="175">
        <v>225</v>
      </c>
      <c r="F25" s="175">
        <v>225</v>
      </c>
      <c r="G25" s="255">
        <f t="shared" si="1"/>
        <v>0</v>
      </c>
      <c r="H25" s="175">
        <v>312.5</v>
      </c>
      <c r="I25" s="175">
        <v>350</v>
      </c>
      <c r="J25" s="175">
        <v>225</v>
      </c>
      <c r="K25" s="175"/>
      <c r="L25" s="121" t="s">
        <v>306</v>
      </c>
      <c r="M25" s="175">
        <v>300</v>
      </c>
      <c r="N25" s="175">
        <v>375</v>
      </c>
      <c r="O25" s="175">
        <v>275</v>
      </c>
      <c r="P25" s="175"/>
      <c r="Q25" s="121" t="s">
        <v>306</v>
      </c>
      <c r="R25" s="175">
        <v>362.5</v>
      </c>
      <c r="S25" s="175">
        <v>375</v>
      </c>
      <c r="T25" s="175">
        <v>0</v>
      </c>
      <c r="U25" s="175"/>
      <c r="V25" s="121" t="s">
        <v>306</v>
      </c>
    </row>
    <row r="26" spans="1:22" x14ac:dyDescent="0.2">
      <c r="A26" s="414" t="s">
        <v>309</v>
      </c>
      <c r="B26" s="414"/>
      <c r="C26" s="414"/>
      <c r="D26" s="414"/>
      <c r="E26" s="414"/>
      <c r="F26" s="414"/>
      <c r="G26" s="414"/>
      <c r="H26" s="414"/>
      <c r="I26" s="414"/>
      <c r="J26" s="414"/>
      <c r="K26" s="414"/>
      <c r="L26" s="414"/>
      <c r="M26" s="414"/>
      <c r="N26" s="414"/>
      <c r="O26" s="414"/>
      <c r="P26" s="414"/>
      <c r="Q26" s="414"/>
      <c r="R26" s="414"/>
      <c r="S26" s="414"/>
      <c r="T26" s="414"/>
      <c r="U26" s="414"/>
      <c r="V26" s="414"/>
    </row>
    <row r="27" spans="1:22" x14ac:dyDescent="0.2">
      <c r="A27" s="414" t="s">
        <v>310</v>
      </c>
      <c r="B27" s="414"/>
      <c r="C27" s="414"/>
      <c r="D27" s="414"/>
      <c r="E27" s="414"/>
      <c r="F27" s="414"/>
      <c r="G27" s="414"/>
      <c r="H27" s="414"/>
      <c r="I27" s="414"/>
      <c r="J27" s="414"/>
      <c r="K27" s="414"/>
      <c r="L27" s="414"/>
      <c r="M27" s="414"/>
      <c r="N27" s="414"/>
      <c r="O27" s="414"/>
      <c r="P27" s="414"/>
      <c r="Q27" s="414"/>
      <c r="R27" s="414"/>
      <c r="S27" s="414"/>
      <c r="T27" s="414"/>
      <c r="U27" s="414"/>
      <c r="V27" s="414"/>
    </row>
    <row r="28" spans="1:22" x14ac:dyDescent="0.2">
      <c r="A28" s="172"/>
      <c r="B28" s="172"/>
      <c r="C28" s="172"/>
      <c r="D28" s="172"/>
      <c r="E28" s="172"/>
      <c r="F28" s="172"/>
      <c r="G28" s="172"/>
      <c r="H28" s="172"/>
      <c r="I28" s="172"/>
      <c r="J28" s="172"/>
      <c r="K28" s="172"/>
      <c r="L28" s="172"/>
      <c r="M28" s="172"/>
      <c r="N28" s="172"/>
      <c r="O28" s="172"/>
      <c r="P28" s="172"/>
      <c r="Q28" s="172"/>
      <c r="R28" s="172"/>
      <c r="S28" s="172"/>
      <c r="T28" s="172"/>
      <c r="U28" s="172"/>
      <c r="V28" s="172"/>
    </row>
    <row r="29" spans="1:22" x14ac:dyDescent="0.2">
      <c r="A29" s="172"/>
      <c r="B29" s="172"/>
      <c r="C29" s="172"/>
      <c r="D29" s="172"/>
      <c r="E29" s="172"/>
      <c r="F29" s="172"/>
      <c r="G29" s="172"/>
      <c r="H29" s="172"/>
      <c r="I29" s="172"/>
      <c r="J29" s="172"/>
      <c r="K29" s="172"/>
      <c r="L29" s="172"/>
      <c r="M29" s="172"/>
      <c r="N29" s="172"/>
      <c r="O29" s="172"/>
      <c r="P29" s="172"/>
      <c r="Q29" s="172"/>
      <c r="R29" s="172"/>
      <c r="S29" s="172"/>
      <c r="T29" s="172"/>
      <c r="U29" s="172"/>
      <c r="V29" s="172"/>
    </row>
    <row r="30" spans="1:22" x14ac:dyDescent="0.2">
      <c r="A30" s="172"/>
      <c r="B30" s="172"/>
      <c r="C30" s="172"/>
      <c r="D30" s="172"/>
      <c r="E30" s="172"/>
      <c r="F30" s="172"/>
      <c r="G30" s="172"/>
      <c r="H30" s="172"/>
      <c r="I30" s="172"/>
      <c r="J30" s="172"/>
      <c r="K30" s="172"/>
      <c r="L30" s="172"/>
      <c r="M30" s="172"/>
      <c r="N30" s="172"/>
      <c r="O30" s="172"/>
      <c r="P30" s="172"/>
      <c r="Q30" s="172"/>
      <c r="R30" s="172"/>
      <c r="S30" s="172"/>
      <c r="T30" s="172"/>
      <c r="U30" s="172"/>
      <c r="V30" s="172"/>
    </row>
    <row r="31" spans="1:22"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row>
    <row r="32" spans="1:22" x14ac:dyDescent="0.2">
      <c r="A32" s="172"/>
      <c r="B32" s="172"/>
      <c r="C32" s="172"/>
      <c r="D32" s="172"/>
      <c r="E32" s="172"/>
      <c r="F32" s="172"/>
      <c r="G32" s="172"/>
      <c r="H32" s="172"/>
      <c r="I32" s="172"/>
      <c r="J32" s="172"/>
      <c r="K32" s="172"/>
      <c r="L32" s="172"/>
      <c r="M32" s="172"/>
      <c r="N32" s="172"/>
      <c r="O32" s="172"/>
      <c r="P32" s="172"/>
      <c r="Q32" s="172"/>
      <c r="R32" s="172"/>
      <c r="S32" s="172"/>
      <c r="T32" s="172"/>
      <c r="U32" s="172"/>
      <c r="V32" s="172"/>
    </row>
    <row r="33" spans="1:22" x14ac:dyDescent="0.2">
      <c r="A33" s="412" t="s">
        <v>311</v>
      </c>
      <c r="B33" s="412"/>
      <c r="C33" s="412"/>
      <c r="D33" s="412"/>
      <c r="E33" s="412"/>
      <c r="F33" s="412"/>
      <c r="G33" s="412"/>
      <c r="H33" s="412"/>
      <c r="I33" s="412"/>
      <c r="J33" s="412"/>
      <c r="K33" s="412"/>
      <c r="L33" s="412"/>
      <c r="M33" s="412"/>
      <c r="N33" s="412"/>
      <c r="O33" s="412"/>
      <c r="P33" s="412"/>
      <c r="Q33" s="412"/>
      <c r="R33" s="412"/>
      <c r="S33" s="412"/>
      <c r="T33" s="412"/>
      <c r="U33" s="412"/>
      <c r="V33" s="412"/>
    </row>
    <row r="34" spans="1:22" x14ac:dyDescent="0.2">
      <c r="A34" s="416" t="s">
        <v>256</v>
      </c>
      <c r="B34" s="415" t="s">
        <v>257</v>
      </c>
      <c r="C34" s="413" t="s">
        <v>312</v>
      </c>
      <c r="D34" s="413"/>
      <c r="E34" s="413"/>
      <c r="F34" s="413"/>
      <c r="G34" s="413"/>
      <c r="H34" s="418" t="s">
        <v>313</v>
      </c>
      <c r="I34" s="419"/>
      <c r="J34" s="419"/>
      <c r="K34" s="419"/>
      <c r="L34" s="420"/>
      <c r="M34" s="418" t="s">
        <v>314</v>
      </c>
      <c r="N34" s="419"/>
      <c r="O34" s="419"/>
      <c r="P34" s="419"/>
      <c r="Q34" s="420"/>
      <c r="R34" s="418" t="s">
        <v>315</v>
      </c>
      <c r="S34" s="419"/>
      <c r="T34" s="419"/>
      <c r="U34" s="419"/>
      <c r="V34" s="420"/>
    </row>
    <row r="35" spans="1:22" ht="51" x14ac:dyDescent="0.2">
      <c r="A35" s="416"/>
      <c r="B35" s="415"/>
      <c r="C35" s="276">
        <v>2017</v>
      </c>
      <c r="D35" s="276">
        <v>2018</v>
      </c>
      <c r="E35" s="276">
        <v>2019</v>
      </c>
      <c r="F35" s="276">
        <v>2020</v>
      </c>
      <c r="G35" s="278" t="s">
        <v>302</v>
      </c>
      <c r="H35" s="276">
        <v>2017</v>
      </c>
      <c r="I35" s="276">
        <v>2018</v>
      </c>
      <c r="J35" s="276">
        <v>2019</v>
      </c>
      <c r="K35" s="276">
        <v>2020</v>
      </c>
      <c r="L35" s="278" t="s">
        <v>302</v>
      </c>
      <c r="M35" s="276">
        <v>2017</v>
      </c>
      <c r="N35" s="276">
        <v>2018</v>
      </c>
      <c r="O35" s="276">
        <v>2019</v>
      </c>
      <c r="P35" s="276">
        <v>2020</v>
      </c>
      <c r="Q35" s="278" t="s">
        <v>302</v>
      </c>
      <c r="R35" s="276">
        <v>2017</v>
      </c>
      <c r="S35" s="276">
        <v>2018</v>
      </c>
      <c r="T35" s="276">
        <v>2019</v>
      </c>
      <c r="U35" s="276">
        <v>2020</v>
      </c>
      <c r="V35" s="278" t="s">
        <v>302</v>
      </c>
    </row>
    <row r="36" spans="1:22" x14ac:dyDescent="0.2">
      <c r="A36" s="417" t="s">
        <v>303</v>
      </c>
      <c r="B36" s="417"/>
      <c r="C36" s="417"/>
      <c r="D36" s="417"/>
      <c r="E36" s="417"/>
      <c r="F36" s="417"/>
      <c r="G36" s="417"/>
      <c r="H36" s="417"/>
      <c r="I36" s="417"/>
      <c r="J36" s="417"/>
      <c r="K36" s="417"/>
      <c r="L36" s="417"/>
      <c r="M36" s="417"/>
      <c r="N36" s="417"/>
      <c r="O36" s="417"/>
      <c r="P36" s="417"/>
      <c r="Q36" s="417"/>
      <c r="R36" s="417"/>
      <c r="S36" s="417"/>
      <c r="T36" s="417"/>
      <c r="U36" s="417"/>
      <c r="V36" s="417"/>
    </row>
    <row r="37" spans="1:22" x14ac:dyDescent="0.2">
      <c r="A37" s="413" t="s">
        <v>304</v>
      </c>
      <c r="B37" s="174" t="s">
        <v>305</v>
      </c>
      <c r="C37" s="175">
        <v>325</v>
      </c>
      <c r="D37" s="175">
        <v>325</v>
      </c>
      <c r="E37" s="175">
        <v>0</v>
      </c>
      <c r="F37" s="175"/>
      <c r="G37" s="175">
        <v>0</v>
      </c>
      <c r="H37" s="175">
        <v>325</v>
      </c>
      <c r="I37" s="175">
        <v>325</v>
      </c>
      <c r="J37" s="175">
        <v>237.5</v>
      </c>
      <c r="K37" s="175"/>
      <c r="L37" s="121" t="s">
        <v>306</v>
      </c>
      <c r="M37" s="175">
        <v>362.5</v>
      </c>
      <c r="N37" s="175">
        <v>350</v>
      </c>
      <c r="O37" s="175">
        <v>275</v>
      </c>
      <c r="P37" s="175"/>
      <c r="Q37" s="121" t="s">
        <v>306</v>
      </c>
      <c r="R37" s="175">
        <v>362.5</v>
      </c>
      <c r="S37" s="175">
        <v>350</v>
      </c>
      <c r="T37" s="175">
        <v>225</v>
      </c>
      <c r="U37" s="175"/>
      <c r="V37" s="121" t="s">
        <v>306</v>
      </c>
    </row>
    <row r="38" spans="1:22" x14ac:dyDescent="0.2">
      <c r="A38" s="413"/>
      <c r="B38" s="174" t="s">
        <v>307</v>
      </c>
      <c r="C38" s="175">
        <v>350</v>
      </c>
      <c r="D38" s="175">
        <v>412.5</v>
      </c>
      <c r="E38" s="175">
        <v>0</v>
      </c>
      <c r="F38" s="175"/>
      <c r="G38" s="175">
        <v>0</v>
      </c>
      <c r="H38" s="175">
        <v>400</v>
      </c>
      <c r="I38" s="175">
        <v>375</v>
      </c>
      <c r="J38" s="175">
        <v>275</v>
      </c>
      <c r="K38" s="175"/>
      <c r="L38" s="121" t="s">
        <v>306</v>
      </c>
      <c r="M38" s="175">
        <v>375</v>
      </c>
      <c r="N38" s="175">
        <v>375</v>
      </c>
      <c r="O38" s="175">
        <v>275</v>
      </c>
      <c r="P38" s="175"/>
      <c r="Q38" s="121" t="s">
        <v>306</v>
      </c>
      <c r="R38" s="175">
        <v>375</v>
      </c>
      <c r="S38" s="175">
        <v>400</v>
      </c>
      <c r="T38" s="175">
        <v>275</v>
      </c>
      <c r="U38" s="175"/>
      <c r="V38" s="121" t="s">
        <v>306</v>
      </c>
    </row>
    <row r="39" spans="1:22" x14ac:dyDescent="0.2">
      <c r="A39" s="413" t="s">
        <v>264</v>
      </c>
      <c r="B39" s="174" t="s">
        <v>305</v>
      </c>
      <c r="C39" s="175">
        <v>500</v>
      </c>
      <c r="D39" s="175">
        <v>550</v>
      </c>
      <c r="E39" s="175">
        <v>0</v>
      </c>
      <c r="F39" s="175"/>
      <c r="G39" s="175">
        <v>0</v>
      </c>
      <c r="H39" s="175">
        <v>525</v>
      </c>
      <c r="I39" s="175">
        <v>550</v>
      </c>
      <c r="J39" s="175">
        <v>325</v>
      </c>
      <c r="K39" s="175"/>
      <c r="L39" s="121" t="s">
        <v>306</v>
      </c>
      <c r="M39" s="175">
        <v>525</v>
      </c>
      <c r="N39" s="175">
        <v>537.5</v>
      </c>
      <c r="O39" s="175">
        <v>337.5</v>
      </c>
      <c r="P39" s="175"/>
      <c r="Q39" s="121" t="s">
        <v>306</v>
      </c>
      <c r="R39" s="175">
        <v>537.5</v>
      </c>
      <c r="S39" s="175">
        <v>525</v>
      </c>
      <c r="T39" s="175">
        <v>337.5</v>
      </c>
      <c r="U39" s="175"/>
      <c r="V39" s="121" t="s">
        <v>306</v>
      </c>
    </row>
    <row r="40" spans="1:22" x14ac:dyDescent="0.2">
      <c r="A40" s="413"/>
      <c r="B40" s="174" t="s">
        <v>307</v>
      </c>
      <c r="C40" s="175">
        <v>550</v>
      </c>
      <c r="D40" s="175">
        <v>587.5</v>
      </c>
      <c r="E40" s="175">
        <v>0</v>
      </c>
      <c r="F40" s="175"/>
      <c r="G40" s="175">
        <v>0</v>
      </c>
      <c r="H40" s="175">
        <v>575</v>
      </c>
      <c r="I40" s="175">
        <v>575</v>
      </c>
      <c r="J40" s="175">
        <v>375</v>
      </c>
      <c r="K40" s="175"/>
      <c r="L40" s="121" t="s">
        <v>306</v>
      </c>
      <c r="M40" s="175">
        <v>575</v>
      </c>
      <c r="N40" s="175">
        <v>575</v>
      </c>
      <c r="O40" s="175">
        <v>375</v>
      </c>
      <c r="P40" s="175"/>
      <c r="Q40" s="121" t="s">
        <v>306</v>
      </c>
      <c r="R40" s="175">
        <v>575</v>
      </c>
      <c r="S40" s="175">
        <v>575</v>
      </c>
      <c r="T40" s="175">
        <v>375</v>
      </c>
      <c r="U40" s="175"/>
      <c r="V40" s="121" t="s">
        <v>306</v>
      </c>
    </row>
    <row r="41" spans="1:22" x14ac:dyDescent="0.2">
      <c r="A41" s="413" t="s">
        <v>160</v>
      </c>
      <c r="B41" s="174" t="s">
        <v>305</v>
      </c>
      <c r="C41" s="175">
        <v>475</v>
      </c>
      <c r="D41" s="175">
        <v>575</v>
      </c>
      <c r="E41" s="175">
        <v>0</v>
      </c>
      <c r="F41" s="175"/>
      <c r="G41" s="175">
        <v>0</v>
      </c>
      <c r="H41" s="175">
        <v>475</v>
      </c>
      <c r="I41" s="175">
        <v>575</v>
      </c>
      <c r="J41" s="175">
        <v>412.5</v>
      </c>
      <c r="K41" s="175"/>
      <c r="L41" s="121" t="s">
        <v>306</v>
      </c>
      <c r="M41" s="175">
        <v>525</v>
      </c>
      <c r="N41" s="175">
        <v>537.5</v>
      </c>
      <c r="O41" s="175">
        <v>375</v>
      </c>
      <c r="P41" s="175"/>
      <c r="Q41" s="121" t="s">
        <v>306</v>
      </c>
      <c r="R41" s="175">
        <v>525</v>
      </c>
      <c r="S41" s="175">
        <v>550</v>
      </c>
      <c r="T41" s="175">
        <v>375</v>
      </c>
      <c r="U41" s="175"/>
      <c r="V41" s="121" t="s">
        <v>306</v>
      </c>
    </row>
    <row r="42" spans="1:22" x14ac:dyDescent="0.2">
      <c r="A42" s="413"/>
      <c r="B42" s="174" t="s">
        <v>307</v>
      </c>
      <c r="C42" s="175">
        <v>525</v>
      </c>
      <c r="D42" s="175">
        <v>587.5</v>
      </c>
      <c r="E42" s="175">
        <v>0</v>
      </c>
      <c r="F42" s="175"/>
      <c r="G42" s="175">
        <v>0</v>
      </c>
      <c r="H42" s="175">
        <v>575</v>
      </c>
      <c r="I42" s="175">
        <v>575</v>
      </c>
      <c r="J42" s="175">
        <v>425</v>
      </c>
      <c r="K42" s="175"/>
      <c r="L42" s="121" t="s">
        <v>306</v>
      </c>
      <c r="M42" s="175">
        <v>525</v>
      </c>
      <c r="N42" s="175">
        <v>562.5</v>
      </c>
      <c r="O42" s="175">
        <v>425</v>
      </c>
      <c r="P42" s="175"/>
      <c r="Q42" s="121" t="s">
        <v>306</v>
      </c>
      <c r="R42" s="175">
        <v>562.5</v>
      </c>
      <c r="S42" s="175">
        <v>575</v>
      </c>
      <c r="T42" s="175">
        <v>425</v>
      </c>
      <c r="U42" s="175"/>
      <c r="V42" s="121" t="s">
        <v>306</v>
      </c>
    </row>
    <row r="43" spans="1:22" x14ac:dyDescent="0.2">
      <c r="A43" s="413" t="s">
        <v>162</v>
      </c>
      <c r="B43" s="174" t="s">
        <v>305</v>
      </c>
      <c r="C43" s="175">
        <v>550</v>
      </c>
      <c r="D43" s="175">
        <v>600</v>
      </c>
      <c r="E43" s="175">
        <v>0</v>
      </c>
      <c r="F43" s="175"/>
      <c r="G43" s="175">
        <v>0</v>
      </c>
      <c r="H43" s="175">
        <v>600</v>
      </c>
      <c r="I43" s="175">
        <v>587.5</v>
      </c>
      <c r="J43" s="175">
        <v>425</v>
      </c>
      <c r="K43" s="175"/>
      <c r="L43" s="121" t="s">
        <v>306</v>
      </c>
      <c r="M43" s="175">
        <v>575</v>
      </c>
      <c r="N43" s="175">
        <v>575</v>
      </c>
      <c r="O43" s="175">
        <v>425</v>
      </c>
      <c r="P43" s="175"/>
      <c r="Q43" s="121" t="s">
        <v>306</v>
      </c>
      <c r="R43" s="175">
        <v>575</v>
      </c>
      <c r="S43" s="175">
        <v>575</v>
      </c>
      <c r="T43" s="175">
        <v>425</v>
      </c>
      <c r="U43" s="175"/>
      <c r="V43" s="121" t="s">
        <v>306</v>
      </c>
    </row>
    <row r="44" spans="1:22" x14ac:dyDescent="0.2">
      <c r="A44" s="413"/>
      <c r="B44" s="174" t="s">
        <v>307</v>
      </c>
      <c r="C44" s="175">
        <v>600</v>
      </c>
      <c r="D44" s="175">
        <v>662.5</v>
      </c>
      <c r="E44" s="175">
        <v>0</v>
      </c>
      <c r="F44" s="175"/>
      <c r="G44" s="175">
        <v>0</v>
      </c>
      <c r="H44" s="175">
        <v>650</v>
      </c>
      <c r="I44" s="175">
        <v>625</v>
      </c>
      <c r="J44" s="175">
        <v>475</v>
      </c>
      <c r="K44" s="175"/>
      <c r="L44" s="121" t="s">
        <v>306</v>
      </c>
      <c r="M44" s="175">
        <v>587.5</v>
      </c>
      <c r="N44" s="175">
        <v>600</v>
      </c>
      <c r="O44" s="175">
        <v>475</v>
      </c>
      <c r="P44" s="175"/>
      <c r="Q44" s="121" t="s">
        <v>306</v>
      </c>
      <c r="R44" s="175">
        <v>650</v>
      </c>
      <c r="S44" s="175">
        <v>600</v>
      </c>
      <c r="T44" s="175">
        <v>475</v>
      </c>
      <c r="U44" s="175"/>
      <c r="V44" s="121" t="s">
        <v>306</v>
      </c>
    </row>
    <row r="45" spans="1:22" x14ac:dyDescent="0.2">
      <c r="A45" s="413" t="s">
        <v>164</v>
      </c>
      <c r="B45" s="174" t="s">
        <v>305</v>
      </c>
      <c r="C45" s="175">
        <v>475</v>
      </c>
      <c r="D45" s="175">
        <v>550</v>
      </c>
      <c r="E45" s="175">
        <v>0</v>
      </c>
      <c r="F45" s="175"/>
      <c r="G45" s="175">
        <v>0</v>
      </c>
      <c r="H45" s="175">
        <v>500</v>
      </c>
      <c r="I45" s="175">
        <v>537.5</v>
      </c>
      <c r="J45" s="175">
        <v>325</v>
      </c>
      <c r="K45" s="175"/>
      <c r="L45" s="121" t="s">
        <v>306</v>
      </c>
      <c r="M45" s="175">
        <v>525</v>
      </c>
      <c r="N45" s="175">
        <v>537.5</v>
      </c>
      <c r="O45" s="175">
        <v>325</v>
      </c>
      <c r="P45" s="175"/>
      <c r="Q45" s="121" t="s">
        <v>306</v>
      </c>
      <c r="R45" s="175">
        <v>525</v>
      </c>
      <c r="S45" s="175">
        <v>500</v>
      </c>
      <c r="T45" s="175">
        <v>325</v>
      </c>
      <c r="U45" s="175"/>
      <c r="V45" s="121" t="s">
        <v>306</v>
      </c>
    </row>
    <row r="46" spans="1:22" x14ac:dyDescent="0.2">
      <c r="A46" s="413"/>
      <c r="B46" s="174" t="s">
        <v>307</v>
      </c>
      <c r="C46" s="175">
        <v>525</v>
      </c>
      <c r="D46" s="175">
        <v>587.5</v>
      </c>
      <c r="E46" s="175">
        <v>0</v>
      </c>
      <c r="F46" s="175"/>
      <c r="G46" s="175">
        <v>0</v>
      </c>
      <c r="H46" s="175">
        <v>525</v>
      </c>
      <c r="I46" s="175">
        <v>575</v>
      </c>
      <c r="J46" s="175">
        <v>375</v>
      </c>
      <c r="K46" s="175"/>
      <c r="L46" s="121" t="s">
        <v>306</v>
      </c>
      <c r="M46" s="175">
        <v>525</v>
      </c>
      <c r="N46" s="175">
        <v>562.5</v>
      </c>
      <c r="O46" s="175">
        <v>325</v>
      </c>
      <c r="P46" s="175"/>
      <c r="Q46" s="121" t="s">
        <v>306</v>
      </c>
      <c r="R46" s="175">
        <v>550</v>
      </c>
      <c r="S46" s="175">
        <v>550</v>
      </c>
      <c r="T46" s="175">
        <v>325</v>
      </c>
      <c r="U46" s="175"/>
      <c r="V46" s="121" t="s">
        <v>306</v>
      </c>
    </row>
    <row r="47" spans="1:22" x14ac:dyDescent="0.2">
      <c r="A47" s="276" t="s">
        <v>268</v>
      </c>
      <c r="B47" s="174" t="s">
        <v>305</v>
      </c>
      <c r="C47" s="175">
        <v>400</v>
      </c>
      <c r="D47" s="175">
        <v>375</v>
      </c>
      <c r="E47" s="175">
        <v>0</v>
      </c>
      <c r="F47" s="175"/>
      <c r="G47" s="175">
        <v>0</v>
      </c>
      <c r="H47" s="175">
        <v>400</v>
      </c>
      <c r="I47" s="175">
        <v>375</v>
      </c>
      <c r="J47" s="175">
        <v>300</v>
      </c>
      <c r="K47" s="175"/>
      <c r="L47" s="121" t="s">
        <v>306</v>
      </c>
      <c r="M47" s="175">
        <v>425</v>
      </c>
      <c r="N47" s="175">
        <v>387.5</v>
      </c>
      <c r="O47" s="175">
        <v>275</v>
      </c>
      <c r="P47" s="175"/>
      <c r="Q47" s="121" t="s">
        <v>306</v>
      </c>
      <c r="R47" s="175">
        <v>425</v>
      </c>
      <c r="S47" s="175">
        <v>375</v>
      </c>
      <c r="T47" s="175">
        <v>275</v>
      </c>
      <c r="U47" s="175"/>
      <c r="V47" s="121" t="s">
        <v>306</v>
      </c>
    </row>
    <row r="48" spans="1:22" x14ac:dyDescent="0.2">
      <c r="A48" s="276" t="s">
        <v>180</v>
      </c>
      <c r="B48" s="174" t="s">
        <v>305</v>
      </c>
      <c r="C48" s="175">
        <v>312.5</v>
      </c>
      <c r="D48" s="175">
        <v>325</v>
      </c>
      <c r="E48" s="175">
        <v>0</v>
      </c>
      <c r="F48" s="175"/>
      <c r="G48" s="175">
        <v>0</v>
      </c>
      <c r="H48" s="175">
        <v>312.5</v>
      </c>
      <c r="I48" s="175">
        <v>325</v>
      </c>
      <c r="J48" s="175">
        <v>212.5</v>
      </c>
      <c r="K48" s="175"/>
      <c r="L48" s="121" t="s">
        <v>306</v>
      </c>
      <c r="M48" s="175">
        <v>325</v>
      </c>
      <c r="N48" s="175">
        <v>325</v>
      </c>
      <c r="O48" s="175">
        <v>212.5</v>
      </c>
      <c r="P48" s="175"/>
      <c r="Q48" s="121" t="s">
        <v>306</v>
      </c>
      <c r="R48" s="175">
        <v>325</v>
      </c>
      <c r="S48" s="175">
        <v>275</v>
      </c>
      <c r="T48" s="175">
        <v>212.5</v>
      </c>
      <c r="U48" s="175"/>
      <c r="V48" s="121" t="s">
        <v>306</v>
      </c>
    </row>
    <row r="49" spans="1:22" x14ac:dyDescent="0.2">
      <c r="A49" s="417" t="s">
        <v>308</v>
      </c>
      <c r="B49" s="417"/>
      <c r="C49" s="417"/>
      <c r="D49" s="417"/>
      <c r="E49" s="417"/>
      <c r="F49" s="417"/>
      <c r="G49" s="417"/>
      <c r="H49" s="417"/>
      <c r="I49" s="417"/>
      <c r="J49" s="417"/>
      <c r="K49" s="417"/>
      <c r="L49" s="417"/>
      <c r="M49" s="417"/>
      <c r="N49" s="417"/>
      <c r="O49" s="417"/>
      <c r="P49" s="417"/>
      <c r="Q49" s="417"/>
      <c r="R49" s="417"/>
      <c r="S49" s="417"/>
      <c r="T49" s="417"/>
      <c r="U49" s="417"/>
      <c r="V49" s="417"/>
    </row>
    <row r="50" spans="1:22" x14ac:dyDescent="0.2">
      <c r="A50" s="413" t="s">
        <v>270</v>
      </c>
      <c r="B50" s="174" t="s">
        <v>305</v>
      </c>
      <c r="C50" s="175">
        <v>475</v>
      </c>
      <c r="D50" s="175">
        <v>575</v>
      </c>
      <c r="E50" s="175">
        <v>0</v>
      </c>
      <c r="F50" s="175"/>
      <c r="G50" s="175">
        <v>0</v>
      </c>
      <c r="H50" s="175">
        <v>475</v>
      </c>
      <c r="I50" s="175">
        <v>575</v>
      </c>
      <c r="J50" s="175">
        <v>300</v>
      </c>
      <c r="K50" s="175"/>
      <c r="L50" s="121" t="s">
        <v>306</v>
      </c>
      <c r="M50" s="175">
        <v>475</v>
      </c>
      <c r="N50" s="175">
        <v>575</v>
      </c>
      <c r="O50" s="175">
        <v>337.5</v>
      </c>
      <c r="P50" s="175"/>
      <c r="Q50" s="121" t="s">
        <v>306</v>
      </c>
      <c r="R50" s="175">
        <v>525</v>
      </c>
      <c r="S50" s="175">
        <v>525</v>
      </c>
      <c r="T50" s="175">
        <v>337.5</v>
      </c>
      <c r="U50" s="175"/>
      <c r="V50" s="121" t="s">
        <v>306</v>
      </c>
    </row>
    <row r="51" spans="1:22" x14ac:dyDescent="0.2">
      <c r="A51" s="413"/>
      <c r="B51" s="174" t="s">
        <v>307</v>
      </c>
      <c r="C51" s="175">
        <v>587.5</v>
      </c>
      <c r="D51" s="175">
        <v>600</v>
      </c>
      <c r="E51" s="175">
        <v>0</v>
      </c>
      <c r="F51" s="175"/>
      <c r="G51" s="175">
        <v>0</v>
      </c>
      <c r="H51" s="175">
        <v>587.5</v>
      </c>
      <c r="I51" s="175">
        <v>587.5</v>
      </c>
      <c r="J51" s="175">
        <v>412.5</v>
      </c>
      <c r="K51" s="175"/>
      <c r="L51" s="121" t="s">
        <v>306</v>
      </c>
      <c r="M51" s="175">
        <v>587.5</v>
      </c>
      <c r="N51" s="175">
        <v>600</v>
      </c>
      <c r="O51" s="175">
        <v>400</v>
      </c>
      <c r="P51" s="175"/>
      <c r="Q51" s="121" t="s">
        <v>306</v>
      </c>
      <c r="R51" s="175">
        <v>587.5</v>
      </c>
      <c r="S51" s="175">
        <v>575</v>
      </c>
      <c r="T51" s="175">
        <v>400</v>
      </c>
      <c r="U51" s="175"/>
      <c r="V51" s="121" t="s">
        <v>306</v>
      </c>
    </row>
    <row r="52" spans="1:22" x14ac:dyDescent="0.2">
      <c r="A52" s="413" t="s">
        <v>150</v>
      </c>
      <c r="B52" s="174" t="s">
        <v>305</v>
      </c>
      <c r="C52" s="175">
        <v>500</v>
      </c>
      <c r="D52" s="175">
        <v>625</v>
      </c>
      <c r="E52" s="175">
        <v>0</v>
      </c>
      <c r="F52" s="175"/>
      <c r="G52" s="175">
        <v>0</v>
      </c>
      <c r="H52" s="175">
        <v>550</v>
      </c>
      <c r="I52" s="175">
        <v>625</v>
      </c>
      <c r="J52" s="175">
        <v>475</v>
      </c>
      <c r="K52" s="175"/>
      <c r="L52" s="121" t="s">
        <v>306</v>
      </c>
      <c r="M52" s="175">
        <v>525</v>
      </c>
      <c r="N52" s="175">
        <v>600</v>
      </c>
      <c r="O52" s="175">
        <v>425</v>
      </c>
      <c r="P52" s="175"/>
      <c r="Q52" s="121" t="s">
        <v>306</v>
      </c>
      <c r="R52" s="175">
        <v>550</v>
      </c>
      <c r="S52" s="175">
        <v>575</v>
      </c>
      <c r="T52" s="175">
        <v>425</v>
      </c>
      <c r="U52" s="175"/>
      <c r="V52" s="121" t="s">
        <v>306</v>
      </c>
    </row>
    <row r="53" spans="1:22" x14ac:dyDescent="0.2">
      <c r="A53" s="413"/>
      <c r="B53" s="174" t="s">
        <v>307</v>
      </c>
      <c r="C53" s="175">
        <v>600</v>
      </c>
      <c r="D53" s="175">
        <v>650</v>
      </c>
      <c r="E53" s="175">
        <v>0</v>
      </c>
      <c r="F53" s="175"/>
      <c r="G53" s="175">
        <v>0</v>
      </c>
      <c r="H53" s="175">
        <v>600</v>
      </c>
      <c r="I53" s="175">
        <v>637.5</v>
      </c>
      <c r="J53" s="175">
        <v>550</v>
      </c>
      <c r="K53" s="175"/>
      <c r="L53" s="121" t="s">
        <v>306</v>
      </c>
      <c r="M53" s="175">
        <v>600</v>
      </c>
      <c r="N53" s="175">
        <v>625</v>
      </c>
      <c r="O53" s="175">
        <v>500</v>
      </c>
      <c r="P53" s="175"/>
      <c r="Q53" s="121" t="s">
        <v>306</v>
      </c>
      <c r="R53" s="175">
        <v>625</v>
      </c>
      <c r="S53" s="175">
        <v>600</v>
      </c>
      <c r="T53" s="175">
        <v>475</v>
      </c>
      <c r="U53" s="175"/>
      <c r="V53" s="121" t="s">
        <v>306</v>
      </c>
    </row>
    <row r="54" spans="1:22" x14ac:dyDescent="0.2">
      <c r="A54" s="413" t="s">
        <v>271</v>
      </c>
      <c r="B54" s="174" t="s">
        <v>305</v>
      </c>
      <c r="C54" s="175">
        <v>400</v>
      </c>
      <c r="D54" s="175">
        <v>425</v>
      </c>
      <c r="E54" s="175">
        <v>0</v>
      </c>
      <c r="F54" s="175"/>
      <c r="G54" s="175">
        <v>0</v>
      </c>
      <c r="H54" s="175">
        <v>425</v>
      </c>
      <c r="I54" s="175">
        <v>425</v>
      </c>
      <c r="J54" s="175">
        <v>275</v>
      </c>
      <c r="K54" s="175"/>
      <c r="L54" s="121" t="s">
        <v>306</v>
      </c>
      <c r="M54" s="175">
        <v>400</v>
      </c>
      <c r="N54" s="175">
        <v>412.5</v>
      </c>
      <c r="O54" s="175">
        <v>250</v>
      </c>
      <c r="P54" s="175"/>
      <c r="Q54" s="121" t="s">
        <v>306</v>
      </c>
      <c r="R54" s="175">
        <v>425</v>
      </c>
      <c r="S54" s="175">
        <v>412.5</v>
      </c>
      <c r="T54" s="175">
        <v>250</v>
      </c>
      <c r="U54" s="175"/>
      <c r="V54" s="121" t="s">
        <v>306</v>
      </c>
    </row>
    <row r="55" spans="1:22" x14ac:dyDescent="0.2">
      <c r="A55" s="413"/>
      <c r="B55" s="174" t="s">
        <v>307</v>
      </c>
      <c r="C55" s="175">
        <v>475</v>
      </c>
      <c r="D55" s="175">
        <v>525</v>
      </c>
      <c r="E55" s="175">
        <v>0</v>
      </c>
      <c r="F55" s="175"/>
      <c r="G55" s="175">
        <v>0</v>
      </c>
      <c r="H55" s="175">
        <v>437.5</v>
      </c>
      <c r="I55" s="175">
        <v>475</v>
      </c>
      <c r="J55" s="175">
        <v>325</v>
      </c>
      <c r="K55" s="175"/>
      <c r="L55" s="121" t="s">
        <v>306</v>
      </c>
      <c r="M55" s="175">
        <v>400</v>
      </c>
      <c r="N55" s="175">
        <v>475</v>
      </c>
      <c r="O55" s="175">
        <v>325</v>
      </c>
      <c r="P55" s="175"/>
      <c r="Q55" s="121" t="s">
        <v>306</v>
      </c>
      <c r="R55" s="175">
        <v>475</v>
      </c>
      <c r="S55" s="175">
        <v>475</v>
      </c>
      <c r="T55" s="175">
        <v>325</v>
      </c>
      <c r="U55" s="175"/>
      <c r="V55" s="121" t="s">
        <v>306</v>
      </c>
    </row>
    <row r="56" spans="1:22" x14ac:dyDescent="0.2">
      <c r="A56" s="276" t="s">
        <v>272</v>
      </c>
      <c r="B56" s="174" t="s">
        <v>305</v>
      </c>
      <c r="C56" s="175">
        <v>350</v>
      </c>
      <c r="D56" s="175">
        <v>325</v>
      </c>
      <c r="E56" s="175">
        <v>0</v>
      </c>
      <c r="F56" s="175"/>
      <c r="G56" s="175">
        <v>0</v>
      </c>
      <c r="H56" s="175">
        <v>350</v>
      </c>
      <c r="I56" s="175">
        <v>325</v>
      </c>
      <c r="J56" s="175">
        <v>225</v>
      </c>
      <c r="K56" s="175"/>
      <c r="L56" s="121" t="s">
        <v>306</v>
      </c>
      <c r="M56" s="175">
        <v>375</v>
      </c>
      <c r="N56" s="175">
        <v>325</v>
      </c>
      <c r="O56" s="175">
        <v>225</v>
      </c>
      <c r="P56" s="175"/>
      <c r="Q56" s="121" t="s">
        <v>306</v>
      </c>
      <c r="R56" s="175">
        <v>375</v>
      </c>
      <c r="S56" s="175">
        <v>325</v>
      </c>
      <c r="T56" s="175">
        <v>225</v>
      </c>
      <c r="U56" s="175"/>
      <c r="V56" s="121" t="s">
        <v>306</v>
      </c>
    </row>
    <row r="57" spans="1:22" x14ac:dyDescent="0.2">
      <c r="A57" s="276" t="s">
        <v>273</v>
      </c>
      <c r="B57" s="174" t="s">
        <v>305</v>
      </c>
      <c r="C57" s="175">
        <v>375</v>
      </c>
      <c r="D57" s="175">
        <v>350</v>
      </c>
      <c r="E57" s="175">
        <v>0</v>
      </c>
      <c r="F57" s="175"/>
      <c r="G57" s="175">
        <v>0</v>
      </c>
      <c r="H57" s="175">
        <v>362.5</v>
      </c>
      <c r="I57" s="175">
        <v>350</v>
      </c>
      <c r="J57" s="175">
        <v>250</v>
      </c>
      <c r="K57" s="175"/>
      <c r="L57" s="121" t="s">
        <v>306</v>
      </c>
      <c r="M57" s="175">
        <v>387.5</v>
      </c>
      <c r="N57" s="175">
        <v>350</v>
      </c>
      <c r="O57" s="175">
        <v>275</v>
      </c>
      <c r="P57" s="175"/>
      <c r="Q57" s="121" t="s">
        <v>306</v>
      </c>
      <c r="R57" s="175">
        <v>375</v>
      </c>
      <c r="S57" s="175">
        <v>325</v>
      </c>
      <c r="T57" s="175">
        <v>225</v>
      </c>
      <c r="U57" s="175"/>
      <c r="V57" s="121" t="s">
        <v>306</v>
      </c>
    </row>
    <row r="58" spans="1:22" x14ac:dyDescent="0.2">
      <c r="A58" s="414" t="s">
        <v>309</v>
      </c>
      <c r="B58" s="414"/>
      <c r="C58" s="414"/>
      <c r="D58" s="414"/>
      <c r="E58" s="414"/>
      <c r="F58" s="414"/>
      <c r="G58" s="414"/>
      <c r="H58" s="414"/>
      <c r="I58" s="414"/>
      <c r="J58" s="414"/>
      <c r="K58" s="414"/>
      <c r="L58" s="414"/>
      <c r="M58" s="414"/>
      <c r="N58" s="414"/>
      <c r="O58" s="414"/>
      <c r="P58" s="414"/>
      <c r="Q58" s="414"/>
      <c r="R58" s="414"/>
      <c r="S58" s="414"/>
      <c r="T58" s="414"/>
      <c r="U58" s="414"/>
      <c r="V58" s="414"/>
    </row>
    <row r="59" spans="1:22" x14ac:dyDescent="0.2">
      <c r="A59" s="414" t="s">
        <v>310</v>
      </c>
      <c r="B59" s="414"/>
      <c r="C59" s="414"/>
      <c r="D59" s="414"/>
      <c r="E59" s="414"/>
      <c r="F59" s="414"/>
      <c r="G59" s="414"/>
      <c r="H59" s="414"/>
      <c r="I59" s="414"/>
      <c r="J59" s="414"/>
      <c r="K59" s="414"/>
      <c r="L59" s="414"/>
      <c r="M59" s="414"/>
      <c r="N59" s="414"/>
      <c r="O59" s="414"/>
      <c r="P59" s="414"/>
      <c r="Q59" s="414"/>
      <c r="R59" s="414"/>
      <c r="S59" s="414"/>
      <c r="T59" s="414"/>
      <c r="U59" s="414"/>
      <c r="V59" s="414"/>
    </row>
    <row r="60" spans="1:22" x14ac:dyDescent="0.2">
      <c r="A60" s="172"/>
      <c r="B60" s="172"/>
      <c r="C60" s="172"/>
      <c r="D60" s="172"/>
      <c r="E60" s="172"/>
      <c r="F60" s="172"/>
      <c r="G60" s="172"/>
      <c r="H60" s="172"/>
      <c r="I60" s="172"/>
      <c r="J60" s="172"/>
      <c r="K60" s="172"/>
      <c r="L60" s="172"/>
      <c r="M60" s="172"/>
      <c r="N60" s="172"/>
      <c r="O60" s="172"/>
      <c r="P60" s="172"/>
      <c r="Q60" s="172"/>
      <c r="R60" s="172"/>
      <c r="S60" s="172"/>
      <c r="T60" s="172"/>
      <c r="U60" s="172"/>
      <c r="V60" s="172"/>
    </row>
    <row r="61" spans="1:22" x14ac:dyDescent="0.2">
      <c r="A61" s="172"/>
      <c r="B61" s="172"/>
      <c r="C61" s="172"/>
      <c r="D61" s="172"/>
      <c r="E61" s="172"/>
      <c r="F61" s="172"/>
      <c r="G61" s="172"/>
      <c r="H61" s="172"/>
      <c r="I61" s="172"/>
      <c r="J61" s="172"/>
      <c r="K61" s="172"/>
      <c r="L61" s="172"/>
      <c r="M61" s="172"/>
      <c r="N61" s="172"/>
      <c r="O61" s="172"/>
      <c r="P61" s="172"/>
      <c r="Q61" s="172"/>
      <c r="R61" s="172"/>
      <c r="S61" s="172"/>
      <c r="T61" s="172"/>
      <c r="U61" s="172"/>
      <c r="V61" s="172"/>
    </row>
    <row r="62" spans="1:22" x14ac:dyDescent="0.2">
      <c r="A62" s="172"/>
      <c r="B62" s="172"/>
      <c r="C62" s="172"/>
      <c r="D62" s="172"/>
      <c r="E62" s="172"/>
      <c r="F62" s="172"/>
      <c r="G62" s="172"/>
      <c r="H62" s="172"/>
      <c r="I62" s="172"/>
      <c r="J62" s="172"/>
      <c r="K62" s="172"/>
      <c r="L62" s="172"/>
      <c r="M62" s="172"/>
      <c r="N62" s="172"/>
      <c r="O62" s="172"/>
      <c r="P62" s="172"/>
      <c r="Q62" s="172"/>
      <c r="R62" s="172"/>
      <c r="S62" s="172"/>
      <c r="T62" s="172"/>
      <c r="U62" s="172"/>
      <c r="V62" s="172"/>
    </row>
    <row r="63" spans="1:22" x14ac:dyDescent="0.2">
      <c r="A63" s="172"/>
      <c r="B63" s="172"/>
      <c r="C63" s="172"/>
      <c r="D63" s="172"/>
      <c r="E63" s="172"/>
      <c r="F63" s="172"/>
      <c r="G63" s="172"/>
      <c r="H63" s="172"/>
      <c r="I63" s="172"/>
      <c r="J63" s="172"/>
      <c r="K63" s="172"/>
      <c r="L63" s="172"/>
      <c r="M63" s="172"/>
      <c r="N63" s="172"/>
      <c r="O63" s="172"/>
      <c r="P63" s="172"/>
      <c r="Q63" s="172"/>
      <c r="R63" s="172"/>
      <c r="S63" s="172"/>
      <c r="T63" s="172"/>
      <c r="U63" s="172"/>
      <c r="V63" s="172"/>
    </row>
    <row r="64" spans="1:22" x14ac:dyDescent="0.2">
      <c r="A64" s="172"/>
      <c r="B64" s="172"/>
      <c r="C64" s="172"/>
      <c r="D64" s="172"/>
      <c r="E64" s="172"/>
      <c r="F64" s="172"/>
      <c r="G64" s="172"/>
      <c r="H64" s="172"/>
      <c r="I64" s="172"/>
      <c r="J64" s="172"/>
      <c r="K64" s="172"/>
      <c r="L64" s="172"/>
      <c r="M64" s="172"/>
      <c r="N64" s="172"/>
      <c r="O64" s="172"/>
      <c r="P64" s="172"/>
      <c r="Q64" s="172"/>
      <c r="R64" s="172"/>
      <c r="S64" s="172"/>
      <c r="T64" s="172"/>
      <c r="U64" s="172"/>
      <c r="V64" s="172"/>
    </row>
    <row r="65" spans="1:22" x14ac:dyDescent="0.2">
      <c r="A65" s="412" t="s">
        <v>311</v>
      </c>
      <c r="B65" s="412"/>
      <c r="C65" s="412"/>
      <c r="D65" s="412"/>
      <c r="E65" s="412"/>
      <c r="F65" s="412"/>
      <c r="G65" s="412"/>
      <c r="H65" s="412"/>
      <c r="I65" s="412"/>
      <c r="J65" s="412"/>
      <c r="K65" s="412"/>
      <c r="L65" s="412"/>
      <c r="M65" s="412"/>
      <c r="N65" s="412"/>
      <c r="O65" s="412"/>
      <c r="P65" s="412"/>
      <c r="Q65" s="412"/>
      <c r="R65" s="412"/>
      <c r="S65" s="412"/>
      <c r="T65" s="412"/>
      <c r="U65" s="412"/>
      <c r="V65" s="412"/>
    </row>
    <row r="66" spans="1:22" x14ac:dyDescent="0.2">
      <c r="A66" s="416" t="s">
        <v>256</v>
      </c>
      <c r="B66" s="415" t="s">
        <v>257</v>
      </c>
      <c r="C66" s="413" t="s">
        <v>316</v>
      </c>
      <c r="D66" s="413"/>
      <c r="E66" s="413"/>
      <c r="F66" s="413"/>
      <c r="G66" s="413"/>
      <c r="H66" s="413" t="s">
        <v>317</v>
      </c>
      <c r="I66" s="413"/>
      <c r="J66" s="413"/>
      <c r="K66" s="413"/>
      <c r="L66" s="413"/>
      <c r="M66" s="413" t="s">
        <v>318</v>
      </c>
      <c r="N66" s="413"/>
      <c r="O66" s="413"/>
      <c r="P66" s="413"/>
      <c r="Q66" s="413"/>
      <c r="R66" s="413" t="s">
        <v>319</v>
      </c>
      <c r="S66" s="413"/>
      <c r="T66" s="413"/>
      <c r="U66" s="413"/>
      <c r="V66" s="413"/>
    </row>
    <row r="67" spans="1:22" ht="51" x14ac:dyDescent="0.2">
      <c r="A67" s="416"/>
      <c r="B67" s="415"/>
      <c r="C67" s="276">
        <v>2017</v>
      </c>
      <c r="D67" s="276">
        <v>2018</v>
      </c>
      <c r="E67" s="276">
        <v>2019</v>
      </c>
      <c r="F67" s="276">
        <v>2020</v>
      </c>
      <c r="G67" s="278" t="s">
        <v>302</v>
      </c>
      <c r="H67" s="276">
        <v>2017</v>
      </c>
      <c r="I67" s="276">
        <v>2018</v>
      </c>
      <c r="J67" s="276">
        <v>2019</v>
      </c>
      <c r="K67" s="276">
        <v>2020</v>
      </c>
      <c r="L67" s="278" t="s">
        <v>302</v>
      </c>
      <c r="M67" s="276">
        <v>2017</v>
      </c>
      <c r="N67" s="276">
        <v>2018</v>
      </c>
      <c r="O67" s="276">
        <v>2019</v>
      </c>
      <c r="P67" s="276">
        <v>2020</v>
      </c>
      <c r="Q67" s="278" t="s">
        <v>302</v>
      </c>
      <c r="R67" s="276">
        <v>2017</v>
      </c>
      <c r="S67" s="276">
        <v>2018</v>
      </c>
      <c r="T67" s="276">
        <v>2019</v>
      </c>
      <c r="U67" s="276">
        <v>2020</v>
      </c>
      <c r="V67" s="278" t="s">
        <v>302</v>
      </c>
    </row>
    <row r="68" spans="1:22" x14ac:dyDescent="0.2">
      <c r="A68" s="409" t="s">
        <v>303</v>
      </c>
      <c r="B68" s="410"/>
      <c r="C68" s="410"/>
      <c r="D68" s="410"/>
      <c r="E68" s="410"/>
      <c r="F68" s="410"/>
      <c r="G68" s="410"/>
      <c r="H68" s="410"/>
      <c r="I68" s="410"/>
      <c r="J68" s="410"/>
      <c r="K68" s="410"/>
      <c r="L68" s="410"/>
      <c r="M68" s="410"/>
      <c r="N68" s="410"/>
      <c r="O68" s="410"/>
      <c r="P68" s="410"/>
      <c r="Q68" s="410"/>
      <c r="R68" s="410"/>
      <c r="S68" s="410"/>
      <c r="T68" s="410"/>
      <c r="U68" s="410"/>
      <c r="V68" s="411"/>
    </row>
    <row r="69" spans="1:22" x14ac:dyDescent="0.2">
      <c r="A69" s="413" t="s">
        <v>304</v>
      </c>
      <c r="B69" s="174" t="s">
        <v>305</v>
      </c>
      <c r="C69" s="175">
        <v>375</v>
      </c>
      <c r="D69" s="175">
        <v>300</v>
      </c>
      <c r="E69" s="175">
        <v>225</v>
      </c>
      <c r="F69" s="175"/>
      <c r="G69" s="121" t="s">
        <v>306</v>
      </c>
      <c r="H69" s="175">
        <v>375</v>
      </c>
      <c r="I69" s="175">
        <v>262.5</v>
      </c>
      <c r="J69" s="175">
        <v>225</v>
      </c>
      <c r="K69" s="175"/>
      <c r="L69" s="121" t="s">
        <v>306</v>
      </c>
      <c r="M69" s="175">
        <v>375</v>
      </c>
      <c r="N69" s="175">
        <v>237.5</v>
      </c>
      <c r="O69" s="175">
        <v>225</v>
      </c>
      <c r="P69" s="175"/>
      <c r="Q69" s="121" t="s">
        <v>306</v>
      </c>
      <c r="R69" s="175">
        <v>375</v>
      </c>
      <c r="S69" s="175">
        <v>225</v>
      </c>
      <c r="T69" s="175">
        <v>0</v>
      </c>
      <c r="U69" s="175"/>
      <c r="V69" s="121" t="s">
        <v>306</v>
      </c>
    </row>
    <row r="70" spans="1:22" x14ac:dyDescent="0.2">
      <c r="A70" s="413"/>
      <c r="B70" s="174" t="s">
        <v>307</v>
      </c>
      <c r="C70" s="175">
        <v>400</v>
      </c>
      <c r="D70" s="175">
        <v>375</v>
      </c>
      <c r="E70" s="175">
        <v>275</v>
      </c>
      <c r="F70" s="175"/>
      <c r="G70" s="121" t="s">
        <v>306</v>
      </c>
      <c r="H70" s="175">
        <v>375</v>
      </c>
      <c r="I70" s="175">
        <v>325</v>
      </c>
      <c r="J70" s="175">
        <v>275</v>
      </c>
      <c r="K70" s="175"/>
      <c r="L70" s="121" t="s">
        <v>306</v>
      </c>
      <c r="M70" s="175">
        <v>375</v>
      </c>
      <c r="N70" s="175">
        <v>312.5</v>
      </c>
      <c r="O70" s="175">
        <v>275</v>
      </c>
      <c r="P70" s="175"/>
      <c r="Q70" s="121" t="s">
        <v>306</v>
      </c>
      <c r="R70" s="175">
        <v>375</v>
      </c>
      <c r="S70" s="175">
        <v>275</v>
      </c>
      <c r="T70" s="175">
        <v>0</v>
      </c>
      <c r="U70" s="175"/>
      <c r="V70" s="121" t="s">
        <v>306</v>
      </c>
    </row>
    <row r="71" spans="1:22" x14ac:dyDescent="0.2">
      <c r="A71" s="413" t="s">
        <v>264</v>
      </c>
      <c r="B71" s="174" t="s">
        <v>305</v>
      </c>
      <c r="C71" s="175">
        <v>562.5</v>
      </c>
      <c r="D71" s="175">
        <v>437.5</v>
      </c>
      <c r="E71" s="175">
        <v>337.5</v>
      </c>
      <c r="F71" s="175"/>
      <c r="G71" s="121" t="s">
        <v>306</v>
      </c>
      <c r="H71" s="175">
        <v>550</v>
      </c>
      <c r="I71" s="175">
        <v>400</v>
      </c>
      <c r="J71" s="175">
        <v>337.5</v>
      </c>
      <c r="K71" s="175"/>
      <c r="L71" s="121" t="s">
        <v>306</v>
      </c>
      <c r="M71" s="175">
        <v>525</v>
      </c>
      <c r="N71" s="175">
        <v>400</v>
      </c>
      <c r="O71" s="175">
        <v>325</v>
      </c>
      <c r="P71" s="175"/>
      <c r="Q71" s="121" t="s">
        <v>306</v>
      </c>
      <c r="R71" s="175">
        <v>550</v>
      </c>
      <c r="S71" s="175">
        <v>350</v>
      </c>
      <c r="T71" s="175">
        <v>0</v>
      </c>
      <c r="U71" s="175"/>
      <c r="V71" s="121" t="s">
        <v>306</v>
      </c>
    </row>
    <row r="72" spans="1:22" x14ac:dyDescent="0.2">
      <c r="A72" s="413"/>
      <c r="B72" s="174" t="s">
        <v>307</v>
      </c>
      <c r="C72" s="175">
        <v>600</v>
      </c>
      <c r="D72" s="175">
        <v>550</v>
      </c>
      <c r="E72" s="175">
        <v>375</v>
      </c>
      <c r="F72" s="175"/>
      <c r="G72" s="121" t="s">
        <v>306</v>
      </c>
      <c r="H72" s="175">
        <v>587.5</v>
      </c>
      <c r="I72" s="175">
        <v>525</v>
      </c>
      <c r="J72" s="175">
        <v>375</v>
      </c>
      <c r="K72" s="175"/>
      <c r="L72" s="121" t="s">
        <v>306</v>
      </c>
      <c r="M72" s="175">
        <v>575</v>
      </c>
      <c r="N72" s="175">
        <v>475</v>
      </c>
      <c r="O72" s="175">
        <v>375</v>
      </c>
      <c r="P72" s="175"/>
      <c r="Q72" s="121" t="s">
        <v>306</v>
      </c>
      <c r="R72" s="175">
        <v>587.5</v>
      </c>
      <c r="S72" s="175">
        <v>425</v>
      </c>
      <c r="T72" s="175">
        <v>0</v>
      </c>
      <c r="U72" s="175"/>
      <c r="V72" s="121" t="s">
        <v>306</v>
      </c>
    </row>
    <row r="73" spans="1:22" x14ac:dyDescent="0.2">
      <c r="A73" s="413" t="s">
        <v>160</v>
      </c>
      <c r="B73" s="174" t="s">
        <v>305</v>
      </c>
      <c r="C73" s="175">
        <v>525</v>
      </c>
      <c r="D73" s="175">
        <v>500</v>
      </c>
      <c r="E73" s="175">
        <v>375</v>
      </c>
      <c r="F73" s="175"/>
      <c r="G73" s="121" t="s">
        <v>306</v>
      </c>
      <c r="H73" s="175">
        <v>575</v>
      </c>
      <c r="I73" s="175">
        <v>450</v>
      </c>
      <c r="J73" s="175">
        <v>375</v>
      </c>
      <c r="K73" s="175"/>
      <c r="L73" s="121" t="s">
        <v>306</v>
      </c>
      <c r="M73" s="175">
        <v>575</v>
      </c>
      <c r="N73" s="175">
        <v>475</v>
      </c>
      <c r="O73" s="175">
        <v>375</v>
      </c>
      <c r="P73" s="175"/>
      <c r="Q73" s="121" t="s">
        <v>306</v>
      </c>
      <c r="R73" s="175">
        <v>575</v>
      </c>
      <c r="S73" s="175">
        <v>425</v>
      </c>
      <c r="T73" s="175">
        <v>0</v>
      </c>
      <c r="U73" s="175"/>
      <c r="V73" s="121" t="s">
        <v>306</v>
      </c>
    </row>
    <row r="74" spans="1:22" x14ac:dyDescent="0.2">
      <c r="A74" s="413"/>
      <c r="B74" s="174" t="s">
        <v>307</v>
      </c>
      <c r="C74" s="175">
        <v>575</v>
      </c>
      <c r="D74" s="175">
        <v>537.5</v>
      </c>
      <c r="E74" s="175">
        <v>425</v>
      </c>
      <c r="F74" s="175"/>
      <c r="G74" s="121" t="s">
        <v>306</v>
      </c>
      <c r="H74" s="175">
        <v>575</v>
      </c>
      <c r="I74" s="175">
        <v>525</v>
      </c>
      <c r="J74" s="175">
        <v>412.5</v>
      </c>
      <c r="K74" s="175"/>
      <c r="L74" s="121" t="s">
        <v>306</v>
      </c>
      <c r="M74" s="175">
        <v>575</v>
      </c>
      <c r="N74" s="175">
        <v>525</v>
      </c>
      <c r="O74" s="175">
        <v>400</v>
      </c>
      <c r="P74" s="175"/>
      <c r="Q74" s="121" t="s">
        <v>306</v>
      </c>
      <c r="R74" s="175">
        <v>575</v>
      </c>
      <c r="S74" s="175">
        <v>475</v>
      </c>
      <c r="T74" s="175">
        <v>0</v>
      </c>
      <c r="U74" s="175"/>
      <c r="V74" s="121" t="s">
        <v>306</v>
      </c>
    </row>
    <row r="75" spans="1:22" x14ac:dyDescent="0.2">
      <c r="A75" s="413" t="s">
        <v>162</v>
      </c>
      <c r="B75" s="174" t="s">
        <v>305</v>
      </c>
      <c r="C75" s="175">
        <v>600</v>
      </c>
      <c r="D75" s="175">
        <v>525</v>
      </c>
      <c r="E75" s="175">
        <v>425</v>
      </c>
      <c r="F75" s="175"/>
      <c r="G75" s="121" t="s">
        <v>306</v>
      </c>
      <c r="H75" s="175">
        <v>575</v>
      </c>
      <c r="I75" s="175">
        <v>475</v>
      </c>
      <c r="J75" s="175">
        <v>400</v>
      </c>
      <c r="K75" s="175"/>
      <c r="L75" s="121" t="s">
        <v>306</v>
      </c>
      <c r="M75" s="175">
        <v>575</v>
      </c>
      <c r="N75" s="175">
        <v>525</v>
      </c>
      <c r="O75" s="175">
        <v>400</v>
      </c>
      <c r="P75" s="175"/>
      <c r="Q75" s="121" t="s">
        <v>306</v>
      </c>
      <c r="R75" s="175">
        <v>612.5</v>
      </c>
      <c r="S75" s="175">
        <v>475</v>
      </c>
      <c r="T75" s="175">
        <v>0</v>
      </c>
      <c r="U75" s="175"/>
      <c r="V75" s="121" t="s">
        <v>306</v>
      </c>
    </row>
    <row r="76" spans="1:22" x14ac:dyDescent="0.2">
      <c r="A76" s="413"/>
      <c r="B76" s="174" t="s">
        <v>307</v>
      </c>
      <c r="C76" s="175">
        <v>650</v>
      </c>
      <c r="D76" s="175">
        <v>575</v>
      </c>
      <c r="E76" s="175">
        <v>475</v>
      </c>
      <c r="F76" s="175"/>
      <c r="G76" s="121" t="s">
        <v>306</v>
      </c>
      <c r="H76" s="175">
        <v>650</v>
      </c>
      <c r="I76" s="175">
        <v>525</v>
      </c>
      <c r="J76" s="175">
        <v>462.5</v>
      </c>
      <c r="K76" s="175"/>
      <c r="L76" s="121" t="s">
        <v>306</v>
      </c>
      <c r="M76" s="175">
        <v>625</v>
      </c>
      <c r="N76" s="175">
        <v>525</v>
      </c>
      <c r="O76" s="175">
        <v>425</v>
      </c>
      <c r="P76" s="175"/>
      <c r="Q76" s="121" t="s">
        <v>306</v>
      </c>
      <c r="R76" s="175">
        <v>650</v>
      </c>
      <c r="S76" s="175">
        <v>475</v>
      </c>
      <c r="T76" s="175">
        <v>0</v>
      </c>
      <c r="U76" s="175"/>
      <c r="V76" s="121" t="s">
        <v>306</v>
      </c>
    </row>
    <row r="77" spans="1:22" x14ac:dyDescent="0.2">
      <c r="A77" s="413" t="s">
        <v>164</v>
      </c>
      <c r="B77" s="174" t="s">
        <v>305</v>
      </c>
      <c r="C77" s="175">
        <v>550</v>
      </c>
      <c r="D77" s="175">
        <v>450</v>
      </c>
      <c r="E77" s="175">
        <v>325</v>
      </c>
      <c r="F77" s="175"/>
      <c r="G77" s="121" t="s">
        <v>306</v>
      </c>
      <c r="H77" s="175">
        <v>525</v>
      </c>
      <c r="I77" s="175">
        <v>425</v>
      </c>
      <c r="J77" s="175">
        <v>325</v>
      </c>
      <c r="K77" s="175"/>
      <c r="L77" s="121" t="s">
        <v>306</v>
      </c>
      <c r="M77" s="175">
        <v>525</v>
      </c>
      <c r="N77" s="175">
        <v>425</v>
      </c>
      <c r="O77" s="175">
        <v>325</v>
      </c>
      <c r="P77" s="175"/>
      <c r="Q77" s="121" t="s">
        <v>306</v>
      </c>
      <c r="R77" s="175">
        <v>562.5</v>
      </c>
      <c r="S77" s="175">
        <v>375</v>
      </c>
      <c r="T77" s="175">
        <v>0</v>
      </c>
      <c r="U77" s="175"/>
      <c r="V77" s="121" t="s">
        <v>306</v>
      </c>
    </row>
    <row r="78" spans="1:22" x14ac:dyDescent="0.2">
      <c r="A78" s="413"/>
      <c r="B78" s="174" t="s">
        <v>307</v>
      </c>
      <c r="C78" s="175">
        <v>575</v>
      </c>
      <c r="D78" s="175">
        <v>525</v>
      </c>
      <c r="E78" s="175">
        <v>325</v>
      </c>
      <c r="F78" s="175"/>
      <c r="G78" s="121" t="s">
        <v>306</v>
      </c>
      <c r="H78" s="175">
        <v>575</v>
      </c>
      <c r="I78" s="175">
        <v>475</v>
      </c>
      <c r="J78" s="175">
        <v>362.5</v>
      </c>
      <c r="K78" s="175"/>
      <c r="L78" s="121" t="s">
        <v>306</v>
      </c>
      <c r="M78" s="175">
        <v>575</v>
      </c>
      <c r="N78" s="175">
        <v>475</v>
      </c>
      <c r="O78" s="175">
        <v>325</v>
      </c>
      <c r="P78" s="175"/>
      <c r="Q78" s="121" t="s">
        <v>306</v>
      </c>
      <c r="R78" s="175">
        <v>575</v>
      </c>
      <c r="S78" s="175">
        <v>425</v>
      </c>
      <c r="T78" s="175">
        <v>0</v>
      </c>
      <c r="U78" s="175"/>
      <c r="V78" s="121" t="s">
        <v>306</v>
      </c>
    </row>
    <row r="79" spans="1:22" x14ac:dyDescent="0.2">
      <c r="A79" s="276" t="s">
        <v>268</v>
      </c>
      <c r="B79" s="174" t="s">
        <v>305</v>
      </c>
      <c r="C79" s="175">
        <v>425</v>
      </c>
      <c r="D79" s="175">
        <v>325</v>
      </c>
      <c r="E79" s="175">
        <v>250</v>
      </c>
      <c r="F79" s="175"/>
      <c r="G79" s="121" t="s">
        <v>306</v>
      </c>
      <c r="H79" s="175">
        <v>425</v>
      </c>
      <c r="I79" s="175">
        <v>275</v>
      </c>
      <c r="J79" s="175">
        <v>275</v>
      </c>
      <c r="K79" s="175"/>
      <c r="L79" s="121" t="s">
        <v>306</v>
      </c>
      <c r="M79" s="175">
        <v>425</v>
      </c>
      <c r="N79" s="175">
        <v>262.5</v>
      </c>
      <c r="O79" s="175">
        <v>225</v>
      </c>
      <c r="P79" s="175"/>
      <c r="Q79" s="121" t="s">
        <v>306</v>
      </c>
      <c r="R79" s="175">
        <v>425</v>
      </c>
      <c r="S79" s="175">
        <v>237.5</v>
      </c>
      <c r="T79" s="175">
        <v>0</v>
      </c>
      <c r="U79" s="175"/>
      <c r="V79" s="121" t="s">
        <v>306</v>
      </c>
    </row>
    <row r="80" spans="1:22" x14ac:dyDescent="0.2">
      <c r="A80" s="276" t="s">
        <v>180</v>
      </c>
      <c r="B80" s="174" t="s">
        <v>305</v>
      </c>
      <c r="C80" s="175">
        <v>350</v>
      </c>
      <c r="D80" s="175">
        <v>225</v>
      </c>
      <c r="E80" s="175">
        <v>200</v>
      </c>
      <c r="F80" s="175"/>
      <c r="G80" s="121" t="s">
        <v>306</v>
      </c>
      <c r="H80" s="175">
        <v>350</v>
      </c>
      <c r="I80" s="175">
        <v>212.5</v>
      </c>
      <c r="J80" s="175">
        <v>212.5</v>
      </c>
      <c r="K80" s="175"/>
      <c r="L80" s="121" t="s">
        <v>306</v>
      </c>
      <c r="M80" s="175">
        <v>375</v>
      </c>
      <c r="N80" s="175">
        <v>212.5</v>
      </c>
      <c r="O80" s="175">
        <v>200</v>
      </c>
      <c r="P80" s="175"/>
      <c r="Q80" s="121" t="s">
        <v>306</v>
      </c>
      <c r="R80" s="175">
        <v>375</v>
      </c>
      <c r="S80" s="175">
        <v>187.5</v>
      </c>
      <c r="T80" s="175">
        <v>0</v>
      </c>
      <c r="U80" s="175"/>
      <c r="V80" s="121" t="s">
        <v>306</v>
      </c>
    </row>
    <row r="81" spans="1:22" x14ac:dyDescent="0.2">
      <c r="A81" s="409" t="s">
        <v>308</v>
      </c>
      <c r="B81" s="410"/>
      <c r="C81" s="410"/>
      <c r="D81" s="410"/>
      <c r="E81" s="410"/>
      <c r="F81" s="410"/>
      <c r="G81" s="410"/>
      <c r="H81" s="410"/>
      <c r="I81" s="410"/>
      <c r="J81" s="410"/>
      <c r="K81" s="410"/>
      <c r="L81" s="410"/>
      <c r="M81" s="410"/>
      <c r="N81" s="410"/>
      <c r="O81" s="410"/>
      <c r="P81" s="410"/>
      <c r="Q81" s="410"/>
      <c r="R81" s="410"/>
      <c r="S81" s="410"/>
      <c r="T81" s="410"/>
      <c r="U81" s="410"/>
      <c r="V81" s="411"/>
    </row>
    <row r="82" spans="1:22" x14ac:dyDescent="0.2">
      <c r="A82" s="413" t="s">
        <v>270</v>
      </c>
      <c r="B82" s="174" t="s">
        <v>305</v>
      </c>
      <c r="C82" s="175">
        <v>525</v>
      </c>
      <c r="D82" s="175">
        <v>475</v>
      </c>
      <c r="E82" s="175">
        <v>337.5</v>
      </c>
      <c r="F82" s="175"/>
      <c r="G82" s="121" t="s">
        <v>306</v>
      </c>
      <c r="H82" s="175">
        <v>525</v>
      </c>
      <c r="I82" s="175">
        <v>450</v>
      </c>
      <c r="J82" s="175">
        <v>325</v>
      </c>
      <c r="K82" s="175"/>
      <c r="L82" s="121" t="s">
        <v>306</v>
      </c>
      <c r="M82" s="175">
        <v>525</v>
      </c>
      <c r="N82" s="175">
        <v>425</v>
      </c>
      <c r="O82" s="175">
        <v>325</v>
      </c>
      <c r="P82" s="175"/>
      <c r="Q82" s="121" t="s">
        <v>306</v>
      </c>
      <c r="R82" s="175">
        <v>575</v>
      </c>
      <c r="S82" s="175">
        <v>375</v>
      </c>
      <c r="T82" s="175">
        <v>0</v>
      </c>
      <c r="U82" s="175"/>
      <c r="V82" s="121" t="s">
        <v>306</v>
      </c>
    </row>
    <row r="83" spans="1:22" x14ac:dyDescent="0.2">
      <c r="A83" s="413"/>
      <c r="B83" s="174" t="s">
        <v>307</v>
      </c>
      <c r="C83" s="175">
        <v>600</v>
      </c>
      <c r="D83" s="175">
        <v>550</v>
      </c>
      <c r="E83" s="175">
        <v>400</v>
      </c>
      <c r="F83" s="175"/>
      <c r="G83" s="121" t="s">
        <v>306</v>
      </c>
      <c r="H83" s="175">
        <v>587.5</v>
      </c>
      <c r="I83" s="175">
        <v>500</v>
      </c>
      <c r="J83" s="175">
        <v>400</v>
      </c>
      <c r="K83" s="175"/>
      <c r="L83" s="121" t="s">
        <v>306</v>
      </c>
      <c r="M83" s="175">
        <v>587.5</v>
      </c>
      <c r="N83" s="175">
        <v>500</v>
      </c>
      <c r="O83" s="175">
        <v>375</v>
      </c>
      <c r="P83" s="175"/>
      <c r="Q83" s="121" t="s">
        <v>306</v>
      </c>
      <c r="R83" s="175">
        <v>575</v>
      </c>
      <c r="S83" s="175">
        <v>425</v>
      </c>
      <c r="T83" s="175">
        <v>0</v>
      </c>
      <c r="U83" s="175"/>
      <c r="V83" s="121" t="s">
        <v>306</v>
      </c>
    </row>
    <row r="84" spans="1:22" x14ac:dyDescent="0.2">
      <c r="A84" s="413" t="s">
        <v>150</v>
      </c>
      <c r="B84" s="174" t="s">
        <v>305</v>
      </c>
      <c r="C84" s="175">
        <v>587.5</v>
      </c>
      <c r="D84" s="175">
        <v>537.5</v>
      </c>
      <c r="E84" s="175">
        <v>425</v>
      </c>
      <c r="F84" s="175"/>
      <c r="G84" s="121" t="s">
        <v>306</v>
      </c>
      <c r="H84" s="175">
        <v>575</v>
      </c>
      <c r="I84" s="175">
        <v>500</v>
      </c>
      <c r="J84" s="175">
        <v>412.5</v>
      </c>
      <c r="K84" s="175"/>
      <c r="L84" s="121" t="s">
        <v>306</v>
      </c>
      <c r="M84" s="175">
        <v>575</v>
      </c>
      <c r="N84" s="175">
        <v>500</v>
      </c>
      <c r="O84" s="175">
        <v>400</v>
      </c>
      <c r="P84" s="175"/>
      <c r="Q84" s="121" t="s">
        <v>306</v>
      </c>
      <c r="R84" s="175">
        <v>587.5</v>
      </c>
      <c r="S84" s="175">
        <v>475</v>
      </c>
      <c r="T84" s="175">
        <v>0</v>
      </c>
      <c r="U84" s="175"/>
      <c r="V84" s="121" t="s">
        <v>306</v>
      </c>
    </row>
    <row r="85" spans="1:22" x14ac:dyDescent="0.2">
      <c r="A85" s="413"/>
      <c r="B85" s="174" t="s">
        <v>307</v>
      </c>
      <c r="C85" s="175">
        <v>650</v>
      </c>
      <c r="D85" s="175">
        <v>587.5</v>
      </c>
      <c r="E85" s="175">
        <v>475</v>
      </c>
      <c r="F85" s="175"/>
      <c r="G85" s="121" t="s">
        <v>306</v>
      </c>
      <c r="H85" s="175">
        <v>625</v>
      </c>
      <c r="I85" s="175">
        <v>525</v>
      </c>
      <c r="J85" s="175">
        <v>475</v>
      </c>
      <c r="K85" s="175"/>
      <c r="L85" s="121" t="s">
        <v>306</v>
      </c>
      <c r="M85" s="175">
        <v>625</v>
      </c>
      <c r="N85" s="175">
        <v>550</v>
      </c>
      <c r="O85" s="175">
        <v>475</v>
      </c>
      <c r="P85" s="175"/>
      <c r="Q85" s="121" t="s">
        <v>306</v>
      </c>
      <c r="R85" s="175">
        <v>650</v>
      </c>
      <c r="S85" s="175">
        <v>500</v>
      </c>
      <c r="T85" s="175">
        <v>0</v>
      </c>
      <c r="U85" s="175"/>
      <c r="V85" s="121" t="s">
        <v>306</v>
      </c>
    </row>
    <row r="86" spans="1:22" x14ac:dyDescent="0.2">
      <c r="A86" s="413" t="s">
        <v>271</v>
      </c>
      <c r="B86" s="174" t="s">
        <v>305</v>
      </c>
      <c r="C86" s="175">
        <v>0</v>
      </c>
      <c r="D86" s="175">
        <v>350</v>
      </c>
      <c r="E86" s="175">
        <v>225</v>
      </c>
      <c r="F86" s="175"/>
      <c r="G86" s="121" t="s">
        <v>306</v>
      </c>
      <c r="H86" s="175">
        <v>425</v>
      </c>
      <c r="I86" s="175">
        <v>325</v>
      </c>
      <c r="J86" s="175">
        <v>275</v>
      </c>
      <c r="K86" s="175"/>
      <c r="L86" s="121" t="s">
        <v>306</v>
      </c>
      <c r="M86" s="175">
        <v>425</v>
      </c>
      <c r="N86" s="175">
        <v>325</v>
      </c>
      <c r="O86" s="175">
        <v>225</v>
      </c>
      <c r="P86" s="175"/>
      <c r="Q86" s="121" t="s">
        <v>306</v>
      </c>
      <c r="R86" s="175">
        <v>462.5</v>
      </c>
      <c r="S86" s="175">
        <v>275</v>
      </c>
      <c r="T86" s="175">
        <v>0</v>
      </c>
      <c r="U86" s="175"/>
      <c r="V86" s="121" t="s">
        <v>306</v>
      </c>
    </row>
    <row r="87" spans="1:22" x14ac:dyDescent="0.2">
      <c r="A87" s="413"/>
      <c r="B87" s="174" t="s">
        <v>307</v>
      </c>
      <c r="C87" s="175">
        <v>0</v>
      </c>
      <c r="D87" s="175">
        <v>425</v>
      </c>
      <c r="E87" s="175">
        <v>225</v>
      </c>
      <c r="F87" s="175"/>
      <c r="G87" s="121" t="s">
        <v>306</v>
      </c>
      <c r="H87" s="175">
        <v>475</v>
      </c>
      <c r="I87" s="175">
        <v>375</v>
      </c>
      <c r="J87" s="175">
        <v>325</v>
      </c>
      <c r="K87" s="175"/>
      <c r="L87" s="121" t="s">
        <v>306</v>
      </c>
      <c r="M87" s="175">
        <v>475</v>
      </c>
      <c r="N87" s="175">
        <v>375</v>
      </c>
      <c r="O87" s="175">
        <v>300</v>
      </c>
      <c r="P87" s="175"/>
      <c r="Q87" s="121" t="s">
        <v>306</v>
      </c>
      <c r="R87" s="175">
        <v>475</v>
      </c>
      <c r="S87" s="175">
        <v>337.5</v>
      </c>
      <c r="T87" s="175">
        <v>0</v>
      </c>
      <c r="U87" s="175"/>
      <c r="V87" s="121" t="s">
        <v>306</v>
      </c>
    </row>
    <row r="88" spans="1:22" x14ac:dyDescent="0.2">
      <c r="A88" s="276" t="s">
        <v>272</v>
      </c>
      <c r="B88" s="174" t="s">
        <v>305</v>
      </c>
      <c r="C88" s="175">
        <v>375</v>
      </c>
      <c r="D88" s="175">
        <v>275</v>
      </c>
      <c r="E88" s="175">
        <v>225</v>
      </c>
      <c r="F88" s="175"/>
      <c r="G88" s="121" t="s">
        <v>306</v>
      </c>
      <c r="H88" s="175">
        <v>387.5</v>
      </c>
      <c r="I88" s="175">
        <v>225</v>
      </c>
      <c r="J88" s="175">
        <v>275</v>
      </c>
      <c r="K88" s="175"/>
      <c r="L88" s="121" t="s">
        <v>306</v>
      </c>
      <c r="M88" s="175">
        <v>375</v>
      </c>
      <c r="N88" s="175">
        <v>225</v>
      </c>
      <c r="O88" s="175">
        <v>225</v>
      </c>
      <c r="P88" s="175"/>
      <c r="Q88" s="121" t="s">
        <v>306</v>
      </c>
      <c r="R88" s="175">
        <v>375</v>
      </c>
      <c r="S88" s="175">
        <v>225</v>
      </c>
      <c r="T88" s="175">
        <v>0</v>
      </c>
      <c r="U88" s="175"/>
      <c r="V88" s="121" t="s">
        <v>306</v>
      </c>
    </row>
    <row r="89" spans="1:22" x14ac:dyDescent="0.2">
      <c r="A89" s="276" t="s">
        <v>273</v>
      </c>
      <c r="B89" s="174" t="s">
        <v>305</v>
      </c>
      <c r="C89" s="175">
        <v>400</v>
      </c>
      <c r="D89" s="175">
        <v>275</v>
      </c>
      <c r="E89" s="175">
        <v>225</v>
      </c>
      <c r="F89" s="175"/>
      <c r="G89" s="121" t="s">
        <v>306</v>
      </c>
      <c r="H89" s="175">
        <v>387.5</v>
      </c>
      <c r="I89" s="175">
        <v>250</v>
      </c>
      <c r="J89" s="175">
        <v>275</v>
      </c>
      <c r="K89" s="175"/>
      <c r="L89" s="121" t="s">
        <v>306</v>
      </c>
      <c r="M89" s="175">
        <v>375</v>
      </c>
      <c r="N89" s="175">
        <v>250</v>
      </c>
      <c r="O89" s="175">
        <v>225</v>
      </c>
      <c r="P89" s="175"/>
      <c r="Q89" s="121" t="s">
        <v>306</v>
      </c>
      <c r="R89" s="175">
        <v>375</v>
      </c>
      <c r="S89" s="175">
        <v>225</v>
      </c>
      <c r="T89" s="175">
        <v>0</v>
      </c>
      <c r="U89" s="175"/>
      <c r="V89" s="121" t="s">
        <v>306</v>
      </c>
    </row>
    <row r="90" spans="1:22" x14ac:dyDescent="0.2">
      <c r="A90" s="414" t="s">
        <v>309</v>
      </c>
      <c r="B90" s="414"/>
      <c r="C90" s="414"/>
      <c r="D90" s="414"/>
      <c r="E90" s="414"/>
      <c r="F90" s="414"/>
      <c r="G90" s="414"/>
      <c r="H90" s="414"/>
      <c r="I90" s="414"/>
      <c r="J90" s="414"/>
      <c r="K90" s="414"/>
      <c r="L90" s="414"/>
      <c r="M90" s="414"/>
      <c r="N90" s="414"/>
      <c r="O90" s="414"/>
      <c r="P90" s="414"/>
      <c r="Q90" s="414"/>
      <c r="R90" s="414"/>
      <c r="S90" s="414"/>
      <c r="T90" s="414"/>
      <c r="U90" s="414"/>
      <c r="V90" s="414"/>
    </row>
    <row r="91" spans="1:22" x14ac:dyDescent="0.2">
      <c r="A91" s="414" t="s">
        <v>310</v>
      </c>
      <c r="B91" s="414"/>
      <c r="C91" s="414"/>
      <c r="D91" s="414"/>
      <c r="E91" s="414"/>
      <c r="F91" s="414"/>
      <c r="G91" s="414"/>
      <c r="H91" s="414"/>
      <c r="I91" s="414"/>
      <c r="J91" s="414"/>
      <c r="K91" s="414"/>
      <c r="L91" s="414"/>
      <c r="M91" s="414"/>
      <c r="N91" s="414"/>
      <c r="O91" s="414"/>
      <c r="P91" s="414"/>
      <c r="Q91" s="414"/>
      <c r="R91" s="414"/>
      <c r="S91" s="414"/>
      <c r="T91" s="414"/>
      <c r="U91" s="414"/>
      <c r="V91" s="414"/>
    </row>
    <row r="92" spans="1:22" x14ac:dyDescent="0.2">
      <c r="A92" s="157"/>
      <c r="B92" s="156"/>
      <c r="C92" s="157"/>
      <c r="D92" s="157"/>
      <c r="E92" s="156"/>
      <c r="F92" s="157"/>
      <c r="G92" s="157"/>
      <c r="H92" s="156"/>
    </row>
    <row r="93" spans="1:22" x14ac:dyDescent="0.2">
      <c r="A93" s="157"/>
      <c r="B93" s="156"/>
      <c r="C93" s="157"/>
      <c r="D93" s="157"/>
      <c r="E93" s="156"/>
      <c r="F93" s="157"/>
      <c r="G93" s="157"/>
      <c r="H93" s="156"/>
    </row>
    <row r="94" spans="1:22" x14ac:dyDescent="0.2">
      <c r="A94" s="157"/>
      <c r="B94" s="156"/>
      <c r="C94" s="157"/>
      <c r="D94" s="157"/>
      <c r="E94" s="156"/>
      <c r="F94" s="157"/>
      <c r="G94" s="157"/>
      <c r="H94" s="156"/>
    </row>
    <row r="95" spans="1:22" x14ac:dyDescent="0.2">
      <c r="A95" s="157"/>
      <c r="B95" s="156"/>
      <c r="C95" s="157"/>
      <c r="D95" s="157"/>
      <c r="E95" s="156"/>
      <c r="F95" s="157"/>
      <c r="G95" s="157"/>
      <c r="H95" s="156"/>
    </row>
    <row r="96" spans="1:22" x14ac:dyDescent="0.2">
      <c r="A96" s="157"/>
      <c r="B96" s="156"/>
      <c r="C96" s="157"/>
      <c r="D96" s="157"/>
      <c r="E96" s="156"/>
      <c r="F96" s="157"/>
      <c r="G96" s="157"/>
      <c r="H96" s="156"/>
    </row>
    <row r="97" spans="1:8" x14ac:dyDescent="0.2">
      <c r="A97" s="157"/>
      <c r="B97" s="156"/>
      <c r="C97" s="157"/>
      <c r="D97" s="157"/>
      <c r="E97" s="156"/>
      <c r="F97" s="157"/>
      <c r="G97" s="157"/>
      <c r="H97" s="156"/>
    </row>
    <row r="98" spans="1:8" x14ac:dyDescent="0.2">
      <c r="A98" s="155"/>
      <c r="B98" s="155"/>
      <c r="C98" s="155"/>
      <c r="D98" s="155"/>
      <c r="E98" s="155"/>
      <c r="F98" s="155"/>
      <c r="G98" s="155"/>
      <c r="H98" s="155"/>
    </row>
    <row r="99" spans="1:8" x14ac:dyDescent="0.2">
      <c r="A99" s="155"/>
      <c r="B99" s="155"/>
      <c r="C99" s="155"/>
      <c r="D99" s="155"/>
      <c r="E99" s="155"/>
      <c r="F99" s="155"/>
      <c r="G99" s="155"/>
      <c r="H99" s="155"/>
    </row>
  </sheetData>
  <mergeCells count="57">
    <mergeCell ref="A50:A51"/>
    <mergeCell ref="A20:A21"/>
    <mergeCell ref="A22:A23"/>
    <mergeCell ref="A26:V26"/>
    <mergeCell ref="A33:V33"/>
    <mergeCell ref="C34:G34"/>
    <mergeCell ref="H34:L34"/>
    <mergeCell ref="M34:Q34"/>
    <mergeCell ref="R34:V34"/>
    <mergeCell ref="A34:A35"/>
    <mergeCell ref="B34:B35"/>
    <mergeCell ref="A37:A38"/>
    <mergeCell ref="A39:A40"/>
    <mergeCell ref="A41:A42"/>
    <mergeCell ref="A43:A44"/>
    <mergeCell ref="A45:A46"/>
    <mergeCell ref="A54:A55"/>
    <mergeCell ref="A58:V58"/>
    <mergeCell ref="A65:V65"/>
    <mergeCell ref="M66:Q66"/>
    <mergeCell ref="R66:V66"/>
    <mergeCell ref="A66:A67"/>
    <mergeCell ref="B66:B67"/>
    <mergeCell ref="C66:G66"/>
    <mergeCell ref="H66:L66"/>
    <mergeCell ref="A49:V49"/>
    <mergeCell ref="A68:V68"/>
    <mergeCell ref="A91:V91"/>
    <mergeCell ref="A59:V59"/>
    <mergeCell ref="A36:V36"/>
    <mergeCell ref="A84:A85"/>
    <mergeCell ref="A86:A87"/>
    <mergeCell ref="A90:V90"/>
    <mergeCell ref="A69:A70"/>
    <mergeCell ref="A71:A72"/>
    <mergeCell ref="A73:A74"/>
    <mergeCell ref="A75:A76"/>
    <mergeCell ref="A77:A78"/>
    <mergeCell ref="A82:A83"/>
    <mergeCell ref="A81:V81"/>
    <mergeCell ref="A52:A53"/>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s>
  <phoneticPr fontId="63" type="noConversion"/>
  <pageMargins left="0.7" right="0.7" top="0.75" bottom="0.75" header="0.3" footer="0.3"/>
  <pageSetup paperSize="126" scale="47" fitToHeight="0" orientation="landscape"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I1:V53"/>
  <sheetViews>
    <sheetView view="pageLayout" topLeftCell="A4" zoomScaleNormal="100" workbookViewId="0">
      <selection activeCell="L17" sqref="L17"/>
    </sheetView>
  </sheetViews>
  <sheetFormatPr baseColWidth="10" defaultColWidth="11.42578125" defaultRowHeight="15" x14ac:dyDescent="0.25"/>
  <cols>
    <col min="9" max="9" width="11.42578125" style="99"/>
    <col min="11" max="12" width="11.42578125" style="99"/>
  </cols>
  <sheetData>
    <row r="1" spans="13:22" x14ac:dyDescent="0.25">
      <c r="M1" s="201"/>
      <c r="N1" s="201" t="s">
        <v>352</v>
      </c>
      <c r="O1" s="201" t="s">
        <v>353</v>
      </c>
      <c r="P1" s="201" t="s">
        <v>180</v>
      </c>
      <c r="Q1" s="201" t="s">
        <v>271</v>
      </c>
      <c r="R1" s="201"/>
      <c r="S1" s="201" t="s">
        <v>352</v>
      </c>
      <c r="T1" s="201" t="s">
        <v>353</v>
      </c>
      <c r="U1" s="201" t="s">
        <v>180</v>
      </c>
      <c r="V1" s="201" t="s">
        <v>271</v>
      </c>
    </row>
    <row r="2" spans="13:22" x14ac:dyDescent="0.25">
      <c r="M2" s="171">
        <v>42370</v>
      </c>
      <c r="N2" s="169">
        <v>6500</v>
      </c>
      <c r="O2" s="169">
        <v>10000</v>
      </c>
      <c r="P2" s="169">
        <v>6000</v>
      </c>
      <c r="Q2" s="169"/>
      <c r="R2" s="171">
        <v>42370</v>
      </c>
      <c r="S2" s="169">
        <v>162.5</v>
      </c>
      <c r="T2" s="169">
        <v>250</v>
      </c>
      <c r="U2" s="169">
        <v>150</v>
      </c>
      <c r="V2" s="169"/>
    </row>
    <row r="3" spans="13:22" x14ac:dyDescent="0.25">
      <c r="M3" s="171">
        <v>42401</v>
      </c>
      <c r="N3" s="169">
        <v>6500</v>
      </c>
      <c r="O3" s="169">
        <v>10000</v>
      </c>
      <c r="P3" s="169">
        <v>6500</v>
      </c>
      <c r="Q3" s="169">
        <v>8000</v>
      </c>
      <c r="R3" s="171">
        <v>42401</v>
      </c>
      <c r="S3" s="169">
        <v>162.5</v>
      </c>
      <c r="T3" s="169">
        <v>250</v>
      </c>
      <c r="U3" s="169">
        <v>162.5</v>
      </c>
      <c r="V3" s="169">
        <v>200</v>
      </c>
    </row>
    <row r="4" spans="13:22" x14ac:dyDescent="0.25">
      <c r="M4" s="171">
        <v>42430</v>
      </c>
      <c r="N4" s="169">
        <v>7000</v>
      </c>
      <c r="O4" s="169">
        <v>10000</v>
      </c>
      <c r="P4" s="169">
        <v>6500</v>
      </c>
      <c r="Q4" s="169">
        <v>8000</v>
      </c>
      <c r="R4" s="171">
        <v>42430</v>
      </c>
      <c r="S4" s="169">
        <v>175</v>
      </c>
      <c r="T4" s="169">
        <v>250</v>
      </c>
      <c r="U4" s="169">
        <v>162.5</v>
      </c>
      <c r="V4" s="169">
        <v>200</v>
      </c>
    </row>
    <row r="5" spans="13:22" x14ac:dyDescent="0.25">
      <c r="M5" s="171">
        <v>42461</v>
      </c>
      <c r="N5" s="169">
        <v>8500</v>
      </c>
      <c r="O5" s="169">
        <v>12000</v>
      </c>
      <c r="P5" s="169">
        <v>7500</v>
      </c>
      <c r="Q5" s="169">
        <v>12000</v>
      </c>
      <c r="R5" s="171">
        <v>42461</v>
      </c>
      <c r="S5" s="169">
        <v>212.5</v>
      </c>
      <c r="T5" s="169">
        <v>300</v>
      </c>
      <c r="U5" s="169">
        <v>187.5</v>
      </c>
      <c r="V5" s="169">
        <v>300</v>
      </c>
    </row>
    <row r="6" spans="13:22" x14ac:dyDescent="0.25">
      <c r="M6" s="171">
        <v>42491</v>
      </c>
      <c r="N6" s="169">
        <v>10000</v>
      </c>
      <c r="O6" s="169">
        <v>13000</v>
      </c>
      <c r="P6" s="169">
        <v>8750</v>
      </c>
      <c r="Q6" s="169">
        <v>13500</v>
      </c>
      <c r="R6" s="171">
        <v>42491</v>
      </c>
      <c r="S6" s="169">
        <v>250</v>
      </c>
      <c r="T6" s="169">
        <v>325</v>
      </c>
      <c r="U6" s="169">
        <v>218.75</v>
      </c>
      <c r="V6" s="169">
        <v>337.5</v>
      </c>
    </row>
    <row r="7" spans="13:22" x14ac:dyDescent="0.25">
      <c r="M7" s="171">
        <v>42522</v>
      </c>
      <c r="N7" s="169">
        <v>10500</v>
      </c>
      <c r="O7" s="169">
        <v>14000</v>
      </c>
      <c r="P7" s="169">
        <v>8750</v>
      </c>
      <c r="Q7" s="169">
        <v>13500</v>
      </c>
      <c r="R7" s="171">
        <v>42522</v>
      </c>
      <c r="S7" s="169">
        <v>262.5</v>
      </c>
      <c r="T7" s="169">
        <v>350</v>
      </c>
      <c r="U7" s="169">
        <v>218.75</v>
      </c>
      <c r="V7" s="169">
        <v>337.5</v>
      </c>
    </row>
    <row r="8" spans="13:22" x14ac:dyDescent="0.25">
      <c r="M8" s="171">
        <v>42552</v>
      </c>
      <c r="N8" s="169">
        <v>10000</v>
      </c>
      <c r="O8" s="169">
        <v>13500</v>
      </c>
      <c r="P8" s="169">
        <v>8500</v>
      </c>
      <c r="Q8" s="169">
        <v>12000</v>
      </c>
      <c r="R8" s="171">
        <v>42552</v>
      </c>
      <c r="S8" s="169">
        <v>250</v>
      </c>
      <c r="T8" s="169">
        <v>337.5</v>
      </c>
      <c r="U8" s="169">
        <v>212.5</v>
      </c>
      <c r="V8" s="169">
        <v>300</v>
      </c>
    </row>
    <row r="9" spans="13:22" x14ac:dyDescent="0.25">
      <c r="M9" s="171">
        <v>42583</v>
      </c>
      <c r="N9" s="169">
        <v>10500</v>
      </c>
      <c r="O9" s="169">
        <v>17500</v>
      </c>
      <c r="P9" s="169">
        <v>9000</v>
      </c>
      <c r="Q9" s="169">
        <v>13500</v>
      </c>
      <c r="R9" s="171">
        <v>42583</v>
      </c>
      <c r="S9" s="169">
        <v>262.5</v>
      </c>
      <c r="T9" s="169">
        <v>437.5</v>
      </c>
      <c r="U9" s="169">
        <v>225</v>
      </c>
      <c r="V9" s="169">
        <v>337.5</v>
      </c>
    </row>
    <row r="10" spans="13:22" x14ac:dyDescent="0.25">
      <c r="M10" s="171">
        <v>42614</v>
      </c>
      <c r="N10" s="169">
        <v>11000</v>
      </c>
      <c r="O10" s="169">
        <v>17000</v>
      </c>
      <c r="P10" s="169">
        <v>9500</v>
      </c>
      <c r="Q10" s="169"/>
      <c r="R10" s="171">
        <v>42614</v>
      </c>
      <c r="S10" s="169">
        <v>275</v>
      </c>
      <c r="T10" s="169">
        <v>425</v>
      </c>
      <c r="U10" s="169">
        <v>237.5</v>
      </c>
      <c r="V10" s="201"/>
    </row>
    <row r="11" spans="13:22" x14ac:dyDescent="0.25">
      <c r="M11" s="171">
        <v>42644</v>
      </c>
      <c r="N11" s="169">
        <v>11000</v>
      </c>
      <c r="O11" s="169">
        <v>18500</v>
      </c>
      <c r="P11" s="169">
        <v>9500</v>
      </c>
      <c r="Q11" s="169"/>
      <c r="R11" s="171">
        <v>42644</v>
      </c>
      <c r="S11" s="169">
        <v>275</v>
      </c>
      <c r="T11" s="169">
        <v>462.5</v>
      </c>
      <c r="U11" s="169">
        <v>237.5</v>
      </c>
      <c r="V11" s="201"/>
    </row>
    <row r="12" spans="13:22" x14ac:dyDescent="0.25">
      <c r="M12" s="171">
        <v>42675</v>
      </c>
      <c r="N12" s="169">
        <v>11000</v>
      </c>
      <c r="O12" s="169">
        <v>19000</v>
      </c>
      <c r="P12" s="169">
        <v>9000</v>
      </c>
      <c r="Q12" s="169"/>
      <c r="R12" s="171">
        <v>42675</v>
      </c>
      <c r="S12" s="169">
        <v>275</v>
      </c>
      <c r="T12" s="169">
        <v>475</v>
      </c>
      <c r="U12" s="169">
        <v>225</v>
      </c>
      <c r="V12" s="201"/>
    </row>
    <row r="13" spans="13:22" x14ac:dyDescent="0.25">
      <c r="M13" s="171">
        <v>42705</v>
      </c>
      <c r="N13" s="169">
        <v>11000</v>
      </c>
      <c r="O13" s="169">
        <v>18000</v>
      </c>
      <c r="P13" s="169">
        <v>10000</v>
      </c>
      <c r="Q13" s="169"/>
      <c r="R13" s="171">
        <v>42705</v>
      </c>
      <c r="S13" s="169">
        <v>275</v>
      </c>
      <c r="T13" s="169">
        <v>450</v>
      </c>
      <c r="U13" s="169">
        <v>250</v>
      </c>
      <c r="V13" s="201"/>
    </row>
    <row r="14" spans="13:22" x14ac:dyDescent="0.25">
      <c r="M14" s="171">
        <v>42736</v>
      </c>
      <c r="N14" s="169">
        <v>11000</v>
      </c>
      <c r="O14" s="169">
        <v>18000</v>
      </c>
      <c r="P14" s="169">
        <v>9500</v>
      </c>
      <c r="Q14" s="169">
        <v>13000</v>
      </c>
      <c r="R14" s="171">
        <v>42736</v>
      </c>
      <c r="S14" s="169">
        <v>275</v>
      </c>
      <c r="T14" s="169">
        <v>450</v>
      </c>
      <c r="U14" s="169">
        <v>237.5</v>
      </c>
      <c r="V14" s="169">
        <v>325</v>
      </c>
    </row>
    <row r="15" spans="13:22" x14ac:dyDescent="0.25">
      <c r="M15" s="171">
        <v>42767</v>
      </c>
      <c r="N15" s="169">
        <v>11000</v>
      </c>
      <c r="O15" s="169">
        <v>18500</v>
      </c>
      <c r="P15" s="169">
        <v>11000</v>
      </c>
      <c r="Q15" s="169"/>
      <c r="R15" s="171">
        <v>42767</v>
      </c>
      <c r="S15" s="169">
        <v>275</v>
      </c>
      <c r="T15" s="169">
        <v>462.5</v>
      </c>
      <c r="U15" s="169">
        <v>275</v>
      </c>
      <c r="V15" s="201"/>
    </row>
    <row r="16" spans="13:22" x14ac:dyDescent="0.25">
      <c r="M16" s="171">
        <v>42795</v>
      </c>
      <c r="N16" s="169">
        <v>13000</v>
      </c>
      <c r="O16" s="169">
        <v>18500</v>
      </c>
      <c r="P16" s="169">
        <v>11000</v>
      </c>
      <c r="Q16" s="169"/>
      <c r="R16" s="171">
        <v>42795</v>
      </c>
      <c r="S16" s="169">
        <v>325</v>
      </c>
      <c r="T16" s="169">
        <v>462.5</v>
      </c>
      <c r="U16" s="169">
        <v>275</v>
      </c>
      <c r="V16" s="201"/>
    </row>
    <row r="17" spans="13:22" x14ac:dyDescent="0.25">
      <c r="M17" s="171">
        <v>42826</v>
      </c>
      <c r="N17" s="169">
        <v>12500</v>
      </c>
      <c r="O17" s="169">
        <v>17000</v>
      </c>
      <c r="P17" s="169">
        <v>12000</v>
      </c>
      <c r="Q17" s="169">
        <v>16000</v>
      </c>
      <c r="R17" s="171">
        <v>42826</v>
      </c>
      <c r="S17" s="169">
        <v>312.5</v>
      </c>
      <c r="T17" s="169">
        <v>425</v>
      </c>
      <c r="U17" s="169">
        <v>300</v>
      </c>
      <c r="V17" s="169">
        <v>400</v>
      </c>
    </row>
    <row r="18" spans="13:22" x14ac:dyDescent="0.25">
      <c r="M18" s="171">
        <v>42856</v>
      </c>
      <c r="N18" s="169">
        <v>13500</v>
      </c>
      <c r="O18" s="169">
        <v>21000</v>
      </c>
      <c r="P18" s="169">
        <v>12500</v>
      </c>
      <c r="Q18" s="169">
        <v>17500</v>
      </c>
      <c r="R18" s="171">
        <v>42856</v>
      </c>
      <c r="S18" s="169">
        <v>337.5</v>
      </c>
      <c r="T18" s="169">
        <v>525</v>
      </c>
      <c r="U18" s="169">
        <v>312.5</v>
      </c>
      <c r="V18" s="169">
        <v>437.5</v>
      </c>
    </row>
    <row r="19" spans="13:22" x14ac:dyDescent="0.25">
      <c r="M19" s="171">
        <v>42887</v>
      </c>
      <c r="N19" s="169">
        <v>15000</v>
      </c>
      <c r="O19" s="169">
        <v>21000</v>
      </c>
      <c r="P19" s="169">
        <v>12500</v>
      </c>
      <c r="Q19" s="169">
        <v>17000</v>
      </c>
      <c r="R19" s="171">
        <v>42887</v>
      </c>
      <c r="S19" s="169">
        <v>375</v>
      </c>
      <c r="T19" s="169">
        <v>525</v>
      </c>
      <c r="U19" s="169">
        <v>312.5</v>
      </c>
      <c r="V19" s="169">
        <v>425</v>
      </c>
    </row>
    <row r="20" spans="13:22" x14ac:dyDescent="0.25">
      <c r="M20" s="171">
        <v>42917</v>
      </c>
      <c r="N20" s="169">
        <v>14500</v>
      </c>
      <c r="O20" s="169">
        <v>22000</v>
      </c>
      <c r="P20" s="169">
        <v>13000</v>
      </c>
      <c r="Q20" s="169">
        <v>18000</v>
      </c>
      <c r="R20" s="171">
        <v>42917</v>
      </c>
      <c r="S20" s="169">
        <v>362.5</v>
      </c>
      <c r="T20" s="169">
        <v>550</v>
      </c>
      <c r="U20" s="169">
        <v>325</v>
      </c>
      <c r="V20" s="169">
        <v>450</v>
      </c>
    </row>
    <row r="21" spans="13:22" x14ac:dyDescent="0.25">
      <c r="M21" s="171">
        <v>42948</v>
      </c>
      <c r="N21" s="169">
        <v>14500</v>
      </c>
      <c r="O21" s="169">
        <v>22000</v>
      </c>
      <c r="P21" s="169">
        <v>13000</v>
      </c>
      <c r="Q21" s="169">
        <v>18000</v>
      </c>
      <c r="R21" s="171">
        <v>42948</v>
      </c>
      <c r="S21" s="169">
        <v>362.5</v>
      </c>
      <c r="T21" s="169">
        <v>550</v>
      </c>
      <c r="U21" s="169">
        <v>325</v>
      </c>
      <c r="V21" s="169">
        <v>450</v>
      </c>
    </row>
    <row r="22" spans="13:22" x14ac:dyDescent="0.25">
      <c r="M22" s="171">
        <v>42979</v>
      </c>
      <c r="N22" s="169">
        <v>15500</v>
      </c>
      <c r="O22" s="169">
        <v>23000</v>
      </c>
      <c r="P22" s="169">
        <v>14000</v>
      </c>
      <c r="Q22" s="201"/>
      <c r="R22" s="171">
        <v>42979</v>
      </c>
      <c r="S22" s="169">
        <v>387.5</v>
      </c>
      <c r="T22" s="169">
        <v>575</v>
      </c>
      <c r="U22" s="169">
        <v>350</v>
      </c>
      <c r="V22" s="201"/>
    </row>
    <row r="23" spans="13:22" x14ac:dyDescent="0.25">
      <c r="M23" s="171">
        <v>43009</v>
      </c>
      <c r="N23" s="169">
        <v>15000</v>
      </c>
      <c r="O23" s="169">
        <v>22500</v>
      </c>
      <c r="P23" s="169">
        <v>14000</v>
      </c>
      <c r="Q23" s="169">
        <v>18000</v>
      </c>
      <c r="R23" s="171">
        <v>43009</v>
      </c>
      <c r="S23" s="169">
        <v>375</v>
      </c>
      <c r="T23" s="169">
        <v>562.5</v>
      </c>
      <c r="U23" s="169">
        <v>350</v>
      </c>
      <c r="V23" s="169">
        <v>450</v>
      </c>
    </row>
    <row r="24" spans="13:22" x14ac:dyDescent="0.25">
      <c r="M24" s="171">
        <v>43040</v>
      </c>
      <c r="N24" s="169">
        <v>15000</v>
      </c>
      <c r="O24" s="169">
        <v>22500</v>
      </c>
      <c r="P24" s="169">
        <v>15000</v>
      </c>
      <c r="Q24" s="169">
        <v>18000</v>
      </c>
      <c r="R24" s="171">
        <v>43040</v>
      </c>
      <c r="S24" s="169">
        <v>375</v>
      </c>
      <c r="T24" s="169">
        <v>562.5</v>
      </c>
      <c r="U24" s="169">
        <v>375</v>
      </c>
      <c r="V24" s="169">
        <v>450</v>
      </c>
    </row>
    <row r="25" spans="13:22" x14ac:dyDescent="0.25">
      <c r="M25" s="171">
        <v>43070</v>
      </c>
      <c r="N25" s="169">
        <v>15000</v>
      </c>
      <c r="O25" s="169">
        <v>22500</v>
      </c>
      <c r="P25" s="169">
        <v>15000</v>
      </c>
      <c r="Q25" s="169">
        <v>18500</v>
      </c>
      <c r="R25" s="171">
        <v>43070</v>
      </c>
      <c r="S25" s="169">
        <v>375</v>
      </c>
      <c r="T25" s="169">
        <v>562.5</v>
      </c>
      <c r="U25" s="169">
        <v>375</v>
      </c>
      <c r="V25" s="169">
        <v>462.5</v>
      </c>
    </row>
    <row r="26" spans="13:22" x14ac:dyDescent="0.25">
      <c r="M26" s="171">
        <v>43101</v>
      </c>
      <c r="N26" s="169">
        <v>14500</v>
      </c>
      <c r="O26" s="169">
        <v>22500</v>
      </c>
      <c r="P26" s="169">
        <v>14000</v>
      </c>
      <c r="Q26" s="169">
        <v>18000</v>
      </c>
      <c r="R26" s="171">
        <v>43101</v>
      </c>
      <c r="S26" s="169">
        <v>362.5</v>
      </c>
      <c r="T26" s="169">
        <v>562.5</v>
      </c>
      <c r="U26" s="169">
        <v>350</v>
      </c>
      <c r="V26" s="169">
        <v>450</v>
      </c>
    </row>
    <row r="27" spans="13:22" x14ac:dyDescent="0.25">
      <c r="M27" s="171">
        <v>43132</v>
      </c>
      <c r="N27" s="169">
        <v>16500</v>
      </c>
      <c r="O27" s="169">
        <v>24000</v>
      </c>
      <c r="P27" s="169">
        <v>15000</v>
      </c>
      <c r="Q27" s="169">
        <v>18500</v>
      </c>
      <c r="R27" s="171">
        <v>43132</v>
      </c>
      <c r="S27" s="169">
        <v>412.5</v>
      </c>
      <c r="T27" s="169">
        <v>600</v>
      </c>
      <c r="U27" s="169">
        <v>375</v>
      </c>
      <c r="V27" s="169">
        <v>462.5</v>
      </c>
    </row>
    <row r="28" spans="13:22" x14ac:dyDescent="0.25">
      <c r="M28" s="171">
        <v>43160</v>
      </c>
      <c r="N28" s="169">
        <v>16000</v>
      </c>
      <c r="O28" s="169">
        <v>22500</v>
      </c>
      <c r="P28" s="169">
        <v>13000</v>
      </c>
      <c r="Q28" s="169">
        <v>20000</v>
      </c>
      <c r="R28" s="171">
        <v>43160</v>
      </c>
      <c r="S28" s="169">
        <v>400</v>
      </c>
      <c r="T28" s="169">
        <v>562.5</v>
      </c>
      <c r="U28" s="169">
        <v>325</v>
      </c>
      <c r="V28" s="169">
        <v>500</v>
      </c>
    </row>
    <row r="29" spans="13:22" x14ac:dyDescent="0.25">
      <c r="M29" s="171">
        <v>43191</v>
      </c>
      <c r="N29" s="169">
        <v>16000</v>
      </c>
      <c r="O29" s="169">
        <v>22000</v>
      </c>
      <c r="P29" s="169">
        <v>13000</v>
      </c>
      <c r="Q29" s="169">
        <v>20000</v>
      </c>
      <c r="R29" s="171">
        <v>43191</v>
      </c>
      <c r="S29" s="169">
        <v>400</v>
      </c>
      <c r="T29" s="169">
        <v>550</v>
      </c>
      <c r="U29" s="169">
        <v>325</v>
      </c>
      <c r="V29" s="169">
        <v>500</v>
      </c>
    </row>
    <row r="30" spans="13:22" x14ac:dyDescent="0.25">
      <c r="M30" s="171">
        <v>43221</v>
      </c>
      <c r="N30" s="169">
        <v>15000</v>
      </c>
      <c r="O30" s="169">
        <v>22500</v>
      </c>
      <c r="P30" s="169">
        <v>13000</v>
      </c>
      <c r="Q30" s="169">
        <v>19000</v>
      </c>
      <c r="R30" s="171">
        <v>43221</v>
      </c>
      <c r="S30" s="169">
        <v>375</v>
      </c>
      <c r="T30" s="169">
        <v>562.5</v>
      </c>
      <c r="U30" s="169">
        <v>325</v>
      </c>
      <c r="V30" s="169">
        <v>475</v>
      </c>
    </row>
    <row r="31" spans="13:22" x14ac:dyDescent="0.25">
      <c r="M31" s="171">
        <v>43252</v>
      </c>
      <c r="N31" s="170">
        <v>14000</v>
      </c>
      <c r="O31" s="170">
        <v>22000</v>
      </c>
      <c r="P31" s="170">
        <v>13000</v>
      </c>
      <c r="Q31" s="170">
        <v>18000</v>
      </c>
      <c r="R31" s="171">
        <v>43252</v>
      </c>
      <c r="S31" s="169">
        <v>350</v>
      </c>
      <c r="T31" s="169">
        <v>550</v>
      </c>
      <c r="U31" s="169">
        <v>325</v>
      </c>
      <c r="V31" s="169">
        <v>450</v>
      </c>
    </row>
    <row r="32" spans="13:22" x14ac:dyDescent="0.25">
      <c r="M32" s="171">
        <v>43282</v>
      </c>
      <c r="N32" s="169">
        <v>14500</v>
      </c>
      <c r="O32" s="169">
        <v>22000</v>
      </c>
      <c r="P32" s="169">
        <v>13000</v>
      </c>
      <c r="Q32" s="169">
        <v>17500</v>
      </c>
      <c r="R32" s="171">
        <v>43282</v>
      </c>
      <c r="S32" s="169">
        <v>362.5</v>
      </c>
      <c r="T32" s="169">
        <v>550</v>
      </c>
      <c r="U32" s="169">
        <v>325</v>
      </c>
      <c r="V32" s="169">
        <v>437.5</v>
      </c>
    </row>
    <row r="33" spans="13:22" x14ac:dyDescent="0.25">
      <c r="M33" s="171">
        <v>43313</v>
      </c>
      <c r="N33" s="169">
        <v>15000</v>
      </c>
      <c r="O33" s="201">
        <v>21000</v>
      </c>
      <c r="P33" s="201">
        <v>11000</v>
      </c>
      <c r="Q33" s="201">
        <v>17500</v>
      </c>
      <c r="R33" s="171">
        <v>43313</v>
      </c>
      <c r="S33" s="169">
        <v>375</v>
      </c>
      <c r="T33" s="169">
        <v>525</v>
      </c>
      <c r="U33" s="169">
        <v>275</v>
      </c>
      <c r="V33" s="169">
        <v>437.5</v>
      </c>
    </row>
    <row r="34" spans="13:22" x14ac:dyDescent="0.25">
      <c r="M34" s="171">
        <v>43344</v>
      </c>
      <c r="N34" s="169">
        <v>13500</v>
      </c>
      <c r="O34" s="169">
        <v>19500</v>
      </c>
      <c r="P34" s="169">
        <v>9000</v>
      </c>
      <c r="Q34" s="169">
        <v>15500</v>
      </c>
      <c r="R34" s="171">
        <v>43344</v>
      </c>
      <c r="S34" s="169">
        <v>337.5</v>
      </c>
      <c r="T34" s="169">
        <v>487.5</v>
      </c>
      <c r="U34" s="169">
        <v>225</v>
      </c>
      <c r="V34" s="169">
        <v>387.5</v>
      </c>
    </row>
    <row r="35" spans="13:22" x14ac:dyDescent="0.25">
      <c r="M35" s="171">
        <v>43374</v>
      </c>
      <c r="N35" s="169">
        <v>10000</v>
      </c>
      <c r="O35" s="169">
        <v>18000</v>
      </c>
      <c r="P35" s="169">
        <v>8500</v>
      </c>
      <c r="Q35" s="169">
        <v>14000</v>
      </c>
      <c r="R35" s="171">
        <v>43374</v>
      </c>
      <c r="S35" s="169">
        <v>250</v>
      </c>
      <c r="T35" s="169">
        <v>450</v>
      </c>
      <c r="U35" s="169">
        <v>212.5</v>
      </c>
      <c r="V35" s="169">
        <v>350</v>
      </c>
    </row>
    <row r="36" spans="13:22" x14ac:dyDescent="0.25">
      <c r="M36" s="171">
        <v>43405</v>
      </c>
      <c r="N36" s="169">
        <v>11000</v>
      </c>
      <c r="O36" s="169">
        <v>17000</v>
      </c>
      <c r="P36" s="169">
        <v>8500</v>
      </c>
      <c r="Q36" s="169">
        <v>14000</v>
      </c>
      <c r="R36" s="171">
        <v>43405</v>
      </c>
      <c r="S36" s="169">
        <v>275</v>
      </c>
      <c r="T36" s="169">
        <v>425</v>
      </c>
      <c r="U36" s="169">
        <v>212.5</v>
      </c>
      <c r="V36" s="169">
        <v>350</v>
      </c>
    </row>
    <row r="37" spans="13:22" x14ac:dyDescent="0.25">
      <c r="M37" s="171">
        <v>43435</v>
      </c>
      <c r="N37" s="170">
        <v>10000</v>
      </c>
      <c r="O37" s="170">
        <v>15500</v>
      </c>
      <c r="P37" s="170">
        <v>7500</v>
      </c>
      <c r="Q37" s="170">
        <v>12250</v>
      </c>
      <c r="R37" s="171">
        <v>43435</v>
      </c>
      <c r="S37" s="169">
        <v>250</v>
      </c>
      <c r="T37" s="169">
        <v>387.5</v>
      </c>
      <c r="U37" s="169">
        <v>187.5</v>
      </c>
      <c r="V37" s="169">
        <v>306.25</v>
      </c>
    </row>
    <row r="38" spans="13:22" x14ac:dyDescent="0.25">
      <c r="M38" s="171">
        <v>43466</v>
      </c>
      <c r="N38" s="170">
        <v>10000</v>
      </c>
      <c r="O38" s="170">
        <v>14000</v>
      </c>
      <c r="P38" s="170">
        <v>7500</v>
      </c>
      <c r="Q38" s="170">
        <v>12000</v>
      </c>
      <c r="R38" s="171">
        <v>43466</v>
      </c>
      <c r="S38" s="169">
        <v>250</v>
      </c>
      <c r="T38" s="169">
        <v>350</v>
      </c>
      <c r="U38" s="169">
        <v>187.5</v>
      </c>
      <c r="V38" s="169">
        <v>300</v>
      </c>
    </row>
    <row r="39" spans="13:22" x14ac:dyDescent="0.25">
      <c r="M39" s="171">
        <v>43497</v>
      </c>
      <c r="N39" s="170">
        <v>10000</v>
      </c>
      <c r="O39" s="170">
        <v>14000</v>
      </c>
      <c r="P39" s="170">
        <v>7500</v>
      </c>
      <c r="Q39" s="170">
        <v>12000</v>
      </c>
      <c r="R39" s="171">
        <v>43497</v>
      </c>
      <c r="S39" s="169">
        <v>250</v>
      </c>
      <c r="T39" s="169">
        <v>350</v>
      </c>
      <c r="U39" s="169">
        <v>187.5</v>
      </c>
      <c r="V39" s="169">
        <v>300</v>
      </c>
    </row>
    <row r="40" spans="13:22" x14ac:dyDescent="0.25">
      <c r="M40" s="171">
        <v>43525</v>
      </c>
      <c r="N40" s="170">
        <v>12000</v>
      </c>
      <c r="O40" s="170">
        <v>15000</v>
      </c>
      <c r="P40" s="170">
        <v>9000</v>
      </c>
      <c r="Q40" s="170">
        <v>12500</v>
      </c>
      <c r="R40" s="171">
        <v>43525</v>
      </c>
      <c r="S40" s="169">
        <v>300</v>
      </c>
      <c r="T40" s="169">
        <v>375</v>
      </c>
      <c r="U40" s="169">
        <v>225</v>
      </c>
      <c r="V40" s="169">
        <v>312.5</v>
      </c>
    </row>
    <row r="41" spans="13:22" x14ac:dyDescent="0.25">
      <c r="M41" s="171">
        <v>43556</v>
      </c>
      <c r="N41" s="201"/>
      <c r="O41" s="201"/>
      <c r="P41" s="201"/>
      <c r="Q41" s="201"/>
      <c r="R41" s="171">
        <v>43556</v>
      </c>
      <c r="S41" s="169"/>
      <c r="T41" s="169"/>
      <c r="U41" s="169"/>
      <c r="V41" s="169"/>
    </row>
    <row r="42" spans="13:22" x14ac:dyDescent="0.25">
      <c r="M42" s="171">
        <v>43586</v>
      </c>
      <c r="N42" s="201"/>
      <c r="O42" s="201"/>
      <c r="P42" s="201"/>
      <c r="Q42" s="201"/>
      <c r="R42" s="171">
        <v>43586</v>
      </c>
      <c r="S42" s="169"/>
      <c r="T42" s="169"/>
      <c r="U42" s="169"/>
      <c r="V42" s="169"/>
    </row>
    <row r="43" spans="13:22" x14ac:dyDescent="0.25">
      <c r="M43" s="171">
        <v>43617</v>
      </c>
      <c r="N43" s="201">
        <v>10500</v>
      </c>
      <c r="O43" s="201">
        <v>14000</v>
      </c>
      <c r="P43" s="201">
        <v>8500</v>
      </c>
      <c r="Q43" s="201">
        <v>12000</v>
      </c>
      <c r="R43" s="171">
        <v>43617</v>
      </c>
      <c r="S43" s="169">
        <v>262.5</v>
      </c>
      <c r="T43" s="169">
        <v>350</v>
      </c>
      <c r="U43" s="169">
        <v>212.5</v>
      </c>
      <c r="V43" s="169">
        <v>300</v>
      </c>
    </row>
    <row r="44" spans="13:22" x14ac:dyDescent="0.25">
      <c r="M44" s="171">
        <v>43647</v>
      </c>
      <c r="N44" s="201">
        <v>11000</v>
      </c>
      <c r="O44" s="201">
        <v>14000</v>
      </c>
      <c r="P44" s="201">
        <v>8500</v>
      </c>
      <c r="Q44" s="201">
        <v>11500</v>
      </c>
      <c r="R44" s="171">
        <v>43647</v>
      </c>
      <c r="S44" s="169">
        <v>275</v>
      </c>
      <c r="T44" s="169">
        <v>350</v>
      </c>
      <c r="U44" s="169">
        <v>212.5</v>
      </c>
      <c r="V44" s="169">
        <v>287.5</v>
      </c>
    </row>
    <row r="45" spans="13:22" x14ac:dyDescent="0.25">
      <c r="M45" s="171">
        <v>43678</v>
      </c>
      <c r="N45" s="201">
        <v>10000</v>
      </c>
      <c r="O45" s="201">
        <v>14000</v>
      </c>
      <c r="P45" s="201">
        <v>8500</v>
      </c>
      <c r="Q45" s="201">
        <v>11500</v>
      </c>
      <c r="R45" s="171">
        <v>43678</v>
      </c>
      <c r="S45" s="169">
        <v>250</v>
      </c>
      <c r="T45" s="169">
        <v>350</v>
      </c>
      <c r="U45" s="169">
        <v>212.5</v>
      </c>
      <c r="V45" s="169">
        <v>287.5</v>
      </c>
    </row>
    <row r="46" spans="13:22" x14ac:dyDescent="0.25">
      <c r="M46" s="171">
        <v>43709</v>
      </c>
      <c r="N46" s="170">
        <v>10000</v>
      </c>
      <c r="O46" s="201">
        <v>14000</v>
      </c>
      <c r="P46" s="201">
        <v>8000</v>
      </c>
      <c r="Q46" s="201">
        <v>9000</v>
      </c>
      <c r="R46" s="171">
        <v>43709</v>
      </c>
      <c r="S46" s="169">
        <v>250</v>
      </c>
      <c r="T46" s="169">
        <v>350</v>
      </c>
      <c r="U46" s="169">
        <v>200</v>
      </c>
      <c r="V46" s="169">
        <v>225</v>
      </c>
    </row>
    <row r="47" spans="13:22" x14ac:dyDescent="0.25">
      <c r="M47" s="171">
        <v>43739</v>
      </c>
      <c r="N47" s="201">
        <v>10000</v>
      </c>
      <c r="O47" s="201">
        <v>14000</v>
      </c>
      <c r="P47" s="201">
        <v>8500</v>
      </c>
      <c r="Q47" s="201">
        <v>12000</v>
      </c>
      <c r="R47" s="171">
        <v>43739</v>
      </c>
      <c r="S47" s="169">
        <v>250</v>
      </c>
      <c r="T47" s="169">
        <v>350</v>
      </c>
      <c r="U47" s="169">
        <v>212.5</v>
      </c>
      <c r="V47" s="169">
        <v>300</v>
      </c>
    </row>
    <row r="48" spans="13:22" x14ac:dyDescent="0.25">
      <c r="M48" s="171">
        <v>43770</v>
      </c>
      <c r="N48" s="201">
        <v>10000</v>
      </c>
      <c r="O48" s="201">
        <v>14000</v>
      </c>
      <c r="P48" s="201">
        <v>8000</v>
      </c>
      <c r="Q48" s="201">
        <v>10000</v>
      </c>
      <c r="R48" s="171">
        <v>43770</v>
      </c>
      <c r="S48" s="169">
        <v>250</v>
      </c>
      <c r="T48" s="169">
        <v>350</v>
      </c>
      <c r="U48" s="169">
        <v>200</v>
      </c>
      <c r="V48" s="169">
        <v>250</v>
      </c>
    </row>
    <row r="49" spans="13:22" x14ac:dyDescent="0.25">
      <c r="M49" s="171">
        <v>43800</v>
      </c>
      <c r="N49" s="251">
        <v>10000</v>
      </c>
      <c r="O49" s="251">
        <v>14000</v>
      </c>
      <c r="P49" s="251">
        <v>8000</v>
      </c>
      <c r="Q49" s="251">
        <v>11000</v>
      </c>
      <c r="R49" s="171">
        <v>43800</v>
      </c>
      <c r="S49" s="99">
        <f>N49/40</f>
        <v>250</v>
      </c>
      <c r="T49" s="99">
        <f t="shared" ref="T49:V49" si="0">O49/40</f>
        <v>350</v>
      </c>
      <c r="U49" s="99">
        <f t="shared" si="0"/>
        <v>200</v>
      </c>
      <c r="V49" s="99">
        <f t="shared" si="0"/>
        <v>275</v>
      </c>
    </row>
    <row r="50" spans="13:22" x14ac:dyDescent="0.25">
      <c r="M50" s="171">
        <v>43831</v>
      </c>
      <c r="N50" s="251">
        <v>10000</v>
      </c>
      <c r="O50" s="252">
        <v>14000</v>
      </c>
      <c r="P50" s="252">
        <v>7500</v>
      </c>
      <c r="Q50" s="252">
        <v>10000</v>
      </c>
      <c r="R50" s="171">
        <v>43831</v>
      </c>
      <c r="S50" s="99">
        <f>N50/40</f>
        <v>250</v>
      </c>
      <c r="T50" s="99">
        <f t="shared" ref="T50" si="1">O50/40</f>
        <v>350</v>
      </c>
      <c r="U50" s="99">
        <f t="shared" ref="U50" si="2">P50/40</f>
        <v>187.5</v>
      </c>
      <c r="V50" s="99">
        <f t="shared" ref="V50" si="3">Q50/40</f>
        <v>250</v>
      </c>
    </row>
    <row r="53" spans="13:22" x14ac:dyDescent="0.25">
      <c r="M53" s="99"/>
      <c r="N53" s="201" t="s">
        <v>352</v>
      </c>
      <c r="O53" s="201" t="s">
        <v>353</v>
      </c>
      <c r="P53" s="201" t="s">
        <v>180</v>
      </c>
      <c r="Q53" s="201" t="s">
        <v>271</v>
      </c>
      <c r="R53" s="201"/>
      <c r="S53" s="201" t="s">
        <v>352</v>
      </c>
      <c r="T53" s="201" t="s">
        <v>353</v>
      </c>
      <c r="U53" s="201" t="s">
        <v>180</v>
      </c>
      <c r="V53" s="201" t="s">
        <v>271</v>
      </c>
    </row>
  </sheetData>
  <phoneticPr fontId="63" type="noConversion"/>
  <pageMargins left="0.7" right="0.7" top="0.75" bottom="0.75" header="0.3" footer="0.3"/>
  <pageSetup paperSize="126" scale="40" orientation="landscape" r:id="rId1"/>
  <drawing r:id="rId2"/>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1"/>
  <sheetViews>
    <sheetView zoomScaleNormal="100" workbookViewId="0">
      <selection sqref="A1:M1"/>
    </sheetView>
  </sheetViews>
  <sheetFormatPr baseColWidth="10" defaultColWidth="11.42578125" defaultRowHeight="15" x14ac:dyDescent="0.25"/>
  <cols>
    <col min="1" max="1" width="14.85546875" customWidth="1"/>
    <col min="2" max="2" width="8"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409" t="s">
        <v>320</v>
      </c>
      <c r="B1" s="410"/>
      <c r="C1" s="410"/>
      <c r="D1" s="410"/>
      <c r="E1" s="410"/>
      <c r="F1" s="410"/>
      <c r="G1" s="410"/>
      <c r="H1" s="410"/>
      <c r="I1" s="410"/>
      <c r="J1" s="410"/>
      <c r="K1" s="410"/>
      <c r="L1" s="410"/>
      <c r="M1" s="411"/>
      <c r="N1" s="99"/>
      <c r="O1" s="99"/>
      <c r="P1" s="99"/>
      <c r="Q1" s="99"/>
      <c r="R1" s="99"/>
      <c r="S1" s="99"/>
      <c r="T1" s="99"/>
      <c r="U1" s="99"/>
      <c r="V1" s="99"/>
    </row>
    <row r="2" spans="1:22" x14ac:dyDescent="0.25">
      <c r="A2" s="387" t="s">
        <v>321</v>
      </c>
      <c r="B2" s="425" t="s">
        <v>322</v>
      </c>
      <c r="C2" s="431"/>
      <c r="D2" s="432"/>
      <c r="E2" s="427" t="s">
        <v>323</v>
      </c>
      <c r="F2" s="429"/>
      <c r="G2" s="429"/>
      <c r="H2" s="429"/>
      <c r="I2" s="429"/>
      <c r="J2" s="428"/>
      <c r="K2" s="425" t="s">
        <v>324</v>
      </c>
      <c r="L2" s="431"/>
      <c r="M2" s="432"/>
      <c r="N2" s="99"/>
      <c r="O2" s="99"/>
      <c r="P2" s="99"/>
      <c r="Q2" s="99"/>
      <c r="R2" s="222" t="s">
        <v>325</v>
      </c>
      <c r="S2" s="222"/>
      <c r="T2" s="222"/>
      <c r="U2" s="222"/>
      <c r="V2" s="222"/>
    </row>
    <row r="3" spans="1:22" x14ac:dyDescent="0.25">
      <c r="A3" s="430"/>
      <c r="B3" s="426"/>
      <c r="C3" s="433"/>
      <c r="D3" s="434"/>
      <c r="E3" s="427" t="s">
        <v>326</v>
      </c>
      <c r="F3" s="429"/>
      <c r="G3" s="428"/>
      <c r="H3" s="427" t="s">
        <v>327</v>
      </c>
      <c r="I3" s="429"/>
      <c r="J3" s="428"/>
      <c r="K3" s="426"/>
      <c r="L3" s="433"/>
      <c r="M3" s="434"/>
      <c r="N3" s="99"/>
      <c r="O3" s="99"/>
      <c r="P3" s="99"/>
      <c r="Q3" s="99"/>
      <c r="R3" s="222"/>
      <c r="S3" s="222" t="s">
        <v>328</v>
      </c>
      <c r="T3" s="222" t="s">
        <v>329</v>
      </c>
      <c r="U3" s="222" t="s">
        <v>330</v>
      </c>
      <c r="V3" s="222" t="s">
        <v>197</v>
      </c>
    </row>
    <row r="4" spans="1:22" x14ac:dyDescent="0.25">
      <c r="A4" s="388"/>
      <c r="B4" s="283">
        <v>2017</v>
      </c>
      <c r="C4" s="283">
        <v>2018</v>
      </c>
      <c r="D4" s="283">
        <v>2019</v>
      </c>
      <c r="E4" s="283">
        <v>2017</v>
      </c>
      <c r="F4" s="283">
        <v>2018</v>
      </c>
      <c r="G4" s="283">
        <v>2019</v>
      </c>
      <c r="H4" s="283">
        <v>2017</v>
      </c>
      <c r="I4" s="283">
        <v>2018</v>
      </c>
      <c r="J4" s="283">
        <v>2019</v>
      </c>
      <c r="K4" s="283">
        <v>2017</v>
      </c>
      <c r="L4" s="283">
        <v>2018</v>
      </c>
      <c r="M4" s="283">
        <v>2019</v>
      </c>
      <c r="N4" s="99"/>
      <c r="O4" s="99"/>
      <c r="P4" s="99"/>
      <c r="Q4" s="99"/>
      <c r="R4" s="222">
        <v>1996</v>
      </c>
      <c r="S4" s="184">
        <v>135169804</v>
      </c>
      <c r="T4" s="184">
        <v>87519228</v>
      </c>
      <c r="U4" s="184">
        <v>19344140</v>
      </c>
      <c r="V4" s="184">
        <v>242033172</v>
      </c>
    </row>
    <row r="5" spans="1:22" x14ac:dyDescent="0.25">
      <c r="A5" s="176" t="s">
        <v>331</v>
      </c>
      <c r="B5" s="286">
        <v>0</v>
      </c>
      <c r="C5" s="286">
        <v>0</v>
      </c>
      <c r="D5" s="286"/>
      <c r="E5" s="286">
        <v>3.0950000000000002</v>
      </c>
      <c r="F5" s="286">
        <v>3.9420000000000002</v>
      </c>
      <c r="G5" s="286">
        <v>3.0960000000000001</v>
      </c>
      <c r="H5" s="286">
        <v>0</v>
      </c>
      <c r="I5" s="286">
        <v>0</v>
      </c>
      <c r="J5" s="286"/>
      <c r="K5" s="286">
        <v>3.0950000000000002</v>
      </c>
      <c r="L5" s="286">
        <v>3.9420000000000002</v>
      </c>
      <c r="M5" s="286">
        <f>D5+G5+J5</f>
        <v>3.0960000000000001</v>
      </c>
      <c r="N5" s="99"/>
      <c r="O5" s="99"/>
      <c r="P5" s="99"/>
      <c r="Q5" s="99"/>
      <c r="R5" s="222">
        <v>1997</v>
      </c>
      <c r="S5" s="184">
        <v>175671044</v>
      </c>
      <c r="T5" s="184">
        <v>99355647</v>
      </c>
      <c r="U5" s="184">
        <v>26687277</v>
      </c>
      <c r="V5" s="184">
        <v>301713968</v>
      </c>
    </row>
    <row r="6" spans="1:22" s="99" customFormat="1" x14ac:dyDescent="0.25">
      <c r="A6" s="176" t="s">
        <v>332</v>
      </c>
      <c r="B6" s="286"/>
      <c r="C6" s="286"/>
      <c r="D6" s="286"/>
      <c r="E6" s="286"/>
      <c r="F6" s="286"/>
      <c r="G6" s="286">
        <v>5.1840000000000002</v>
      </c>
      <c r="H6" s="286"/>
      <c r="I6" s="286"/>
      <c r="J6" s="286"/>
      <c r="K6" s="286"/>
      <c r="L6" s="286"/>
      <c r="M6" s="286">
        <f t="shared" ref="M6:M16" si="0">D6+G6+J6</f>
        <v>5.1840000000000002</v>
      </c>
      <c r="R6" s="222">
        <v>1999</v>
      </c>
      <c r="S6" s="184">
        <v>186035029</v>
      </c>
      <c r="T6" s="184">
        <v>107976074</v>
      </c>
      <c r="U6" s="184">
        <v>33667102</v>
      </c>
      <c r="V6" s="184">
        <v>327678205</v>
      </c>
    </row>
    <row r="7" spans="1:22" s="99" customFormat="1" x14ac:dyDescent="0.25">
      <c r="A7" s="176" t="s">
        <v>333</v>
      </c>
      <c r="B7" s="286">
        <v>0</v>
      </c>
      <c r="C7" s="286">
        <v>18.489999999999998</v>
      </c>
      <c r="D7" s="286">
        <v>13.329000000000001</v>
      </c>
      <c r="E7" s="286">
        <v>61.070999999999998</v>
      </c>
      <c r="F7" s="286">
        <v>13.79</v>
      </c>
      <c r="G7" s="286">
        <v>86.064999999999998</v>
      </c>
      <c r="H7" s="286">
        <v>0</v>
      </c>
      <c r="I7" s="286">
        <v>71.14</v>
      </c>
      <c r="J7" s="286"/>
      <c r="K7" s="286">
        <v>61.070999999999998</v>
      </c>
      <c r="L7" s="286">
        <v>103.42</v>
      </c>
      <c r="M7" s="286">
        <f t="shared" si="0"/>
        <v>99.394000000000005</v>
      </c>
      <c r="R7" s="222">
        <v>2000</v>
      </c>
      <c r="S7" s="184">
        <v>355207662</v>
      </c>
      <c r="T7" s="184">
        <v>120440370</v>
      </c>
      <c r="U7" s="184">
        <v>33393302</v>
      </c>
      <c r="V7" s="184">
        <v>509041334</v>
      </c>
    </row>
    <row r="8" spans="1:22" x14ac:dyDescent="0.25">
      <c r="A8" s="174" t="s">
        <v>334</v>
      </c>
      <c r="B8" s="286">
        <v>13248.763999999999</v>
      </c>
      <c r="C8" s="286">
        <v>19301.687999999998</v>
      </c>
      <c r="D8" s="286">
        <v>17149.091</v>
      </c>
      <c r="E8" s="286">
        <v>844.16800000000001</v>
      </c>
      <c r="F8" s="286">
        <v>2856.7080000000001</v>
      </c>
      <c r="G8" s="286">
        <v>5065.4549999999999</v>
      </c>
      <c r="H8" s="286">
        <v>0</v>
      </c>
      <c r="I8" s="286">
        <v>140</v>
      </c>
      <c r="J8" s="286">
        <v>140</v>
      </c>
      <c r="K8" s="286">
        <v>14092.931999999999</v>
      </c>
      <c r="L8" s="286">
        <v>22298.395999999997</v>
      </c>
      <c r="M8" s="286">
        <f t="shared" si="0"/>
        <v>22354.546000000002</v>
      </c>
      <c r="N8" s="99"/>
      <c r="O8" s="99"/>
      <c r="P8" s="99"/>
      <c r="Q8" s="99"/>
      <c r="R8" s="222">
        <v>2001</v>
      </c>
      <c r="S8" s="184">
        <v>422117624</v>
      </c>
      <c r="T8" s="184">
        <v>121706615</v>
      </c>
      <c r="U8" s="184">
        <v>21364383</v>
      </c>
      <c r="V8" s="184">
        <v>565188622</v>
      </c>
    </row>
    <row r="9" spans="1:22" x14ac:dyDescent="0.25">
      <c r="A9" s="174" t="s">
        <v>335</v>
      </c>
      <c r="B9" s="286">
        <v>52603.775999999998</v>
      </c>
      <c r="C9" s="286">
        <v>30970.006000000001</v>
      </c>
      <c r="D9" s="286">
        <v>35298.684000000001</v>
      </c>
      <c r="E9" s="286">
        <v>545.57299999999998</v>
      </c>
      <c r="F9" s="286">
        <v>458.34</v>
      </c>
      <c r="G9" s="286">
        <v>1155.944</v>
      </c>
      <c r="H9" s="286">
        <v>11.404999999999999</v>
      </c>
      <c r="I9" s="286">
        <v>1239.8430000000001</v>
      </c>
      <c r="J9" s="286">
        <v>8.1379999999999999</v>
      </c>
      <c r="K9" s="286">
        <v>53160.753999999994</v>
      </c>
      <c r="L9" s="286">
        <v>32668.189000000002</v>
      </c>
      <c r="M9" s="286">
        <f t="shared" si="0"/>
        <v>36462.766000000003</v>
      </c>
      <c r="N9" s="99"/>
      <c r="O9" s="99"/>
      <c r="P9" s="99"/>
      <c r="Q9" s="99"/>
      <c r="R9" s="222">
        <v>2002</v>
      </c>
      <c r="S9" s="184">
        <v>459598864</v>
      </c>
      <c r="T9" s="184">
        <v>95384544</v>
      </c>
      <c r="U9" s="184">
        <v>15798762</v>
      </c>
      <c r="V9" s="184">
        <v>570782170</v>
      </c>
    </row>
    <row r="10" spans="1:22" x14ac:dyDescent="0.25">
      <c r="A10" s="174" t="s">
        <v>336</v>
      </c>
      <c r="B10" s="286">
        <v>161220.87</v>
      </c>
      <c r="C10" s="286">
        <v>181194.37599999999</v>
      </c>
      <c r="D10" s="286">
        <v>201003.61499999999</v>
      </c>
      <c r="E10" s="286">
        <v>12482.398999999999</v>
      </c>
      <c r="F10" s="286">
        <v>16348.912</v>
      </c>
      <c r="G10" s="286">
        <v>17529.550999999999</v>
      </c>
      <c r="H10" s="286">
        <v>4884.5169999999998</v>
      </c>
      <c r="I10" s="286">
        <v>12427.736000000001</v>
      </c>
      <c r="J10" s="286">
        <v>11905.141</v>
      </c>
      <c r="K10" s="286">
        <v>178587.78599999999</v>
      </c>
      <c r="L10" s="286">
        <v>209971.024</v>
      </c>
      <c r="M10" s="286">
        <f t="shared" si="0"/>
        <v>230438.307</v>
      </c>
      <c r="N10" s="99"/>
      <c r="O10" s="99"/>
      <c r="P10" s="99"/>
      <c r="Q10" s="99"/>
      <c r="R10" s="222">
        <v>2003</v>
      </c>
      <c r="S10" s="184">
        <v>517275967</v>
      </c>
      <c r="T10" s="184">
        <v>70183358</v>
      </c>
      <c r="U10" s="184">
        <v>12671888</v>
      </c>
      <c r="V10" s="184">
        <v>600131213</v>
      </c>
    </row>
    <row r="11" spans="1:22" x14ac:dyDescent="0.25">
      <c r="A11" s="174" t="s">
        <v>337</v>
      </c>
      <c r="B11" s="286">
        <v>284858.32299999997</v>
      </c>
      <c r="C11" s="286">
        <v>343190.89600000001</v>
      </c>
      <c r="D11" s="286">
        <v>365484.42499999999</v>
      </c>
      <c r="E11" s="286">
        <v>22658.26</v>
      </c>
      <c r="F11" s="286">
        <v>40157.14</v>
      </c>
      <c r="G11" s="286">
        <v>28887.866000000002</v>
      </c>
      <c r="H11" s="286">
        <v>18379.227999999999</v>
      </c>
      <c r="I11" s="286">
        <v>17157.832999999999</v>
      </c>
      <c r="J11" s="286">
        <v>8401.5030000000006</v>
      </c>
      <c r="K11" s="286">
        <v>325895.81099999999</v>
      </c>
      <c r="L11" s="286">
        <v>400505.86900000001</v>
      </c>
      <c r="M11" s="286">
        <f t="shared" si="0"/>
        <v>402773.79399999999</v>
      </c>
      <c r="N11" s="99"/>
      <c r="O11" s="99"/>
      <c r="P11" s="99"/>
      <c r="Q11" s="99"/>
      <c r="R11" s="222">
        <v>2004</v>
      </c>
      <c r="S11" s="184">
        <v>454557377</v>
      </c>
      <c r="T11" s="184">
        <v>62161175</v>
      </c>
      <c r="U11" s="184">
        <v>9399397</v>
      </c>
      <c r="V11" s="184">
        <v>526117949</v>
      </c>
    </row>
    <row r="12" spans="1:22" x14ac:dyDescent="0.25">
      <c r="A12" s="174" t="s">
        <v>338</v>
      </c>
      <c r="B12" s="286">
        <v>356586.353</v>
      </c>
      <c r="C12" s="286">
        <v>461750.55300000001</v>
      </c>
      <c r="D12" s="286">
        <v>475112.614</v>
      </c>
      <c r="E12" s="286">
        <v>72754.148000000001</v>
      </c>
      <c r="F12" s="286">
        <v>94105.615999999995</v>
      </c>
      <c r="G12" s="286">
        <v>101270.89</v>
      </c>
      <c r="H12" s="286">
        <v>8136.6080000000002</v>
      </c>
      <c r="I12" s="286">
        <v>34772.017999999996</v>
      </c>
      <c r="J12" s="286">
        <v>7285.7629999999999</v>
      </c>
      <c r="K12" s="286">
        <v>437477.109</v>
      </c>
      <c r="L12" s="286">
        <v>590628.18700000003</v>
      </c>
      <c r="M12" s="286">
        <f t="shared" si="0"/>
        <v>583669.26699999999</v>
      </c>
      <c r="N12" s="99"/>
      <c r="O12" s="99"/>
      <c r="P12" s="99"/>
      <c r="Q12" s="99"/>
      <c r="R12" s="222">
        <v>2005</v>
      </c>
      <c r="S12" s="184">
        <v>528219123</v>
      </c>
      <c r="T12" s="184">
        <v>90100557</v>
      </c>
      <c r="U12" s="184">
        <v>31587725</v>
      </c>
      <c r="V12" s="184">
        <v>649907405</v>
      </c>
    </row>
    <row r="13" spans="1:22" s="99" customFormat="1" x14ac:dyDescent="0.25">
      <c r="A13" s="174" t="s">
        <v>339</v>
      </c>
      <c r="B13" s="286"/>
      <c r="C13" s="286"/>
      <c r="D13" s="286">
        <v>7826.3190000000004</v>
      </c>
      <c r="E13" s="286"/>
      <c r="F13" s="286"/>
      <c r="G13" s="286">
        <v>12116.748</v>
      </c>
      <c r="H13" s="286"/>
      <c r="I13" s="286"/>
      <c r="J13" s="286">
        <v>17</v>
      </c>
      <c r="K13" s="286"/>
      <c r="L13" s="286"/>
      <c r="M13" s="286">
        <f t="shared" si="0"/>
        <v>19960.066999999999</v>
      </c>
      <c r="R13" s="222">
        <v>2007</v>
      </c>
      <c r="S13" s="184">
        <v>645935956</v>
      </c>
      <c r="T13" s="184">
        <v>93428473</v>
      </c>
      <c r="U13" s="184">
        <v>8710391</v>
      </c>
      <c r="V13" s="184">
        <v>748074820</v>
      </c>
    </row>
    <row r="14" spans="1:22" x14ac:dyDescent="0.25">
      <c r="A14" s="174" t="s">
        <v>340</v>
      </c>
      <c r="B14" s="286">
        <v>2037.367</v>
      </c>
      <c r="C14" s="286">
        <v>3912.06</v>
      </c>
      <c r="D14" s="286">
        <v>150.91200000000001</v>
      </c>
      <c r="E14" s="286">
        <v>4609.1360000000004</v>
      </c>
      <c r="F14" s="286">
        <v>6613.4269999999997</v>
      </c>
      <c r="G14" s="286">
        <v>127.313</v>
      </c>
      <c r="H14" s="286">
        <v>30.396000000000001</v>
      </c>
      <c r="I14" s="286">
        <v>2.5</v>
      </c>
      <c r="J14" s="286"/>
      <c r="K14" s="286">
        <v>6676.8990000000003</v>
      </c>
      <c r="L14" s="286">
        <v>10527.986999999999</v>
      </c>
      <c r="M14" s="286">
        <f t="shared" si="0"/>
        <v>278.22500000000002</v>
      </c>
      <c r="N14" s="99"/>
      <c r="O14" s="99"/>
      <c r="P14" s="99"/>
      <c r="Q14" s="99"/>
      <c r="R14" s="222">
        <v>2008</v>
      </c>
      <c r="S14" s="184">
        <v>669596858</v>
      </c>
      <c r="T14" s="184">
        <v>125498308</v>
      </c>
      <c r="U14" s="184">
        <v>13688181</v>
      </c>
      <c r="V14" s="184">
        <v>808783347</v>
      </c>
    </row>
    <row r="15" spans="1:22" x14ac:dyDescent="0.25">
      <c r="A15" s="174" t="s">
        <v>341</v>
      </c>
      <c r="B15" s="286">
        <v>0</v>
      </c>
      <c r="C15" s="286">
        <v>0.3</v>
      </c>
      <c r="D15" s="286">
        <v>7.1180000000000003</v>
      </c>
      <c r="E15" s="286">
        <v>0.15</v>
      </c>
      <c r="F15" s="286">
        <v>0</v>
      </c>
      <c r="G15" s="286"/>
      <c r="H15" s="286">
        <v>0</v>
      </c>
      <c r="I15" s="286">
        <v>0</v>
      </c>
      <c r="J15" s="286"/>
      <c r="K15" s="286">
        <v>0.15</v>
      </c>
      <c r="L15" s="286">
        <v>0.3</v>
      </c>
      <c r="M15" s="286">
        <f t="shared" si="0"/>
        <v>7.1180000000000003</v>
      </c>
      <c r="N15" s="99"/>
      <c r="O15" s="99"/>
      <c r="P15" s="99"/>
      <c r="Q15" s="99"/>
      <c r="R15" s="222">
        <v>2010</v>
      </c>
      <c r="S15" s="184">
        <v>602142263</v>
      </c>
      <c r="T15" s="184">
        <v>75437320</v>
      </c>
      <c r="U15" s="184">
        <v>23542006</v>
      </c>
      <c r="V15" s="184">
        <v>701121589</v>
      </c>
    </row>
    <row r="16" spans="1:22" x14ac:dyDescent="0.25">
      <c r="A16" s="174" t="s">
        <v>342</v>
      </c>
      <c r="B16" s="286">
        <v>0</v>
      </c>
      <c r="C16" s="286">
        <v>0</v>
      </c>
      <c r="D16" s="286">
        <v>95.055000000000007</v>
      </c>
      <c r="E16" s="286">
        <v>0</v>
      </c>
      <c r="F16" s="286">
        <v>4.2990000000000004</v>
      </c>
      <c r="G16" s="286">
        <v>6.3949999999999996</v>
      </c>
      <c r="H16" s="286">
        <v>0</v>
      </c>
      <c r="I16" s="286">
        <v>0</v>
      </c>
      <c r="J16" s="286"/>
      <c r="K16" s="286">
        <v>0</v>
      </c>
      <c r="L16" s="286">
        <v>4.2990000000000004</v>
      </c>
      <c r="M16" s="286">
        <f t="shared" si="0"/>
        <v>101.45</v>
      </c>
      <c r="N16" s="99"/>
      <c r="O16" s="99"/>
      <c r="P16" s="99"/>
      <c r="Q16" s="99"/>
      <c r="R16" s="222">
        <v>2011</v>
      </c>
      <c r="S16" s="184">
        <v>681916797</v>
      </c>
      <c r="T16" s="184">
        <v>94052153</v>
      </c>
      <c r="U16" s="184">
        <v>40696383</v>
      </c>
      <c r="V16" s="184">
        <v>816665333</v>
      </c>
    </row>
    <row r="17" spans="1:22" x14ac:dyDescent="0.25">
      <c r="A17" s="174" t="s">
        <v>197</v>
      </c>
      <c r="B17" s="79">
        <f t="shared" ref="B17" si="1">SUM(B5:B16)</f>
        <v>870555.45299999986</v>
      </c>
      <c r="C17" s="79">
        <f t="shared" ref="C17" si="2">SUM(C5:C16)</f>
        <v>1040338.3690000002</v>
      </c>
      <c r="D17" s="79">
        <f>SUM(D5:D16)</f>
        <v>1102141.1619999998</v>
      </c>
      <c r="E17" s="79">
        <f t="shared" ref="E17" si="3">SUM(E5:E16)</f>
        <v>113958</v>
      </c>
      <c r="F17" s="79">
        <f t="shared" ref="F17" si="4">SUM(F5:F16)</f>
        <v>160562.17399999997</v>
      </c>
      <c r="G17" s="79">
        <f>SUM(G5:G16)</f>
        <v>166254.50699999998</v>
      </c>
      <c r="H17" s="79">
        <f t="shared" ref="H17" si="5">SUM(H5:H16)</f>
        <v>31442.153999999999</v>
      </c>
      <c r="I17" s="79">
        <f t="shared" ref="I17" si="6">SUM(I5:I16)</f>
        <v>65811.069999999992</v>
      </c>
      <c r="J17" s="79">
        <f>SUM(J5:J16)</f>
        <v>27757.544999999998</v>
      </c>
      <c r="K17" s="79">
        <f t="shared" ref="K17" si="7">SUM(K5:K16)</f>
        <v>1015955.607</v>
      </c>
      <c r="L17" s="79">
        <f t="shared" ref="L17" si="8">SUM(L5:L16)</f>
        <v>1266711.6130000004</v>
      </c>
      <c r="M17" s="79">
        <f>SUM(M5:M16)</f>
        <v>1296153.2140000002</v>
      </c>
      <c r="N17" s="99"/>
      <c r="O17" s="99"/>
      <c r="P17" s="99"/>
      <c r="Q17" s="99"/>
      <c r="R17" s="222">
        <v>2012</v>
      </c>
      <c r="S17" s="184">
        <v>881764871</v>
      </c>
      <c r="T17" s="184">
        <v>114940176</v>
      </c>
      <c r="U17" s="184">
        <v>45930007</v>
      </c>
      <c r="V17" s="184">
        <v>1042635054</v>
      </c>
    </row>
    <row r="18" spans="1:22" x14ac:dyDescent="0.25">
      <c r="A18" s="414" t="s">
        <v>343</v>
      </c>
      <c r="B18" s="414"/>
      <c r="C18" s="414"/>
      <c r="D18" s="414"/>
      <c r="E18" s="414"/>
      <c r="F18" s="414"/>
      <c r="G18" s="414"/>
      <c r="H18" s="414"/>
      <c r="I18" s="414"/>
      <c r="J18" s="414"/>
      <c r="K18" s="414"/>
      <c r="L18" s="414"/>
      <c r="M18" s="414"/>
      <c r="N18" s="99"/>
      <c r="O18" s="99"/>
      <c r="P18" s="99"/>
      <c r="Q18" s="99"/>
      <c r="R18" s="222">
        <v>2013</v>
      </c>
      <c r="S18" s="184">
        <v>1031461850</v>
      </c>
      <c r="T18" s="184">
        <v>129767391</v>
      </c>
      <c r="U18" s="184">
        <v>20783176</v>
      </c>
      <c r="V18" s="184">
        <v>1182012417</v>
      </c>
    </row>
    <row r="19" spans="1:22" x14ac:dyDescent="0.25">
      <c r="A19" s="414" t="s">
        <v>344</v>
      </c>
      <c r="B19" s="414"/>
      <c r="C19" s="414"/>
      <c r="D19" s="414"/>
      <c r="E19" s="414"/>
      <c r="F19" s="414"/>
      <c r="G19" s="414"/>
      <c r="H19" s="414"/>
      <c r="I19" s="414"/>
      <c r="J19" s="414"/>
      <c r="K19" s="414"/>
      <c r="L19" s="414"/>
      <c r="M19" s="414"/>
      <c r="N19" s="243"/>
      <c r="O19" s="99"/>
      <c r="P19" s="99"/>
      <c r="Q19" s="99"/>
      <c r="R19" s="222">
        <v>2014</v>
      </c>
      <c r="S19" s="184">
        <v>909784707</v>
      </c>
      <c r="T19" s="184">
        <v>120607285</v>
      </c>
      <c r="U19" s="184">
        <v>29649575</v>
      </c>
      <c r="V19" s="184">
        <v>1060041567</v>
      </c>
    </row>
    <row r="20" spans="1:22" ht="6.75" customHeight="1" x14ac:dyDescent="0.25">
      <c r="A20" s="222"/>
      <c r="B20" s="222"/>
      <c r="C20" s="222"/>
      <c r="D20" s="222"/>
      <c r="E20" s="222"/>
      <c r="F20" s="222"/>
      <c r="G20" s="222"/>
      <c r="H20" s="222"/>
      <c r="I20" s="222"/>
      <c r="J20" s="222"/>
      <c r="K20" s="222"/>
      <c r="L20" s="222"/>
      <c r="M20" s="258"/>
      <c r="N20" s="99"/>
      <c r="O20" s="99"/>
      <c r="P20" s="99"/>
      <c r="Q20" s="99"/>
      <c r="R20" s="222">
        <v>2015</v>
      </c>
      <c r="S20" s="184">
        <v>1050473041</v>
      </c>
      <c r="T20" s="184">
        <v>145294410</v>
      </c>
      <c r="U20" s="184">
        <v>42291177</v>
      </c>
      <c r="V20" s="184">
        <v>1238058628</v>
      </c>
    </row>
    <row r="21" spans="1:22" x14ac:dyDescent="0.25">
      <c r="A21" s="222"/>
      <c r="B21" s="222"/>
      <c r="C21" s="222"/>
      <c r="D21" s="238"/>
      <c r="E21" s="424" t="s">
        <v>345</v>
      </c>
      <c r="F21" s="424"/>
      <c r="G21" s="424"/>
      <c r="H21" s="424"/>
      <c r="I21" s="424"/>
      <c r="J21" s="424"/>
      <c r="K21" s="79">
        <v>18158.351999999999</v>
      </c>
      <c r="L21" s="79">
        <v>38936.114000000001</v>
      </c>
      <c r="M21" s="79">
        <v>2444.578</v>
      </c>
      <c r="N21" s="99"/>
      <c r="O21" s="99"/>
      <c r="P21" s="99"/>
      <c r="Q21" s="99"/>
      <c r="R21" s="222">
        <v>2016</v>
      </c>
      <c r="S21" s="184">
        <v>957630543</v>
      </c>
      <c r="T21" s="184">
        <v>153155678</v>
      </c>
      <c r="U21" s="184">
        <v>20489291</v>
      </c>
      <c r="V21" s="184">
        <v>1131275512</v>
      </c>
    </row>
    <row r="22" spans="1:22" x14ac:dyDescent="0.25">
      <c r="A22" s="15"/>
      <c r="B22" s="15"/>
      <c r="C22" s="15"/>
      <c r="D22" s="15"/>
      <c r="E22" s="15"/>
      <c r="F22" s="15"/>
      <c r="G22" s="15"/>
      <c r="H22" s="15"/>
      <c r="I22" s="15"/>
      <c r="J22" s="15"/>
      <c r="K22" s="15"/>
      <c r="L22" s="15"/>
      <c r="M22" s="15"/>
      <c r="N22" s="99"/>
      <c r="O22" s="99"/>
      <c r="P22" s="99"/>
      <c r="Q22" s="99"/>
      <c r="R22" s="222">
        <v>2017</v>
      </c>
      <c r="S22" s="222">
        <v>870555453</v>
      </c>
      <c r="T22" s="222">
        <v>113958000</v>
      </c>
      <c r="U22" s="222">
        <v>31442154</v>
      </c>
      <c r="V22" s="183">
        <v>1015955607</v>
      </c>
    </row>
    <row r="23" spans="1:22" s="99" customFormat="1" x14ac:dyDescent="0.25">
      <c r="A23" s="15"/>
      <c r="B23" s="15"/>
      <c r="C23" s="15"/>
      <c r="D23" s="15"/>
      <c r="E23" s="15"/>
      <c r="F23" s="15"/>
      <c r="G23" s="15"/>
      <c r="H23" s="15"/>
      <c r="I23" s="15"/>
      <c r="J23" s="15"/>
      <c r="K23" s="15"/>
      <c r="L23" s="15"/>
      <c r="M23" s="15"/>
      <c r="R23" s="222">
        <v>2018</v>
      </c>
      <c r="S23" s="185">
        <v>1040338369</v>
      </c>
      <c r="T23" s="185">
        <v>160562174</v>
      </c>
      <c r="U23" s="185">
        <v>65811070</v>
      </c>
      <c r="V23" s="183">
        <v>1266711613</v>
      </c>
    </row>
    <row r="24" spans="1:22" s="99" customFormat="1" x14ac:dyDescent="0.25">
      <c r="A24" s="15"/>
      <c r="B24" s="15"/>
      <c r="C24" s="15"/>
      <c r="D24" s="15"/>
      <c r="E24" s="15"/>
      <c r="F24" s="15"/>
      <c r="G24" s="15"/>
      <c r="H24" s="15"/>
      <c r="I24" s="15"/>
      <c r="J24" s="15"/>
      <c r="K24" s="15"/>
      <c r="L24" s="15"/>
      <c r="M24" s="15"/>
      <c r="R24" s="244">
        <v>2019</v>
      </c>
      <c r="S24" s="245">
        <v>1102141162</v>
      </c>
      <c r="T24" s="245">
        <v>166254507</v>
      </c>
      <c r="U24" s="245">
        <v>27757545</v>
      </c>
      <c r="V24" s="95">
        <f>U24+S24+T24</f>
        <v>1296153214</v>
      </c>
    </row>
    <row r="25" spans="1:22" s="99" customFormat="1" x14ac:dyDescent="0.25">
      <c r="A25" s="15"/>
      <c r="B25" s="15"/>
      <c r="C25" s="15"/>
      <c r="D25" s="15"/>
      <c r="E25" s="15"/>
      <c r="F25" s="15"/>
      <c r="G25" s="15"/>
      <c r="H25" s="15"/>
      <c r="I25" s="15"/>
      <c r="J25" s="15"/>
      <c r="K25" s="15"/>
      <c r="L25" s="15"/>
      <c r="M25" s="15"/>
    </row>
    <row r="26" spans="1:22" s="99" customFormat="1" x14ac:dyDescent="0.25">
      <c r="A26" s="15"/>
      <c r="B26" s="15"/>
      <c r="C26" s="15"/>
      <c r="D26" s="15"/>
      <c r="E26" s="15"/>
      <c r="F26" s="15"/>
      <c r="G26" s="15"/>
      <c r="H26" s="15"/>
      <c r="I26" s="15"/>
      <c r="J26" s="15"/>
      <c r="K26" s="15"/>
      <c r="L26" s="15"/>
      <c r="M26" s="15"/>
    </row>
    <row r="27" spans="1:22" s="99" customFormat="1" x14ac:dyDescent="0.25">
      <c r="A27" s="15"/>
      <c r="B27" s="15"/>
      <c r="C27" s="15"/>
      <c r="D27" s="15"/>
      <c r="E27" s="15"/>
      <c r="F27" s="15"/>
      <c r="G27" s="15"/>
      <c r="H27" s="15"/>
      <c r="I27" s="15"/>
      <c r="J27" s="15"/>
      <c r="K27" s="15"/>
      <c r="L27" s="15"/>
      <c r="M27" s="15"/>
    </row>
    <row r="28" spans="1:22" s="99" customFormat="1" x14ac:dyDescent="0.25">
      <c r="A28" s="15"/>
      <c r="B28" s="15"/>
      <c r="C28" s="15"/>
      <c r="D28" s="15"/>
      <c r="E28" s="15"/>
      <c r="F28" s="15"/>
      <c r="G28" s="15"/>
      <c r="H28" s="15"/>
      <c r="I28" s="15"/>
      <c r="J28" s="15"/>
      <c r="K28" s="15"/>
      <c r="L28" s="15"/>
      <c r="M28" s="15"/>
    </row>
    <row r="29" spans="1:22" s="99" customFormat="1" x14ac:dyDescent="0.25">
      <c r="A29" s="15"/>
      <c r="B29" s="15"/>
      <c r="C29" s="15"/>
      <c r="D29" s="15"/>
      <c r="E29" s="15"/>
      <c r="F29" s="15"/>
      <c r="G29" s="15"/>
      <c r="H29" s="15"/>
      <c r="I29" s="15"/>
      <c r="J29" s="15"/>
      <c r="K29" s="15"/>
      <c r="L29" s="15"/>
      <c r="M29" s="15"/>
      <c r="R29" s="222"/>
      <c r="S29" s="184"/>
      <c r="T29" s="184"/>
      <c r="U29" s="184"/>
      <c r="V29" s="184"/>
    </row>
    <row r="30" spans="1:22" s="99" customFormat="1" x14ac:dyDescent="0.25">
      <c r="A30" s="15"/>
      <c r="B30" s="15"/>
      <c r="C30" s="15"/>
      <c r="D30" s="15"/>
      <c r="E30" s="15"/>
      <c r="F30" s="15"/>
      <c r="G30" s="15"/>
      <c r="H30" s="15"/>
      <c r="I30" s="15"/>
      <c r="J30" s="15"/>
      <c r="K30" s="15"/>
      <c r="L30" s="15"/>
      <c r="M30" s="15"/>
      <c r="R30" s="222"/>
      <c r="S30" s="184"/>
      <c r="T30" s="184"/>
      <c r="U30" s="184"/>
      <c r="V30" s="184"/>
    </row>
    <row r="31" spans="1:22" s="99" customFormat="1" x14ac:dyDescent="0.25">
      <c r="A31" s="15"/>
      <c r="B31" s="15"/>
      <c r="C31" s="15"/>
      <c r="D31" s="15"/>
      <c r="E31" s="15"/>
      <c r="F31" s="15"/>
      <c r="G31" s="15"/>
      <c r="H31" s="15"/>
      <c r="I31" s="15"/>
      <c r="J31" s="15"/>
      <c r="K31" s="15"/>
      <c r="L31" s="15"/>
      <c r="M31" s="15"/>
      <c r="R31" s="222"/>
      <c r="S31" s="184"/>
      <c r="T31" s="184"/>
      <c r="U31" s="184"/>
      <c r="V31" s="184"/>
    </row>
    <row r="32" spans="1:22" s="99" customFormat="1" x14ac:dyDescent="0.25">
      <c r="A32" s="15"/>
      <c r="B32" s="15"/>
      <c r="C32" s="15"/>
      <c r="D32" s="15"/>
      <c r="E32" s="15"/>
      <c r="F32" s="15"/>
      <c r="G32" s="15"/>
      <c r="H32" s="15"/>
      <c r="I32" s="15"/>
      <c r="J32" s="15"/>
      <c r="K32" s="15"/>
      <c r="L32" s="15"/>
      <c r="M32" s="15"/>
      <c r="R32" s="222"/>
      <c r="S32" s="184"/>
      <c r="T32" s="184"/>
      <c r="U32" s="184"/>
      <c r="V32" s="184"/>
    </row>
    <row r="33" spans="1:22" s="99" customFormat="1" x14ac:dyDescent="0.25">
      <c r="A33" s="15"/>
      <c r="B33" s="15"/>
      <c r="C33" s="15"/>
      <c r="D33" s="15"/>
      <c r="E33" s="15"/>
      <c r="F33" s="15"/>
      <c r="G33" s="15"/>
      <c r="H33" s="15"/>
      <c r="I33" s="15"/>
      <c r="J33" s="15"/>
      <c r="K33" s="15"/>
      <c r="L33" s="15"/>
      <c r="M33" s="15"/>
      <c r="R33" s="222"/>
      <c r="S33" s="184"/>
      <c r="T33" s="184"/>
      <c r="U33" s="184"/>
      <c r="V33" s="184"/>
    </row>
    <row r="34" spans="1:22" s="99" customFormat="1" x14ac:dyDescent="0.25">
      <c r="A34" s="15"/>
      <c r="B34" s="15"/>
      <c r="C34" s="15"/>
      <c r="D34" s="15"/>
      <c r="E34" s="15"/>
      <c r="F34" s="15"/>
      <c r="G34" s="15"/>
      <c r="H34" s="15"/>
      <c r="I34" s="15"/>
      <c r="J34" s="15"/>
      <c r="K34" s="15"/>
      <c r="L34" s="15"/>
      <c r="M34" s="15"/>
      <c r="R34" s="222"/>
      <c r="S34" s="184"/>
      <c r="T34" s="184"/>
      <c r="U34" s="184"/>
      <c r="V34" s="184"/>
    </row>
    <row r="35" spans="1:22" s="99" customFormat="1" x14ac:dyDescent="0.25">
      <c r="A35" s="15"/>
      <c r="B35" s="15"/>
      <c r="C35" s="15"/>
      <c r="D35" s="15"/>
      <c r="E35" s="15"/>
      <c r="F35" s="15"/>
      <c r="G35" s="15"/>
      <c r="H35" s="15"/>
      <c r="I35" s="15"/>
      <c r="J35" s="15"/>
      <c r="K35" s="15"/>
      <c r="L35" s="15"/>
      <c r="M35" s="15"/>
      <c r="R35" s="222"/>
      <c r="S35" s="184"/>
      <c r="T35" s="184"/>
      <c r="U35" s="184"/>
      <c r="V35" s="184"/>
    </row>
    <row r="36" spans="1:22" x14ac:dyDescent="0.25">
      <c r="A36" s="222"/>
      <c r="B36" s="222"/>
      <c r="C36" s="222"/>
      <c r="D36" s="222"/>
      <c r="E36" s="222"/>
      <c r="F36" s="222"/>
      <c r="G36" s="222"/>
      <c r="H36" s="222"/>
      <c r="I36" s="222"/>
      <c r="J36" s="222"/>
      <c r="K36" s="222"/>
      <c r="L36" s="222"/>
      <c r="M36" s="99"/>
      <c r="N36" s="99"/>
      <c r="O36" s="99"/>
      <c r="P36" s="99"/>
      <c r="Q36" s="99"/>
      <c r="R36" s="99"/>
      <c r="S36" s="99"/>
      <c r="T36" s="99"/>
      <c r="U36" s="99"/>
      <c r="V36" s="99"/>
    </row>
    <row r="37" spans="1:22" x14ac:dyDescent="0.25">
      <c r="A37" s="409" t="s">
        <v>346</v>
      </c>
      <c r="B37" s="410"/>
      <c r="C37" s="410"/>
      <c r="D37" s="410"/>
      <c r="E37" s="410"/>
      <c r="F37" s="410"/>
      <c r="G37" s="410"/>
      <c r="H37" s="410"/>
      <c r="I37" s="410"/>
      <c r="J37" s="410"/>
      <c r="K37" s="410"/>
      <c r="L37" s="411"/>
      <c r="M37" s="99"/>
      <c r="N37" s="99"/>
      <c r="O37" s="99"/>
      <c r="P37" s="99"/>
      <c r="Q37" s="99"/>
      <c r="R37" s="99"/>
      <c r="S37" s="99"/>
      <c r="T37" s="99"/>
      <c r="U37" s="99"/>
      <c r="V37" s="99"/>
    </row>
    <row r="38" spans="1:22" x14ac:dyDescent="0.25">
      <c r="A38" s="425" t="s">
        <v>347</v>
      </c>
      <c r="B38" s="427">
        <v>2016</v>
      </c>
      <c r="C38" s="428"/>
      <c r="D38" s="427">
        <v>2017</v>
      </c>
      <c r="E38" s="429"/>
      <c r="F38" s="428"/>
      <c r="G38" s="427">
        <v>2018</v>
      </c>
      <c r="H38" s="429"/>
      <c r="I38" s="428"/>
      <c r="J38" s="427">
        <v>2019</v>
      </c>
      <c r="K38" s="429"/>
      <c r="L38" s="428"/>
      <c r="M38" s="99"/>
      <c r="N38" s="99"/>
      <c r="O38" s="99"/>
      <c r="P38" s="99"/>
      <c r="Q38" s="99"/>
      <c r="R38" s="99"/>
      <c r="S38" s="99"/>
      <c r="T38" s="99"/>
      <c r="U38" s="99"/>
      <c r="V38" s="99"/>
    </row>
    <row r="39" spans="1:22" ht="26.25" x14ac:dyDescent="0.25">
      <c r="A39" s="426"/>
      <c r="B39" s="130" t="s">
        <v>348</v>
      </c>
      <c r="C39" s="179" t="s">
        <v>349</v>
      </c>
      <c r="D39" s="130" t="s">
        <v>348</v>
      </c>
      <c r="E39" s="179" t="s">
        <v>349</v>
      </c>
      <c r="F39" s="179" t="s">
        <v>350</v>
      </c>
      <c r="G39" s="130" t="s">
        <v>348</v>
      </c>
      <c r="H39" s="179" t="s">
        <v>349</v>
      </c>
      <c r="I39" s="179" t="s">
        <v>350</v>
      </c>
      <c r="J39" s="130" t="s">
        <v>348</v>
      </c>
      <c r="K39" s="179" t="s">
        <v>349</v>
      </c>
      <c r="L39" s="179" t="s">
        <v>350</v>
      </c>
      <c r="M39" s="99"/>
      <c r="N39" s="99"/>
      <c r="O39" s="99"/>
      <c r="P39" s="99"/>
      <c r="Q39" s="99"/>
      <c r="R39" s="99"/>
      <c r="S39" s="99"/>
      <c r="T39" s="99"/>
      <c r="U39" s="99"/>
      <c r="V39" s="99"/>
    </row>
    <row r="40" spans="1:22" x14ac:dyDescent="0.25">
      <c r="A40" s="173" t="s">
        <v>159</v>
      </c>
      <c r="B40" s="178">
        <v>374931.435</v>
      </c>
      <c r="C40" s="120">
        <f>B40/(SUM($B$40:$B$49))</f>
        <v>0.39159778217737745</v>
      </c>
      <c r="D40" s="178">
        <v>346278.19699999999</v>
      </c>
      <c r="E40" s="120">
        <f>D40/(SUM($D$40:$D$49))</f>
        <v>0.39776696108984111</v>
      </c>
      <c r="F40" s="120">
        <f>D40/B40-1</f>
        <v>-7.6422607776272522E-2</v>
      </c>
      <c r="G40" s="178">
        <v>384458.02600000001</v>
      </c>
      <c r="H40" s="120">
        <f>G40/SUM($G$40:$G$49)</f>
        <v>0.3695473914853612</v>
      </c>
      <c r="I40" s="120">
        <f>G40/D40-1</f>
        <v>0.11025767527604402</v>
      </c>
      <c r="J40" s="178">
        <v>406059.21799999999</v>
      </c>
      <c r="K40" s="120">
        <f>J40/SUM($J$40:$J$49)</f>
        <v>0.36842759530289643</v>
      </c>
      <c r="L40" s="120">
        <f>J40/G40-1</f>
        <v>5.6186086748517994E-2</v>
      </c>
      <c r="M40" s="99"/>
      <c r="N40" s="99"/>
      <c r="O40" s="99"/>
      <c r="P40" s="99"/>
      <c r="Q40" s="99"/>
      <c r="R40" s="99"/>
      <c r="S40" s="99"/>
      <c r="T40" s="99"/>
      <c r="U40" s="99"/>
      <c r="V40" s="99"/>
    </row>
    <row r="41" spans="1:22" x14ac:dyDescent="0.25">
      <c r="A41" s="177" t="s">
        <v>162</v>
      </c>
      <c r="B41" s="178">
        <v>112075.325</v>
      </c>
      <c r="C41" s="120">
        <f t="shared" ref="C41:C50" si="9">B41/(SUM($B$40:$B$49))</f>
        <v>0.11705726596866646</v>
      </c>
      <c r="D41" s="178">
        <v>117183.56600000001</v>
      </c>
      <c r="E41" s="120">
        <f t="shared" ref="E41:E50" si="10">D41/(SUM($D$40:$D$49))</f>
        <v>0.13460781343242015</v>
      </c>
      <c r="F41" s="120">
        <f t="shared" ref="F41:F50" si="11">D41/B41-1</f>
        <v>4.5578640972042672E-2</v>
      </c>
      <c r="G41" s="178">
        <v>122968.106</v>
      </c>
      <c r="H41" s="120">
        <f t="shared" ref="H41:H50" si="12">G41/SUM($G$40:$G$49)</f>
        <v>0.11819897032971653</v>
      </c>
      <c r="I41" s="120">
        <f t="shared" ref="I41:I50" si="13">G41/D41-1</f>
        <v>4.9363065124677918E-2</v>
      </c>
      <c r="J41" s="178">
        <v>133548.16699999999</v>
      </c>
      <c r="K41" s="120">
        <f t="shared" ref="K41:K50" si="14">J41/SUM($J$40:$J$49)</f>
        <v>0.12117156277663821</v>
      </c>
      <c r="L41" s="120">
        <f t="shared" ref="L41:L50" si="15">J41/G41-1</f>
        <v>8.6039066097350458E-2</v>
      </c>
      <c r="M41" s="99"/>
      <c r="N41" s="99"/>
      <c r="O41" s="99"/>
      <c r="P41" s="99"/>
      <c r="Q41" s="99"/>
      <c r="R41" s="99"/>
      <c r="S41" s="99"/>
      <c r="T41" s="99"/>
      <c r="U41" s="99"/>
      <c r="V41" s="99"/>
    </row>
    <row r="42" spans="1:22" x14ac:dyDescent="0.25">
      <c r="A42" s="177" t="s">
        <v>160</v>
      </c>
      <c r="B42" s="178">
        <v>100975.107</v>
      </c>
      <c r="C42" s="120">
        <f t="shared" si="9"/>
        <v>0.1054636241859085</v>
      </c>
      <c r="D42" s="178">
        <v>99371.974000000002</v>
      </c>
      <c r="E42" s="120">
        <f t="shared" si="10"/>
        <v>0.11414778192194036</v>
      </c>
      <c r="F42" s="120">
        <f t="shared" si="11"/>
        <v>-1.5876516971653265E-2</v>
      </c>
      <c r="G42" s="178">
        <v>97025.343999999997</v>
      </c>
      <c r="H42" s="120">
        <f t="shared" si="12"/>
        <v>9.3262359889372773E-2</v>
      </c>
      <c r="I42" s="120">
        <f t="shared" si="13"/>
        <v>-2.361460586462738E-2</v>
      </c>
      <c r="J42" s="178">
        <v>105684.11199999999</v>
      </c>
      <c r="K42" s="120">
        <f t="shared" si="14"/>
        <v>9.5889814883803423E-2</v>
      </c>
      <c r="L42" s="120">
        <f t="shared" si="15"/>
        <v>8.9242332395131685E-2</v>
      </c>
      <c r="M42" s="99"/>
      <c r="N42" s="99"/>
      <c r="O42" s="99"/>
      <c r="P42" s="99"/>
      <c r="Q42" s="99"/>
      <c r="R42" s="99"/>
      <c r="S42" s="99"/>
      <c r="T42" s="99"/>
      <c r="U42" s="99"/>
      <c r="V42" s="99"/>
    </row>
    <row r="43" spans="1:22" x14ac:dyDescent="0.25">
      <c r="A43" s="177" t="s">
        <v>164</v>
      </c>
      <c r="B43" s="178">
        <v>82508.213000000003</v>
      </c>
      <c r="C43" s="120">
        <f t="shared" si="9"/>
        <v>8.6175844984079986E-2</v>
      </c>
      <c r="D43" s="178">
        <v>67525.279999999999</v>
      </c>
      <c r="E43" s="120">
        <f t="shared" si="10"/>
        <v>7.7565742385855799E-2</v>
      </c>
      <c r="F43" s="120">
        <f t="shared" si="11"/>
        <v>-0.18159323120960091</v>
      </c>
      <c r="G43" s="178">
        <v>83393.093999999997</v>
      </c>
      <c r="H43" s="120">
        <f t="shared" si="12"/>
        <v>8.0158816493516305E-2</v>
      </c>
      <c r="I43" s="120">
        <f t="shared" si="13"/>
        <v>0.23499071755052325</v>
      </c>
      <c r="J43" s="178">
        <v>84547.788</v>
      </c>
      <c r="K43" s="120">
        <f t="shared" si="14"/>
        <v>7.6712304117718816E-2</v>
      </c>
      <c r="L43" s="120">
        <f t="shared" si="15"/>
        <v>1.3846398360036982E-2</v>
      </c>
      <c r="M43" s="99"/>
      <c r="N43" s="99"/>
      <c r="O43" s="99"/>
      <c r="P43" s="99"/>
      <c r="Q43" s="99"/>
      <c r="R43" s="99"/>
      <c r="S43" s="99"/>
      <c r="T43" s="99"/>
      <c r="U43" s="99"/>
      <c r="V43" s="99"/>
    </row>
    <row r="44" spans="1:22" x14ac:dyDescent="0.25">
      <c r="A44" s="177" t="s">
        <v>150</v>
      </c>
      <c r="B44" s="178">
        <v>63434.19</v>
      </c>
      <c r="C44" s="120">
        <f t="shared" si="9"/>
        <v>6.6253948853924119E-2</v>
      </c>
      <c r="D44" s="178">
        <v>57872.74</v>
      </c>
      <c r="E44" s="120">
        <f t="shared" si="10"/>
        <v>6.647794784417943E-2</v>
      </c>
      <c r="F44" s="120">
        <f t="shared" si="11"/>
        <v>-8.7672751870875976E-2</v>
      </c>
      <c r="G44" s="178">
        <v>78661.481</v>
      </c>
      <c r="H44" s="120">
        <f t="shared" si="12"/>
        <v>7.5610712088308177E-2</v>
      </c>
      <c r="I44" s="120">
        <f t="shared" si="13"/>
        <v>0.35921473564237671</v>
      </c>
      <c r="J44" s="178">
        <v>81779.099000000002</v>
      </c>
      <c r="K44" s="120">
        <f t="shared" si="14"/>
        <v>7.4200203948103699E-2</v>
      </c>
      <c r="L44" s="120">
        <f t="shared" si="15"/>
        <v>3.9633349898408277E-2</v>
      </c>
      <c r="M44" s="99"/>
      <c r="N44" s="99"/>
      <c r="O44" s="99"/>
      <c r="P44" s="99"/>
      <c r="Q44" s="99"/>
      <c r="R44" s="99"/>
      <c r="S44" s="99"/>
      <c r="T44" s="99"/>
      <c r="U44" s="99"/>
      <c r="V44" s="99"/>
    </row>
    <row r="45" spans="1:22" x14ac:dyDescent="0.25">
      <c r="A45" s="174" t="s">
        <v>155</v>
      </c>
      <c r="B45" s="178">
        <v>86543.676999999996</v>
      </c>
      <c r="C45" s="120">
        <f t="shared" si="9"/>
        <v>9.0390692299980951E-2</v>
      </c>
      <c r="D45" s="178">
        <v>74695.066000000006</v>
      </c>
      <c r="E45" s="120">
        <f t="shared" si="10"/>
        <v>8.5801617510516029E-2</v>
      </c>
      <c r="F45" s="120">
        <f t="shared" si="11"/>
        <v>-0.13690903149400491</v>
      </c>
      <c r="G45" s="178">
        <v>103973.776</v>
      </c>
      <c r="H45" s="120">
        <f t="shared" si="12"/>
        <v>9.9941307256473419E-2</v>
      </c>
      <c r="I45" s="120">
        <f t="shared" si="13"/>
        <v>0.3919764927980649</v>
      </c>
      <c r="J45" s="178">
        <v>112227.531</v>
      </c>
      <c r="K45" s="120">
        <f t="shared" si="14"/>
        <v>0.10182682116358521</v>
      </c>
      <c r="L45" s="120">
        <f t="shared" si="15"/>
        <v>7.9383045586417955E-2</v>
      </c>
      <c r="M45" s="99"/>
      <c r="N45" s="99"/>
      <c r="O45" s="99"/>
      <c r="P45" s="99"/>
      <c r="Q45" s="99"/>
      <c r="R45" s="99"/>
      <c r="S45" s="99"/>
      <c r="T45" s="99"/>
      <c r="U45" s="99"/>
      <c r="V45" s="99"/>
    </row>
    <row r="46" spans="1:22" x14ac:dyDescent="0.25">
      <c r="A46" s="177" t="s">
        <v>163</v>
      </c>
      <c r="B46" s="178">
        <v>30677.238000000001</v>
      </c>
      <c r="C46" s="120">
        <f t="shared" si="9"/>
        <v>3.2040893994731506E-2</v>
      </c>
      <c r="D46" s="178">
        <v>31408.691999999999</v>
      </c>
      <c r="E46" s="120">
        <f t="shared" si="10"/>
        <v>3.6078910185173466E-2</v>
      </c>
      <c r="F46" s="120">
        <f t="shared" si="11"/>
        <v>2.3843541586110018E-2</v>
      </c>
      <c r="G46" s="178">
        <v>35631.534</v>
      </c>
      <c r="H46" s="120">
        <f t="shared" si="12"/>
        <v>3.4249617783559956E-2</v>
      </c>
      <c r="I46" s="120">
        <f t="shared" si="13"/>
        <v>0.13444819669663421</v>
      </c>
      <c r="J46" s="178">
        <v>37487.209000000003</v>
      </c>
      <c r="K46" s="120">
        <f t="shared" si="14"/>
        <v>3.4013074089324323E-2</v>
      </c>
      <c r="L46" s="120">
        <f t="shared" si="15"/>
        <v>5.2079570865514846E-2</v>
      </c>
      <c r="M46" s="99"/>
      <c r="N46" s="99"/>
      <c r="O46" s="99"/>
      <c r="P46" s="99"/>
      <c r="Q46" s="99"/>
      <c r="R46" s="99"/>
      <c r="S46" s="99"/>
      <c r="T46" s="99"/>
      <c r="U46" s="99"/>
      <c r="V46" s="99"/>
    </row>
    <row r="47" spans="1:22" x14ac:dyDescent="0.25">
      <c r="A47" s="177" t="s">
        <v>161</v>
      </c>
      <c r="B47" s="178">
        <v>20763.303</v>
      </c>
      <c r="C47" s="120">
        <f t="shared" si="9"/>
        <v>2.1686267531760541E-2</v>
      </c>
      <c r="D47" s="178">
        <v>20760.864000000001</v>
      </c>
      <c r="E47" s="120">
        <f t="shared" si="10"/>
        <v>2.3847836376713848E-2</v>
      </c>
      <c r="F47" s="120">
        <f t="shared" si="11"/>
        <v>-1.174668596801709E-4</v>
      </c>
      <c r="G47" s="178">
        <v>27663.800999999999</v>
      </c>
      <c r="H47" s="120">
        <f t="shared" si="12"/>
        <v>2.6590901494458918E-2</v>
      </c>
      <c r="I47" s="120">
        <f t="shared" si="13"/>
        <v>0.33249757813547642</v>
      </c>
      <c r="J47" s="178">
        <v>26958.100999999999</v>
      </c>
      <c r="K47" s="120">
        <f t="shared" si="14"/>
        <v>2.4459753368688719E-2</v>
      </c>
      <c r="L47" s="120">
        <f t="shared" si="15"/>
        <v>-2.5509871185091293E-2</v>
      </c>
      <c r="M47" s="99"/>
      <c r="N47" s="99"/>
      <c r="O47" s="99"/>
      <c r="P47" s="99"/>
      <c r="Q47" s="99"/>
      <c r="R47" s="99"/>
      <c r="S47" s="99"/>
      <c r="T47" s="99"/>
      <c r="U47" s="99"/>
      <c r="V47" s="99"/>
    </row>
    <row r="48" spans="1:22" x14ac:dyDescent="0.25">
      <c r="A48" s="177" t="s">
        <v>158</v>
      </c>
      <c r="B48" s="178">
        <v>7955.3389999999999</v>
      </c>
      <c r="C48" s="120">
        <f t="shared" si="9"/>
        <v>8.3089675019359082E-3</v>
      </c>
      <c r="D48" s="178">
        <v>9275.6049999999996</v>
      </c>
      <c r="E48" s="120">
        <f t="shared" si="10"/>
        <v>1.0654812359207634E-2</v>
      </c>
      <c r="F48" s="120">
        <f t="shared" si="11"/>
        <v>0.16595974099909494</v>
      </c>
      <c r="G48" s="178">
        <v>11731.859</v>
      </c>
      <c r="H48" s="120">
        <f t="shared" si="12"/>
        <v>1.1276856243141762E-2</v>
      </c>
      <c r="I48" s="120">
        <f t="shared" si="13"/>
        <v>0.26480795592309092</v>
      </c>
      <c r="J48" s="178">
        <v>12700.198</v>
      </c>
      <c r="K48" s="120">
        <f t="shared" si="14"/>
        <v>1.152320450218336E-2</v>
      </c>
      <c r="L48" s="120">
        <f>J48/G48-1</f>
        <v>8.2539263385282835E-2</v>
      </c>
      <c r="M48" s="99"/>
      <c r="N48" s="99"/>
      <c r="O48" s="99"/>
      <c r="P48" s="99"/>
      <c r="Q48" s="99"/>
      <c r="R48" s="99"/>
      <c r="S48" s="99"/>
      <c r="T48" s="99"/>
      <c r="U48" s="99"/>
      <c r="V48" s="99"/>
    </row>
    <row r="49" spans="1:12" x14ac:dyDescent="0.25">
      <c r="A49" s="177" t="s">
        <v>351</v>
      </c>
      <c r="B49" s="178">
        <v>77576.312000000005</v>
      </c>
      <c r="C49" s="120">
        <f t="shared" si="9"/>
        <v>8.1024712501634524E-2</v>
      </c>
      <c r="D49" s="178">
        <v>46183.468999999997</v>
      </c>
      <c r="E49" s="120">
        <f t="shared" si="10"/>
        <v>5.3050576894152199E-2</v>
      </c>
      <c r="F49" s="120">
        <f t="shared" si="11"/>
        <v>-0.40467047466757644</v>
      </c>
      <c r="G49" s="178">
        <v>94841.347999999998</v>
      </c>
      <c r="H49" s="120">
        <f t="shared" si="12"/>
        <v>9.11630669360909E-2</v>
      </c>
      <c r="I49" s="120">
        <f t="shared" si="13"/>
        <v>1.0535778288980415</v>
      </c>
      <c r="J49" s="178">
        <f>45345.872+25288.563+13008.299+9944.281+7562.724</f>
        <v>101149.739</v>
      </c>
      <c r="K49" s="120">
        <f t="shared" si="14"/>
        <v>9.1775665847057805E-2</v>
      </c>
      <c r="L49" s="120">
        <f t="shared" si="15"/>
        <v>6.6515197569735118E-2</v>
      </c>
    </row>
    <row r="50" spans="1:12" x14ac:dyDescent="0.25">
      <c r="A50" s="177" t="s">
        <v>324</v>
      </c>
      <c r="B50" s="178">
        <v>957440.13900000008</v>
      </c>
      <c r="C50" s="120">
        <f t="shared" si="9"/>
        <v>1</v>
      </c>
      <c r="D50" s="178">
        <v>870555.45299999998</v>
      </c>
      <c r="E50" s="120">
        <f t="shared" si="10"/>
        <v>1</v>
      </c>
      <c r="F50" s="120">
        <f t="shared" si="11"/>
        <v>-9.0746859736575258E-2</v>
      </c>
      <c r="G50" s="178">
        <v>1040348.3690000001</v>
      </c>
      <c r="H50" s="120">
        <f t="shared" si="12"/>
        <v>1</v>
      </c>
      <c r="I50" s="120">
        <f t="shared" si="13"/>
        <v>0.19503974780110878</v>
      </c>
      <c r="J50" s="178">
        <f>SUM(J40:J49)</f>
        <v>1102141.162</v>
      </c>
      <c r="K50" s="120">
        <f t="shared" si="14"/>
        <v>1</v>
      </c>
      <c r="L50" s="120">
        <f t="shared" si="15"/>
        <v>5.9396251141717205E-2</v>
      </c>
    </row>
    <row r="51" spans="1:12" x14ac:dyDescent="0.25">
      <c r="A51" s="421" t="s">
        <v>343</v>
      </c>
      <c r="B51" s="422"/>
      <c r="C51" s="422"/>
      <c r="D51" s="422"/>
      <c r="E51" s="422"/>
      <c r="F51" s="422"/>
      <c r="G51" s="422"/>
      <c r="H51" s="422"/>
      <c r="I51" s="422"/>
      <c r="J51" s="422"/>
      <c r="K51" s="422"/>
      <c r="L51" s="423"/>
    </row>
  </sheetData>
  <mergeCells count="17">
    <mergeCell ref="E3:G3"/>
    <mergeCell ref="H3:J3"/>
    <mergeCell ref="A1:M1"/>
    <mergeCell ref="A18:M18"/>
    <mergeCell ref="A19:M19"/>
    <mergeCell ref="A2:A4"/>
    <mergeCell ref="B2:D3"/>
    <mergeCell ref="E2:J2"/>
    <mergeCell ref="K2:M3"/>
    <mergeCell ref="A51:L51"/>
    <mergeCell ref="A37:L37"/>
    <mergeCell ref="E21:J21"/>
    <mergeCell ref="A38:A39"/>
    <mergeCell ref="B38:C38"/>
    <mergeCell ref="D38:F38"/>
    <mergeCell ref="G38:I38"/>
    <mergeCell ref="J38:L38"/>
  </mergeCells>
  <phoneticPr fontId="63" type="noConversion"/>
  <pageMargins left="0.7" right="0.7" top="0.75" bottom="0.75" header="0.3" footer="0.3"/>
  <pageSetup paperSize="126" scale="40" fitToWidth="0"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zoomScaleNormal="100" workbookViewId="0">
      <selection activeCell="I21" sqref="I21"/>
    </sheetView>
  </sheetViews>
  <sheetFormatPr baseColWidth="10" defaultColWidth="11.42578125" defaultRowHeight="15" x14ac:dyDescent="0.25"/>
  <sheetData>
    <row r="6" spans="4:4" ht="21" x14ac:dyDescent="0.35">
      <c r="D6" s="9" t="s">
        <v>1</v>
      </c>
    </row>
    <row r="7" spans="4:4" ht="21" x14ac:dyDescent="0.35">
      <c r="D7" s="9" t="s">
        <v>436</v>
      </c>
    </row>
    <row r="8" spans="4:4" ht="21" x14ac:dyDescent="0.35">
      <c r="D8" s="9"/>
    </row>
    <row r="11" spans="4:4" x14ac:dyDescent="0.25">
      <c r="D11" s="8" t="s">
        <v>2</v>
      </c>
    </row>
    <row r="16" spans="4:4" ht="15.75" x14ac:dyDescent="0.25">
      <c r="D16" s="6" t="s">
        <v>3</v>
      </c>
    </row>
    <row r="17" spans="4:7" ht="15.75" x14ac:dyDescent="0.25">
      <c r="D17" s="6" t="s">
        <v>4</v>
      </c>
      <c r="E17" s="99"/>
      <c r="F17" s="99"/>
      <c r="G17" s="99" t="s">
        <v>5</v>
      </c>
    </row>
    <row r="22" spans="4:7" x14ac:dyDescent="0.25">
      <c r="D22" s="8" t="s">
        <v>6</v>
      </c>
      <c r="E22" s="99"/>
      <c r="F22" s="99"/>
      <c r="G22" s="99"/>
    </row>
    <row r="23" spans="4:7" x14ac:dyDescent="0.25">
      <c r="D23" s="8" t="s">
        <v>7</v>
      </c>
      <c r="E23" s="99"/>
      <c r="F23" s="99"/>
      <c r="G23" s="99"/>
    </row>
    <row r="33" spans="1:4" x14ac:dyDescent="0.25">
      <c r="A33" s="99"/>
      <c r="B33" s="99"/>
      <c r="C33" s="99"/>
      <c r="D33" s="7" t="s">
        <v>8</v>
      </c>
    </row>
    <row r="40" spans="1:4" x14ac:dyDescent="0.25">
      <c r="A40" s="4" t="s">
        <v>9</v>
      </c>
      <c r="B40" s="99"/>
      <c r="C40" s="99"/>
      <c r="D40" s="99"/>
    </row>
    <row r="41" spans="1:4" x14ac:dyDescent="0.25">
      <c r="A41" s="4" t="s">
        <v>10</v>
      </c>
      <c r="B41" s="99"/>
      <c r="C41" s="99"/>
      <c r="D41" s="99"/>
    </row>
    <row r="42" spans="1:4" x14ac:dyDescent="0.25">
      <c r="A42" s="4" t="s">
        <v>11</v>
      </c>
      <c r="B42" s="99"/>
      <c r="C42" s="99"/>
      <c r="D42" s="99"/>
    </row>
    <row r="43" spans="1:4" x14ac:dyDescent="0.25">
      <c r="A43" s="5" t="s">
        <v>12</v>
      </c>
      <c r="B43" s="99"/>
      <c r="C43" s="99"/>
      <c r="D43"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19"/>
  <sheetViews>
    <sheetView zoomScaleNormal="100" workbookViewId="0">
      <selection activeCell="M1" sqref="M1:X1048576"/>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4" x14ac:dyDescent="0.25">
      <c r="A1" s="440" t="s">
        <v>354</v>
      </c>
      <c r="B1" s="440"/>
      <c r="C1" s="440"/>
      <c r="D1" s="440"/>
      <c r="E1" s="440"/>
      <c r="F1" s="440"/>
      <c r="G1" s="440"/>
      <c r="H1" s="440"/>
      <c r="I1" s="440"/>
      <c r="J1" s="440"/>
      <c r="K1" s="99"/>
      <c r="L1" s="99"/>
      <c r="M1" s="99"/>
      <c r="N1" s="99"/>
      <c r="O1" s="99"/>
      <c r="P1" s="99"/>
      <c r="Q1" s="99"/>
      <c r="R1" s="99"/>
      <c r="S1" s="99"/>
      <c r="T1" s="99"/>
      <c r="U1" s="99"/>
      <c r="V1" s="99"/>
    </row>
    <row r="2" spans="1:24" x14ac:dyDescent="0.25">
      <c r="A2" s="441" t="s">
        <v>201</v>
      </c>
      <c r="B2" s="439" t="s">
        <v>355</v>
      </c>
      <c r="C2" s="439"/>
      <c r="D2" s="439"/>
      <c r="E2" s="439"/>
      <c r="F2" s="439" t="s">
        <v>356</v>
      </c>
      <c r="G2" s="439"/>
      <c r="H2" s="439"/>
      <c r="I2" s="439"/>
      <c r="J2" s="439"/>
      <c r="K2" s="99"/>
      <c r="L2" s="99"/>
      <c r="M2" s="99"/>
      <c r="N2" s="95"/>
      <c r="O2" s="95"/>
      <c r="P2" s="95"/>
      <c r="Q2" s="99"/>
      <c r="R2" s="95"/>
      <c r="S2" s="95"/>
      <c r="T2" s="95"/>
      <c r="U2" s="239"/>
      <c r="V2" s="99"/>
    </row>
    <row r="3" spans="1:24" ht="15.75" x14ac:dyDescent="0.25">
      <c r="A3" s="441"/>
      <c r="B3" s="442">
        <v>2019</v>
      </c>
      <c r="C3" s="444" t="s">
        <v>434</v>
      </c>
      <c r="D3" s="444"/>
      <c r="E3" s="444"/>
      <c r="F3" s="442">
        <v>2019</v>
      </c>
      <c r="G3" s="445" t="str">
        <f>C3</f>
        <v>Enero - Junio</v>
      </c>
      <c r="H3" s="446"/>
      <c r="I3" s="447"/>
      <c r="J3" s="436" t="s">
        <v>427</v>
      </c>
      <c r="K3" s="99"/>
      <c r="L3" s="99"/>
      <c r="M3" s="95"/>
      <c r="N3" s="95"/>
      <c r="O3" s="95"/>
      <c r="P3" s="95"/>
      <c r="Q3" s="239"/>
      <c r="R3" s="95"/>
      <c r="S3" s="95"/>
      <c r="T3" s="95"/>
      <c r="U3" s="239"/>
      <c r="V3" s="99"/>
    </row>
    <row r="4" spans="1:24" x14ac:dyDescent="0.25">
      <c r="A4" s="441"/>
      <c r="B4" s="443"/>
      <c r="C4" s="279">
        <v>2019</v>
      </c>
      <c r="D4" s="279">
        <v>2020</v>
      </c>
      <c r="E4" s="280" t="s">
        <v>357</v>
      </c>
      <c r="F4" s="443"/>
      <c r="G4" s="279">
        <v>2019</v>
      </c>
      <c r="H4" s="279">
        <v>2020</v>
      </c>
      <c r="I4" s="280" t="s">
        <v>357</v>
      </c>
      <c r="J4" s="437"/>
      <c r="K4" s="99"/>
      <c r="L4" s="99"/>
      <c r="M4" s="95"/>
      <c r="N4" s="95"/>
      <c r="O4" s="95"/>
      <c r="P4" s="95"/>
      <c r="Q4" s="95"/>
      <c r="R4" s="95"/>
      <c r="S4" s="95"/>
      <c r="T4" s="95"/>
      <c r="U4" s="239"/>
      <c r="V4" s="99"/>
    </row>
    <row r="5" spans="1:24" x14ac:dyDescent="0.25">
      <c r="A5" s="189" t="s">
        <v>189</v>
      </c>
      <c r="B5" s="190">
        <v>124364</v>
      </c>
      <c r="C5" s="190">
        <v>61034</v>
      </c>
      <c r="D5" s="190">
        <v>37195</v>
      </c>
      <c r="E5" s="270">
        <f>D5/C5-1</f>
        <v>-0.39058557525313764</v>
      </c>
      <c r="F5" s="190">
        <v>742779</v>
      </c>
      <c r="G5" s="190">
        <v>366170</v>
      </c>
      <c r="H5" s="190">
        <v>253262</v>
      </c>
      <c r="I5" s="270">
        <f>H5/G5-1</f>
        <v>-0.30834858126007048</v>
      </c>
      <c r="J5" s="271">
        <f>H5/$H$17</f>
        <v>0.27469270040770816</v>
      </c>
      <c r="K5" s="99"/>
      <c r="L5" s="99"/>
      <c r="M5" s="95"/>
      <c r="N5" s="95"/>
      <c r="O5" s="95"/>
      <c r="P5" s="95"/>
      <c r="Q5" s="239"/>
      <c r="R5" s="95"/>
      <c r="S5" s="95"/>
      <c r="T5" s="95"/>
      <c r="U5" s="239"/>
      <c r="V5" s="99"/>
    </row>
    <row r="6" spans="1:24" x14ac:dyDescent="0.25">
      <c r="A6" s="188" t="s">
        <v>358</v>
      </c>
      <c r="B6" s="190">
        <v>16258</v>
      </c>
      <c r="C6" s="190">
        <v>2218</v>
      </c>
      <c r="D6" s="190">
        <v>25380</v>
      </c>
      <c r="E6" s="270">
        <f t="shared" ref="E6:E17" si="0">D6/C6-1</f>
        <v>10.442741208295763</v>
      </c>
      <c r="F6" s="190">
        <v>85752</v>
      </c>
      <c r="G6" s="190">
        <v>7128</v>
      </c>
      <c r="H6" s="190">
        <v>142128</v>
      </c>
      <c r="I6" s="270">
        <f t="shared" ref="I6:I17" si="1">H6/G6-1</f>
        <v>18.939393939393938</v>
      </c>
      <c r="J6" s="271">
        <f t="shared" ref="J6:J17" si="2">H6/$H$17</f>
        <v>0.15415468614931077</v>
      </c>
      <c r="K6" s="99"/>
      <c r="L6" s="99"/>
      <c r="M6" s="95"/>
      <c r="N6" s="95"/>
      <c r="O6" s="95"/>
      <c r="P6" s="95"/>
      <c r="Q6" s="239"/>
      <c r="R6" s="95"/>
      <c r="S6" s="95"/>
      <c r="T6" s="95"/>
      <c r="U6" s="239"/>
      <c r="V6" s="95"/>
      <c r="W6" s="99"/>
      <c r="X6" s="99"/>
    </row>
    <row r="7" spans="1:24" x14ac:dyDescent="0.25">
      <c r="A7" s="188" t="s">
        <v>191</v>
      </c>
      <c r="B7" s="190">
        <v>32357</v>
      </c>
      <c r="C7" s="190">
        <v>14607</v>
      </c>
      <c r="D7" s="190">
        <v>15229</v>
      </c>
      <c r="E7" s="270">
        <f t="shared" si="0"/>
        <v>4.2582323543506551E-2</v>
      </c>
      <c r="F7" s="190">
        <v>251124</v>
      </c>
      <c r="G7" s="190">
        <v>112618</v>
      </c>
      <c r="H7" s="190">
        <v>111824</v>
      </c>
      <c r="I7" s="270">
        <f t="shared" si="1"/>
        <v>-7.0503827096911609E-3</v>
      </c>
      <c r="J7" s="271">
        <f t="shared" si="2"/>
        <v>0.12128640115924047</v>
      </c>
      <c r="K7" s="99"/>
      <c r="L7" s="99"/>
      <c r="M7" s="95"/>
      <c r="N7" s="95"/>
      <c r="O7" s="95"/>
      <c r="P7" s="95"/>
      <c r="Q7" s="239"/>
      <c r="R7" s="95"/>
      <c r="S7" s="95"/>
      <c r="T7" s="95"/>
      <c r="U7" s="239"/>
      <c r="V7" s="95"/>
      <c r="W7" s="99"/>
      <c r="X7" s="99"/>
    </row>
    <row r="8" spans="1:24" x14ac:dyDescent="0.25">
      <c r="A8" s="188" t="s">
        <v>194</v>
      </c>
      <c r="B8" s="190">
        <v>35896</v>
      </c>
      <c r="C8" s="190">
        <v>14733</v>
      </c>
      <c r="D8" s="190">
        <v>17018</v>
      </c>
      <c r="E8" s="270">
        <f t="shared" si="0"/>
        <v>0.15509400665173412</v>
      </c>
      <c r="F8" s="190">
        <v>185828</v>
      </c>
      <c r="G8" s="190">
        <v>72570</v>
      </c>
      <c r="H8" s="190">
        <v>87561</v>
      </c>
      <c r="I8" s="270">
        <f t="shared" si="1"/>
        <v>0.20657296403472514</v>
      </c>
      <c r="J8" s="271">
        <f t="shared" si="2"/>
        <v>9.4970297716986105E-2</v>
      </c>
      <c r="K8" s="99"/>
      <c r="L8" s="99"/>
      <c r="M8" s="95"/>
      <c r="N8" s="95"/>
      <c r="O8" s="95"/>
      <c r="P8" s="95"/>
      <c r="Q8" s="239"/>
      <c r="R8" s="95"/>
      <c r="S8" s="95"/>
      <c r="T8" s="95"/>
      <c r="U8" s="239"/>
      <c r="V8" s="95"/>
      <c r="W8" s="239"/>
      <c r="X8" s="99"/>
    </row>
    <row r="9" spans="1:24" x14ac:dyDescent="0.25">
      <c r="A9" s="188" t="s">
        <v>359</v>
      </c>
      <c r="B9" s="190">
        <v>14129</v>
      </c>
      <c r="C9" s="190">
        <v>6594</v>
      </c>
      <c r="D9" s="190">
        <v>7098</v>
      </c>
      <c r="E9" s="270">
        <f t="shared" si="0"/>
        <v>7.6433121019108263E-2</v>
      </c>
      <c r="F9" s="190">
        <v>143440</v>
      </c>
      <c r="G9" s="190">
        <v>71088</v>
      </c>
      <c r="H9" s="190">
        <v>74066</v>
      </c>
      <c r="I9" s="270">
        <f t="shared" si="1"/>
        <v>4.1891739815439921E-2</v>
      </c>
      <c r="J9" s="271">
        <f t="shared" si="2"/>
        <v>8.0333368402671204E-2</v>
      </c>
      <c r="K9" s="99"/>
      <c r="L9" s="99"/>
      <c r="M9" s="95"/>
      <c r="N9" s="95"/>
      <c r="O9" s="95"/>
      <c r="P9" s="95"/>
      <c r="Q9" s="95"/>
      <c r="R9" s="95"/>
      <c r="S9" s="95"/>
      <c r="T9" s="95"/>
      <c r="U9" s="95"/>
      <c r="V9" s="95"/>
      <c r="W9" s="99"/>
      <c r="X9" s="99"/>
    </row>
    <row r="10" spans="1:24" x14ac:dyDescent="0.25">
      <c r="A10" s="188" t="s">
        <v>185</v>
      </c>
      <c r="B10" s="190">
        <v>15165</v>
      </c>
      <c r="C10" s="190">
        <v>5805</v>
      </c>
      <c r="D10" s="190">
        <v>9150</v>
      </c>
      <c r="E10" s="270">
        <f t="shared" si="0"/>
        <v>0.57622739018087854</v>
      </c>
      <c r="F10" s="190">
        <v>124340</v>
      </c>
      <c r="G10" s="190">
        <v>37490</v>
      </c>
      <c r="H10" s="190">
        <v>56612</v>
      </c>
      <c r="I10" s="270">
        <f t="shared" si="1"/>
        <v>0.51005601493731656</v>
      </c>
      <c r="J10" s="271">
        <f t="shared" si="2"/>
        <v>6.1402433667432046E-2</v>
      </c>
      <c r="K10" s="99"/>
      <c r="L10" s="99"/>
      <c r="M10" s="95"/>
      <c r="N10" s="95"/>
      <c r="O10" s="95"/>
      <c r="P10" s="95"/>
      <c r="Q10" s="95"/>
      <c r="R10" s="95"/>
      <c r="S10" s="95"/>
      <c r="T10" s="95"/>
      <c r="U10" s="95"/>
      <c r="V10" s="95"/>
      <c r="W10" s="99"/>
      <c r="X10" s="99"/>
    </row>
    <row r="11" spans="1:24" x14ac:dyDescent="0.25">
      <c r="A11" s="188" t="s">
        <v>426</v>
      </c>
      <c r="B11" s="190">
        <v>8682</v>
      </c>
      <c r="C11" s="190">
        <v>1477</v>
      </c>
      <c r="D11" s="190">
        <v>7123</v>
      </c>
      <c r="E11" s="270">
        <f t="shared" si="0"/>
        <v>3.8226134055517944</v>
      </c>
      <c r="F11" s="190">
        <v>40520</v>
      </c>
      <c r="G11" s="190">
        <v>4098</v>
      </c>
      <c r="H11" s="190">
        <v>52173</v>
      </c>
      <c r="I11" s="270">
        <f t="shared" si="1"/>
        <v>11.731332357247437</v>
      </c>
      <c r="J11" s="271">
        <f t="shared" si="2"/>
        <v>5.6587811272008272E-2</v>
      </c>
      <c r="K11" s="99"/>
      <c r="L11" s="99"/>
      <c r="M11" s="95"/>
      <c r="N11" s="95"/>
      <c r="O11" s="95"/>
      <c r="P11" s="95"/>
      <c r="Q11" s="239"/>
      <c r="R11" s="95"/>
      <c r="S11" s="95"/>
      <c r="T11" s="95"/>
      <c r="U11" s="239"/>
      <c r="V11" s="95"/>
      <c r="W11" s="99"/>
      <c r="X11" s="99"/>
    </row>
    <row r="12" spans="1:24" x14ac:dyDescent="0.25">
      <c r="A12" s="240" t="s">
        <v>187</v>
      </c>
      <c r="B12" s="190">
        <v>7053</v>
      </c>
      <c r="C12" s="190">
        <v>6087</v>
      </c>
      <c r="D12" s="190">
        <v>5940</v>
      </c>
      <c r="E12" s="270">
        <f t="shared" si="0"/>
        <v>-2.4149827501232179E-2</v>
      </c>
      <c r="F12" s="190">
        <v>48661</v>
      </c>
      <c r="G12" s="190">
        <v>33422</v>
      </c>
      <c r="H12" s="190">
        <v>32695</v>
      </c>
      <c r="I12" s="270">
        <f t="shared" si="1"/>
        <v>-2.1752139309436869E-2</v>
      </c>
      <c r="J12" s="271">
        <f t="shared" si="2"/>
        <v>3.54616082942961E-2</v>
      </c>
      <c r="K12" s="99"/>
      <c r="L12" s="99"/>
      <c r="M12" s="95"/>
      <c r="N12" s="95"/>
      <c r="O12" s="95"/>
      <c r="P12" s="95"/>
      <c r="Q12" s="95"/>
      <c r="R12" s="95"/>
      <c r="S12" s="95"/>
      <c r="T12" s="95"/>
      <c r="U12" s="95"/>
      <c r="V12" s="95"/>
      <c r="W12" s="239"/>
      <c r="X12" s="99"/>
    </row>
    <row r="13" spans="1:24" x14ac:dyDescent="0.25">
      <c r="A13" s="188" t="s">
        <v>424</v>
      </c>
      <c r="B13" s="190">
        <v>2445</v>
      </c>
      <c r="C13" s="190">
        <v>2100</v>
      </c>
      <c r="D13" s="190">
        <v>4200</v>
      </c>
      <c r="E13" s="270">
        <f t="shared" si="0"/>
        <v>1</v>
      </c>
      <c r="F13" s="190">
        <v>16962</v>
      </c>
      <c r="G13" s="190">
        <v>14280</v>
      </c>
      <c r="H13" s="190">
        <v>23200</v>
      </c>
      <c r="I13" s="270">
        <f t="shared" si="1"/>
        <v>0.62464985994397759</v>
      </c>
      <c r="J13" s="271">
        <f t="shared" si="2"/>
        <v>2.5163153767477273E-2</v>
      </c>
      <c r="K13" s="99"/>
      <c r="L13" s="99"/>
      <c r="M13" s="95"/>
      <c r="N13" s="95"/>
      <c r="O13" s="95"/>
      <c r="P13" s="95"/>
      <c r="Q13" s="95"/>
      <c r="R13" s="95"/>
      <c r="S13" s="95"/>
      <c r="T13" s="95"/>
      <c r="U13" s="99"/>
      <c r="V13" s="95"/>
      <c r="W13" s="239"/>
      <c r="X13" s="99"/>
    </row>
    <row r="14" spans="1:24" x14ac:dyDescent="0.25">
      <c r="A14" s="188" t="s">
        <v>215</v>
      </c>
      <c r="B14" s="190">
        <v>7554</v>
      </c>
      <c r="C14" s="190">
        <v>4161</v>
      </c>
      <c r="D14" s="190">
        <v>2904</v>
      </c>
      <c r="E14" s="270">
        <f t="shared" si="0"/>
        <v>-0.30209084354722426</v>
      </c>
      <c r="F14" s="190">
        <v>41944</v>
      </c>
      <c r="G14" s="190">
        <v>25374</v>
      </c>
      <c r="H14" s="190">
        <v>18400</v>
      </c>
      <c r="I14" s="270">
        <f t="shared" si="1"/>
        <v>-0.27484826988255695</v>
      </c>
      <c r="J14" s="271">
        <f t="shared" si="2"/>
        <v>1.9956984022481975E-2</v>
      </c>
      <c r="K14" s="99"/>
      <c r="L14" s="99"/>
      <c r="M14" s="95"/>
      <c r="N14" s="95"/>
      <c r="O14" s="95"/>
      <c r="P14" s="95"/>
      <c r="Q14" s="95"/>
      <c r="R14" s="95"/>
      <c r="S14" s="95"/>
      <c r="T14" s="95"/>
      <c r="U14" s="95"/>
      <c r="V14" s="95"/>
      <c r="W14" s="99"/>
      <c r="X14" s="99"/>
    </row>
    <row r="15" spans="1:24" x14ac:dyDescent="0.25">
      <c r="A15" s="187" t="s">
        <v>195</v>
      </c>
      <c r="B15" s="191">
        <v>263903</v>
      </c>
      <c r="C15" s="191">
        <v>118816</v>
      </c>
      <c r="D15" s="191">
        <v>131237</v>
      </c>
      <c r="E15" s="272">
        <f t="shared" si="0"/>
        <v>0.10453979262052249</v>
      </c>
      <c r="F15" s="191">
        <v>1681350</v>
      </c>
      <c r="G15" s="191">
        <v>744238</v>
      </c>
      <c r="H15" s="191">
        <v>851921</v>
      </c>
      <c r="I15" s="272">
        <f t="shared" si="1"/>
        <v>0.1446889301540637</v>
      </c>
      <c r="J15" s="273">
        <f t="shared" si="2"/>
        <v>0.92400944485961234</v>
      </c>
      <c r="K15" s="99"/>
      <c r="L15" s="99"/>
      <c r="M15" s="95"/>
      <c r="N15" s="95"/>
      <c r="O15" s="95"/>
      <c r="P15" s="95"/>
      <c r="Q15" s="95"/>
      <c r="R15" s="95"/>
      <c r="S15" s="95"/>
      <c r="T15" s="95"/>
      <c r="U15" s="95"/>
      <c r="V15" s="95"/>
      <c r="W15" s="99"/>
      <c r="X15" s="99"/>
    </row>
    <row r="16" spans="1:24" x14ac:dyDescent="0.25">
      <c r="A16" s="220" t="s">
        <v>196</v>
      </c>
      <c r="B16" s="190">
        <v>80828</v>
      </c>
      <c r="C16" s="190">
        <v>45108</v>
      </c>
      <c r="D16" s="190">
        <v>11172</v>
      </c>
      <c r="E16" s="270">
        <f t="shared" si="0"/>
        <v>-0.75232774674115455</v>
      </c>
      <c r="F16" s="190">
        <v>656425</v>
      </c>
      <c r="G16" s="190">
        <v>416891</v>
      </c>
      <c r="H16" s="190">
        <v>70062</v>
      </c>
      <c r="I16" s="270">
        <f t="shared" si="1"/>
        <v>-0.8319416825980892</v>
      </c>
      <c r="J16" s="271">
        <f t="shared" si="2"/>
        <v>7.5990555140387619E-2</v>
      </c>
      <c r="K16" s="99"/>
      <c r="V16" s="95"/>
      <c r="W16" s="99"/>
      <c r="X16" s="99"/>
    </row>
    <row r="17" spans="1:24" x14ac:dyDescent="0.25">
      <c r="A17" s="186" t="s">
        <v>197</v>
      </c>
      <c r="B17" s="191">
        <v>344731</v>
      </c>
      <c r="C17" s="191">
        <v>163924</v>
      </c>
      <c r="D17" s="191">
        <v>142409</v>
      </c>
      <c r="E17" s="272">
        <f t="shared" si="0"/>
        <v>-0.13124984749030033</v>
      </c>
      <c r="F17" s="191">
        <v>2337775</v>
      </c>
      <c r="G17" s="191">
        <v>1161129</v>
      </c>
      <c r="H17" s="191">
        <v>921983</v>
      </c>
      <c r="I17" s="272">
        <f t="shared" si="1"/>
        <v>-0.20595988903903006</v>
      </c>
      <c r="J17" s="273">
        <f t="shared" si="2"/>
        <v>1</v>
      </c>
      <c r="M17" s="99"/>
      <c r="N17" s="95"/>
      <c r="O17" s="99"/>
      <c r="P17" s="95"/>
      <c r="Q17" s="95"/>
      <c r="R17" s="95"/>
      <c r="S17" s="99"/>
      <c r="T17" s="95"/>
      <c r="U17" s="95"/>
      <c r="V17" s="95"/>
      <c r="W17" s="99"/>
      <c r="X17" s="99"/>
    </row>
    <row r="18" spans="1:24" x14ac:dyDescent="0.25">
      <c r="A18" s="435" t="s">
        <v>360</v>
      </c>
      <c r="B18" s="435"/>
      <c r="C18" s="435"/>
      <c r="D18" s="435"/>
      <c r="E18" s="435"/>
      <c r="F18" s="435"/>
      <c r="G18" s="435"/>
      <c r="H18" s="435"/>
      <c r="I18" s="435"/>
      <c r="J18" s="435"/>
      <c r="X18" s="99"/>
    </row>
    <row r="19" spans="1:24" ht="76.5" customHeight="1" x14ac:dyDescent="0.25">
      <c r="A19" s="438" t="s">
        <v>361</v>
      </c>
      <c r="B19" s="438"/>
      <c r="C19" s="438"/>
      <c r="D19" s="438"/>
      <c r="E19" s="438"/>
      <c r="F19" s="438"/>
      <c r="G19" s="438"/>
      <c r="H19" s="438"/>
      <c r="I19" s="438"/>
      <c r="J19" s="438"/>
      <c r="O19" s="99"/>
      <c r="P19" s="95"/>
      <c r="Q19" s="95"/>
      <c r="R19" s="95"/>
      <c r="S19" s="99"/>
      <c r="T19" s="95"/>
      <c r="U19" s="95"/>
      <c r="V19" s="95"/>
      <c r="W19" s="99"/>
      <c r="X19" s="99"/>
    </row>
  </sheetData>
  <mergeCells count="11">
    <mergeCell ref="A18:J18"/>
    <mergeCell ref="J3:J4"/>
    <mergeCell ref="A19:J19"/>
    <mergeCell ref="B2:E2"/>
    <mergeCell ref="A1:J1"/>
    <mergeCell ref="A2:A4"/>
    <mergeCell ref="F2:J2"/>
    <mergeCell ref="B3:B4"/>
    <mergeCell ref="C3:E3"/>
    <mergeCell ref="F3:F4"/>
    <mergeCell ref="G3:I3"/>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7"/>
  <sheetViews>
    <sheetView zoomScaleNormal="100" workbookViewId="0">
      <selection sqref="A1:M1"/>
    </sheetView>
  </sheetViews>
  <sheetFormatPr baseColWidth="10" defaultColWidth="11.42578125" defaultRowHeight="15" x14ac:dyDescent="0.25"/>
  <cols>
    <col min="2" max="3" width="9.140625" bestFit="1"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452" t="s">
        <v>362</v>
      </c>
      <c r="B1" s="452"/>
      <c r="C1" s="452"/>
      <c r="D1" s="452"/>
      <c r="E1" s="452"/>
      <c r="F1" s="452"/>
      <c r="G1" s="452"/>
      <c r="H1" s="452"/>
      <c r="I1" s="452"/>
      <c r="J1" s="452"/>
      <c r="K1" s="452"/>
      <c r="L1" s="452"/>
      <c r="M1" s="452"/>
    </row>
    <row r="2" spans="1:13" x14ac:dyDescent="0.25">
      <c r="A2" s="441" t="s">
        <v>363</v>
      </c>
      <c r="B2" s="441" t="s">
        <v>364</v>
      </c>
      <c r="C2" s="441"/>
      <c r="D2" s="451" t="s">
        <v>365</v>
      </c>
      <c r="E2" s="441" t="s">
        <v>366</v>
      </c>
      <c r="F2" s="441"/>
      <c r="G2" s="451" t="s">
        <v>365</v>
      </c>
      <c r="H2" s="441" t="s">
        <v>367</v>
      </c>
      <c r="I2" s="441"/>
      <c r="J2" s="451" t="s">
        <v>365</v>
      </c>
      <c r="K2" s="441" t="s">
        <v>324</v>
      </c>
      <c r="L2" s="441"/>
      <c r="M2" s="451" t="s">
        <v>365</v>
      </c>
    </row>
    <row r="3" spans="1:13" x14ac:dyDescent="0.25">
      <c r="A3" s="441"/>
      <c r="B3" s="279">
        <v>2018</v>
      </c>
      <c r="C3" s="279">
        <v>2019</v>
      </c>
      <c r="D3" s="451"/>
      <c r="E3" s="279">
        <v>2018</v>
      </c>
      <c r="F3" s="279">
        <v>2019</v>
      </c>
      <c r="G3" s="451"/>
      <c r="H3" s="279">
        <v>2018</v>
      </c>
      <c r="I3" s="279">
        <v>2019</v>
      </c>
      <c r="J3" s="451"/>
      <c r="K3" s="279">
        <v>2018</v>
      </c>
      <c r="L3" s="279">
        <v>2019</v>
      </c>
      <c r="M3" s="451"/>
    </row>
    <row r="4" spans="1:13" x14ac:dyDescent="0.25">
      <c r="A4" s="279" t="s">
        <v>331</v>
      </c>
      <c r="B4" s="279"/>
      <c r="C4" s="279"/>
      <c r="D4" s="280"/>
      <c r="E4" s="194">
        <v>2.52</v>
      </c>
      <c r="F4" s="194">
        <v>6.3E-2</v>
      </c>
      <c r="G4" s="195">
        <v>-0.97499999999999998</v>
      </c>
      <c r="H4" s="279"/>
      <c r="I4" s="279"/>
      <c r="J4" s="280"/>
      <c r="K4" s="192">
        <v>2.52</v>
      </c>
      <c r="L4" s="192">
        <v>6.3E-2</v>
      </c>
      <c r="M4" s="195">
        <v>-0.97499999999999998</v>
      </c>
    </row>
    <row r="5" spans="1:13" x14ac:dyDescent="0.25">
      <c r="A5" s="279" t="s">
        <v>332</v>
      </c>
      <c r="B5" s="279"/>
      <c r="C5" s="279"/>
      <c r="D5" s="280"/>
      <c r="E5" s="194">
        <v>7.734</v>
      </c>
      <c r="F5" s="194">
        <v>6.141</v>
      </c>
      <c r="G5" s="196" t="s">
        <v>266</v>
      </c>
      <c r="H5" s="279"/>
      <c r="I5" s="279"/>
      <c r="J5" s="280"/>
      <c r="K5" s="192">
        <v>7.734</v>
      </c>
      <c r="L5" s="192">
        <v>6.141</v>
      </c>
      <c r="M5" s="195">
        <v>-0.20597362296353761</v>
      </c>
    </row>
    <row r="6" spans="1:13" x14ac:dyDescent="0.25">
      <c r="A6" s="279" t="s">
        <v>333</v>
      </c>
      <c r="B6" s="194">
        <v>0.95</v>
      </c>
      <c r="C6" s="194">
        <v>0</v>
      </c>
      <c r="D6" s="195"/>
      <c r="E6" s="194">
        <v>21</v>
      </c>
      <c r="F6" s="194">
        <v>20.7</v>
      </c>
      <c r="G6" s="195">
        <v>-1.4285714285714346E-2</v>
      </c>
      <c r="H6" s="194"/>
      <c r="I6" s="194"/>
      <c r="J6" s="196" t="s">
        <v>266</v>
      </c>
      <c r="K6" s="192">
        <v>21.95</v>
      </c>
      <c r="L6" s="192">
        <v>20.7</v>
      </c>
      <c r="M6" s="195">
        <v>-5.6947608200455635E-2</v>
      </c>
    </row>
    <row r="7" spans="1:13" x14ac:dyDescent="0.25">
      <c r="A7" s="279" t="s">
        <v>334</v>
      </c>
      <c r="B7" s="194">
        <v>63559.63</v>
      </c>
      <c r="C7" s="194">
        <v>42836.527000000002</v>
      </c>
      <c r="D7" s="195">
        <v>-0.32604190741827788</v>
      </c>
      <c r="E7" s="194">
        <v>14771.313</v>
      </c>
      <c r="F7" s="194">
        <v>22176.964</v>
      </c>
      <c r="G7" s="195">
        <v>0.50135360343389923</v>
      </c>
      <c r="H7" s="194">
        <v>3001.2979999999998</v>
      </c>
      <c r="I7" s="194"/>
      <c r="J7" s="196" t="s">
        <v>266</v>
      </c>
      <c r="K7" s="192">
        <v>81332.240999999995</v>
      </c>
      <c r="L7" s="192">
        <v>65013.491000000002</v>
      </c>
      <c r="M7" s="195">
        <v>-0.20064306355458705</v>
      </c>
    </row>
    <row r="8" spans="1:13" x14ac:dyDescent="0.25">
      <c r="A8" s="279" t="s">
        <v>335</v>
      </c>
      <c r="B8" s="194">
        <v>23307.821</v>
      </c>
      <c r="C8" s="194">
        <v>21120.583999999999</v>
      </c>
      <c r="D8" s="195">
        <v>-9.3841333344717226E-2</v>
      </c>
      <c r="E8" s="194">
        <v>447.13</v>
      </c>
      <c r="F8" s="194">
        <v>779.65300000000002</v>
      </c>
      <c r="G8" s="195">
        <v>0.74368304519938278</v>
      </c>
      <c r="H8" s="194">
        <v>3365.248</v>
      </c>
      <c r="I8" s="194">
        <v>983.66300000000001</v>
      </c>
      <c r="J8" s="195">
        <v>-0.70769969999239279</v>
      </c>
      <c r="K8" s="192">
        <v>27120.199000000001</v>
      </c>
      <c r="L8" s="192">
        <v>22883.899999999998</v>
      </c>
      <c r="M8" s="195">
        <v>-0.15620456914788872</v>
      </c>
    </row>
    <row r="9" spans="1:13" x14ac:dyDescent="0.25">
      <c r="A9" s="279" t="s">
        <v>336</v>
      </c>
      <c r="B9" s="194">
        <v>124706.175</v>
      </c>
      <c r="C9" s="194">
        <v>113923.795</v>
      </c>
      <c r="D9" s="195">
        <v>-8.6462278231210332E-2</v>
      </c>
      <c r="E9" s="194">
        <v>11867.061</v>
      </c>
      <c r="F9" s="194">
        <v>13940.507</v>
      </c>
      <c r="G9" s="195">
        <v>0.17472278940843067</v>
      </c>
      <c r="H9" s="194">
        <v>45920.517</v>
      </c>
      <c r="I9" s="194">
        <v>23430.879000000001</v>
      </c>
      <c r="J9" s="195">
        <v>-0.48975141111760567</v>
      </c>
      <c r="K9" s="192">
        <v>182493.753</v>
      </c>
      <c r="L9" s="192">
        <v>151295.18099999998</v>
      </c>
      <c r="M9" s="195">
        <v>-0.17095693133123313</v>
      </c>
    </row>
    <row r="10" spans="1:13" x14ac:dyDescent="0.25">
      <c r="A10" s="279" t="s">
        <v>368</v>
      </c>
      <c r="B10" s="194">
        <v>341376.891</v>
      </c>
      <c r="C10" s="194">
        <v>360174.22899999999</v>
      </c>
      <c r="D10" s="195">
        <v>5.5063299524864329E-2</v>
      </c>
      <c r="E10" s="194">
        <v>23198.172999999999</v>
      </c>
      <c r="F10" s="194">
        <v>17489.702000000001</v>
      </c>
      <c r="G10" s="195">
        <v>-0.24607416282308081</v>
      </c>
      <c r="H10" s="194">
        <v>36645.908000000003</v>
      </c>
      <c r="I10" s="194">
        <v>4867.5219999999999</v>
      </c>
      <c r="J10" s="195">
        <v>-0.86717420127780709</v>
      </c>
      <c r="K10" s="192">
        <v>401220.97200000001</v>
      </c>
      <c r="L10" s="192">
        <v>382531.45299999998</v>
      </c>
      <c r="M10" s="195">
        <v>-4.6581610394982098E-2</v>
      </c>
    </row>
    <row r="11" spans="1:13" x14ac:dyDescent="0.25">
      <c r="A11" s="279" t="s">
        <v>338</v>
      </c>
      <c r="B11" s="194">
        <v>482353.87099999998</v>
      </c>
      <c r="C11" s="194">
        <v>481629.43599999999</v>
      </c>
      <c r="D11" s="195">
        <v>-1.5018745438865055E-3</v>
      </c>
      <c r="E11" s="194">
        <v>68923.539000000004</v>
      </c>
      <c r="F11" s="194">
        <v>60120.243000000002</v>
      </c>
      <c r="G11" s="195">
        <v>-0.12772553655435481</v>
      </c>
      <c r="H11" s="194">
        <v>12283.474</v>
      </c>
      <c r="I11" s="194">
        <v>435.64299999999997</v>
      </c>
      <c r="J11" s="195">
        <v>-0.96453421890256785</v>
      </c>
      <c r="K11" s="192">
        <v>563560.88400000008</v>
      </c>
      <c r="L11" s="192">
        <v>542185.32200000004</v>
      </c>
      <c r="M11" s="195">
        <v>-3.7929463536010788E-2</v>
      </c>
    </row>
    <row r="12" spans="1:13" x14ac:dyDescent="0.25">
      <c r="A12" s="279" t="s">
        <v>339</v>
      </c>
      <c r="B12" s="194"/>
      <c r="C12" s="194">
        <v>10230.1</v>
      </c>
      <c r="D12" s="195"/>
      <c r="E12" s="194"/>
      <c r="F12" s="194">
        <v>19233.234</v>
      </c>
      <c r="G12" s="195"/>
      <c r="H12" s="194"/>
      <c r="I12" s="194">
        <v>110</v>
      </c>
      <c r="J12" s="195"/>
      <c r="K12" s="192"/>
      <c r="L12" s="192">
        <v>29573.334000000003</v>
      </c>
      <c r="M12" s="195"/>
    </row>
    <row r="13" spans="1:13" x14ac:dyDescent="0.25">
      <c r="A13" s="279" t="s">
        <v>340</v>
      </c>
      <c r="B13" s="194">
        <v>17471.756000000001</v>
      </c>
      <c r="C13" s="194">
        <v>127.523</v>
      </c>
      <c r="D13" s="195">
        <v>-0.99270119156883829</v>
      </c>
      <c r="E13" s="194">
        <v>16650.399000000001</v>
      </c>
      <c r="F13" s="194">
        <v>219.48099999999999</v>
      </c>
      <c r="G13" s="195">
        <v>-0.98681827384436849</v>
      </c>
      <c r="H13" s="194">
        <v>6.7</v>
      </c>
      <c r="I13" s="194">
        <v>11.12</v>
      </c>
      <c r="J13" s="195">
        <v>0.65970149253731325</v>
      </c>
      <c r="K13" s="192">
        <v>34128.854999999996</v>
      </c>
      <c r="L13" s="192">
        <v>358.12400000000002</v>
      </c>
      <c r="M13" s="195">
        <v>-0.98950670920545092</v>
      </c>
    </row>
    <row r="14" spans="1:13" x14ac:dyDescent="0.25">
      <c r="A14" s="279" t="s">
        <v>341</v>
      </c>
      <c r="B14" s="194">
        <v>4.8499999999999996</v>
      </c>
      <c r="C14" s="194">
        <v>5.37</v>
      </c>
      <c r="D14" s="195">
        <v>0.10721649484536089</v>
      </c>
      <c r="E14" s="194"/>
      <c r="F14" s="194">
        <v>0.25</v>
      </c>
      <c r="G14" s="195"/>
      <c r="H14" s="194"/>
      <c r="I14" s="194"/>
      <c r="J14" s="195"/>
      <c r="K14" s="192">
        <v>4.8499999999999996</v>
      </c>
      <c r="L14" s="192">
        <v>5.62</v>
      </c>
      <c r="M14" s="195">
        <v>0.15876288659793825</v>
      </c>
    </row>
    <row r="15" spans="1:13" x14ac:dyDescent="0.25">
      <c r="A15" s="279" t="s">
        <v>342</v>
      </c>
      <c r="B15" s="194"/>
      <c r="C15" s="194"/>
      <c r="D15" s="195"/>
      <c r="E15" s="194">
        <v>3.0249999999999999</v>
      </c>
      <c r="F15" s="194">
        <v>2.5</v>
      </c>
      <c r="G15" s="195">
        <v>-0.17355371900826444</v>
      </c>
      <c r="H15" s="194"/>
      <c r="I15" s="194"/>
      <c r="J15" s="195"/>
      <c r="K15" s="192">
        <v>3.0249999999999999</v>
      </c>
      <c r="L15" s="192">
        <v>2.5</v>
      </c>
      <c r="M15" s="195">
        <v>-0.17355371900826444</v>
      </c>
    </row>
    <row r="16" spans="1:13" x14ac:dyDescent="0.25">
      <c r="A16" s="281" t="s">
        <v>324</v>
      </c>
      <c r="B16" s="192">
        <v>1052781.9440000001</v>
      </c>
      <c r="C16" s="192">
        <v>1030047.564</v>
      </c>
      <c r="D16" s="193">
        <v>-2.1594576283880618E-2</v>
      </c>
      <c r="E16" s="192">
        <v>135891.894</v>
      </c>
      <c r="F16" s="192">
        <v>133989.43799999999</v>
      </c>
      <c r="G16" s="193">
        <v>-1.3999775439144324E-2</v>
      </c>
      <c r="H16" s="192">
        <v>101223.145</v>
      </c>
      <c r="I16" s="192">
        <v>29838.827000000001</v>
      </c>
      <c r="J16" s="193">
        <v>-0.70521734925347368</v>
      </c>
      <c r="K16" s="192">
        <v>1289896.983</v>
      </c>
      <c r="L16" s="192">
        <v>1193875.8290000004</v>
      </c>
      <c r="M16" s="193">
        <v>-7.4440947816372782E-2</v>
      </c>
    </row>
    <row r="17" spans="1:13" x14ac:dyDescent="0.25">
      <c r="A17" s="448" t="s">
        <v>369</v>
      </c>
      <c r="B17" s="449"/>
      <c r="C17" s="449"/>
      <c r="D17" s="449"/>
      <c r="E17" s="449"/>
      <c r="F17" s="449"/>
      <c r="G17" s="449"/>
      <c r="H17" s="449"/>
      <c r="I17" s="449"/>
      <c r="J17" s="449"/>
      <c r="K17" s="449"/>
      <c r="L17" s="449"/>
      <c r="M17" s="450"/>
    </row>
  </sheetData>
  <mergeCells count="11">
    <mergeCell ref="A17:M17"/>
    <mergeCell ref="A2:A3"/>
    <mergeCell ref="M2:M3"/>
    <mergeCell ref="A1:M1"/>
    <mergeCell ref="B2:C2"/>
    <mergeCell ref="E2:F2"/>
    <mergeCell ref="H2:I2"/>
    <mergeCell ref="K2:L2"/>
    <mergeCell ref="D2:D3"/>
    <mergeCell ref="G2:G3"/>
    <mergeCell ref="J2:J3"/>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L1:T39"/>
  <sheetViews>
    <sheetView topLeftCell="A4" zoomScaleNormal="100" workbookViewId="0">
      <selection activeCell="H4" sqref="H4"/>
    </sheetView>
  </sheetViews>
  <sheetFormatPr baseColWidth="10" defaultColWidth="11.42578125" defaultRowHeight="15" x14ac:dyDescent="0.25"/>
  <cols>
    <col min="12" max="13" width="11.42578125" style="99"/>
    <col min="15" max="15" width="17.42578125" bestFit="1" customWidth="1"/>
    <col min="16" max="16" width="14.140625" bestFit="1" customWidth="1"/>
  </cols>
  <sheetData>
    <row r="1" spans="15:19" x14ac:dyDescent="0.25">
      <c r="O1" s="101" t="s">
        <v>256</v>
      </c>
      <c r="P1" s="101"/>
      <c r="Q1" s="101"/>
      <c r="R1" s="99"/>
      <c r="S1" s="99"/>
    </row>
    <row r="2" spans="15:19" x14ac:dyDescent="0.25">
      <c r="O2" s="200" t="s">
        <v>159</v>
      </c>
      <c r="P2" s="199">
        <v>358482892</v>
      </c>
      <c r="Q2" s="198">
        <f>P2/$P$14</f>
        <v>0.34802557137060519</v>
      </c>
      <c r="R2" s="201"/>
      <c r="S2" s="211"/>
    </row>
    <row r="3" spans="15:19" x14ac:dyDescent="0.25">
      <c r="O3" s="200" t="s">
        <v>155</v>
      </c>
      <c r="P3" s="199">
        <v>148118517</v>
      </c>
      <c r="Q3" s="198">
        <f t="shared" ref="Q3:Q12" si="0">P3/$P$14</f>
        <v>0.14379774505247991</v>
      </c>
      <c r="R3" s="201"/>
      <c r="S3" s="211"/>
    </row>
    <row r="4" spans="15:19" x14ac:dyDescent="0.25">
      <c r="O4" s="200" t="s">
        <v>162</v>
      </c>
      <c r="P4" s="199">
        <v>121262865</v>
      </c>
      <c r="Q4" s="198">
        <f t="shared" si="0"/>
        <v>0.11772550048960652</v>
      </c>
      <c r="R4" s="201"/>
      <c r="S4" s="211"/>
    </row>
    <row r="5" spans="15:19" x14ac:dyDescent="0.25">
      <c r="O5" s="200" t="s">
        <v>150</v>
      </c>
      <c r="P5" s="199">
        <v>91269049</v>
      </c>
      <c r="Q5" s="198">
        <f t="shared" si="0"/>
        <v>8.8606635450477117E-2</v>
      </c>
      <c r="R5" s="201"/>
      <c r="S5" s="211"/>
    </row>
    <row r="6" spans="15:19" x14ac:dyDescent="0.25">
      <c r="O6" s="200" t="s">
        <v>164</v>
      </c>
      <c r="P6" s="199">
        <v>63888031</v>
      </c>
      <c r="Q6" s="198">
        <f t="shared" si="0"/>
        <v>6.2024350362911977E-2</v>
      </c>
      <c r="R6" s="201"/>
      <c r="S6" s="211"/>
    </row>
    <row r="7" spans="15:19" x14ac:dyDescent="0.25">
      <c r="O7" s="200" t="s">
        <v>370</v>
      </c>
      <c r="P7" s="199">
        <v>88681398</v>
      </c>
      <c r="Q7" s="198">
        <f t="shared" si="0"/>
        <v>8.6094468934640386E-2</v>
      </c>
      <c r="R7" s="201"/>
      <c r="S7" s="211"/>
    </row>
    <row r="8" spans="15:19" x14ac:dyDescent="0.25">
      <c r="O8" s="200" t="s">
        <v>152</v>
      </c>
      <c r="P8" s="199">
        <v>39563391</v>
      </c>
      <c r="Q8" s="198">
        <f t="shared" si="0"/>
        <v>3.8409285534701777E-2</v>
      </c>
      <c r="R8" s="201"/>
      <c r="S8" s="211"/>
    </row>
    <row r="9" spans="15:19" x14ac:dyDescent="0.25">
      <c r="O9" s="200" t="s">
        <v>163</v>
      </c>
      <c r="P9" s="199">
        <v>25858561</v>
      </c>
      <c r="Q9" s="198">
        <f t="shared" si="0"/>
        <v>2.5104239749456851E-2</v>
      </c>
      <c r="R9" s="201"/>
      <c r="S9" s="211"/>
    </row>
    <row r="10" spans="15:19" x14ac:dyDescent="0.25">
      <c r="O10" s="200" t="s">
        <v>371</v>
      </c>
      <c r="P10" s="199">
        <v>33883723</v>
      </c>
      <c r="Q10" s="198">
        <f t="shared" si="0"/>
        <v>3.2895299386388334E-2</v>
      </c>
      <c r="R10" s="201"/>
      <c r="S10" s="211"/>
    </row>
    <row r="11" spans="15:19" x14ac:dyDescent="0.25">
      <c r="O11" s="200" t="s">
        <v>372</v>
      </c>
      <c r="P11" s="199">
        <v>22583955</v>
      </c>
      <c r="Q11" s="198">
        <f t="shared" si="0"/>
        <v>2.1925157428943739E-2</v>
      </c>
      <c r="R11" s="201"/>
      <c r="S11" s="211"/>
    </row>
    <row r="12" spans="15:19" x14ac:dyDescent="0.25">
      <c r="O12" s="200" t="s">
        <v>373</v>
      </c>
      <c r="P12" s="199">
        <v>36455182</v>
      </c>
      <c r="Q12" s="198">
        <f t="shared" si="0"/>
        <v>3.5391746239788205E-2</v>
      </c>
      <c r="R12" s="201"/>
      <c r="S12" s="211"/>
    </row>
    <row r="13" spans="15:19" x14ac:dyDescent="0.25">
      <c r="O13" s="200" t="s">
        <v>374</v>
      </c>
      <c r="P13" s="199">
        <f>P38*100</f>
        <v>1052781944</v>
      </c>
      <c r="Q13" s="198"/>
      <c r="R13" s="207"/>
      <c r="S13" s="201"/>
    </row>
    <row r="14" spans="15:19" x14ac:dyDescent="0.25">
      <c r="O14" s="200" t="s">
        <v>375</v>
      </c>
      <c r="P14" s="199">
        <f>SUM(P2:P12)</f>
        <v>1030047564</v>
      </c>
      <c r="Q14" s="198"/>
      <c r="R14" s="197">
        <f>P14/P13</f>
        <v>0.97840542371611949</v>
      </c>
      <c r="S14" s="201"/>
    </row>
    <row r="15" spans="15:19" ht="15.75" thickBot="1" x14ac:dyDescent="0.3">
      <c r="O15" s="99"/>
      <c r="P15" s="99"/>
      <c r="Q15" s="99"/>
      <c r="R15" s="99"/>
      <c r="S15" s="99"/>
    </row>
    <row r="16" spans="15:19" ht="21.75" thickBot="1" x14ac:dyDescent="0.3">
      <c r="O16" s="202" t="s">
        <v>376</v>
      </c>
      <c r="P16" s="203" t="s">
        <v>364</v>
      </c>
      <c r="Q16" s="203" t="s">
        <v>366</v>
      </c>
      <c r="R16" s="203" t="s">
        <v>327</v>
      </c>
      <c r="S16" s="203" t="s">
        <v>324</v>
      </c>
    </row>
    <row r="17" spans="15:20" ht="15.75" thickBot="1" x14ac:dyDescent="0.3">
      <c r="O17" s="204">
        <v>1997</v>
      </c>
      <c r="P17" s="205">
        <v>2489287</v>
      </c>
      <c r="Q17" s="205">
        <v>1330057</v>
      </c>
      <c r="R17" s="205">
        <v>490905</v>
      </c>
      <c r="S17" s="205">
        <v>4310249</v>
      </c>
      <c r="T17" s="99"/>
    </row>
    <row r="18" spans="15:20" ht="15.75" thickBot="1" x14ac:dyDescent="0.3">
      <c r="O18" s="204">
        <v>1998</v>
      </c>
      <c r="P18" s="205">
        <v>2996983</v>
      </c>
      <c r="Q18" s="206">
        <v>1443082</v>
      </c>
      <c r="R18" s="205">
        <v>825438</v>
      </c>
      <c r="S18" s="205">
        <v>5265503</v>
      </c>
      <c r="T18" s="201"/>
    </row>
    <row r="19" spans="15:20" ht="15.75" thickBot="1" x14ac:dyDescent="0.3">
      <c r="O19" s="204">
        <v>1999</v>
      </c>
      <c r="P19" s="205">
        <v>2395729</v>
      </c>
      <c r="Q19" s="205">
        <v>1318548</v>
      </c>
      <c r="R19" s="205">
        <v>565874</v>
      </c>
      <c r="S19" s="205">
        <v>4280151</v>
      </c>
      <c r="T19" s="201"/>
    </row>
    <row r="20" spans="15:20" ht="15.75" thickBot="1" x14ac:dyDescent="0.3">
      <c r="O20" s="204">
        <v>2000</v>
      </c>
      <c r="P20" s="205">
        <v>3748213</v>
      </c>
      <c r="Q20" s="205">
        <v>1956098</v>
      </c>
      <c r="R20" s="205">
        <v>715063</v>
      </c>
      <c r="S20" s="205">
        <v>6419374</v>
      </c>
      <c r="T20" s="201"/>
    </row>
    <row r="21" spans="15:20" ht="15.75" thickBot="1" x14ac:dyDescent="0.3">
      <c r="O21" s="204">
        <v>2001</v>
      </c>
      <c r="P21" s="205">
        <v>4460397</v>
      </c>
      <c r="Q21" s="205">
        <v>583290</v>
      </c>
      <c r="R21" s="205">
        <v>408098</v>
      </c>
      <c r="S21" s="205">
        <v>5451785</v>
      </c>
      <c r="T21" s="99"/>
    </row>
    <row r="22" spans="15:20" ht="15.75" thickBot="1" x14ac:dyDescent="0.3">
      <c r="O22" s="204">
        <v>2002</v>
      </c>
      <c r="P22" s="205">
        <v>4430500</v>
      </c>
      <c r="Q22" s="205">
        <v>834463</v>
      </c>
      <c r="R22" s="205">
        <v>358267</v>
      </c>
      <c r="S22" s="205">
        <v>5623230</v>
      </c>
      <c r="T22" s="99"/>
    </row>
    <row r="23" spans="15:20" ht="15.75" thickBot="1" x14ac:dyDescent="0.3">
      <c r="O23" s="204">
        <v>2003</v>
      </c>
      <c r="P23" s="205">
        <v>5460865</v>
      </c>
      <c r="Q23" s="205">
        <v>947611</v>
      </c>
      <c r="R23" s="205">
        <v>273745</v>
      </c>
      <c r="S23" s="205">
        <v>6682221</v>
      </c>
      <c r="T23" s="99"/>
    </row>
    <row r="24" spans="15:20" ht="15.75" thickBot="1" x14ac:dyDescent="0.3">
      <c r="O24" s="204">
        <v>2004</v>
      </c>
      <c r="P24" s="205">
        <v>5474888</v>
      </c>
      <c r="Q24" s="205">
        <v>577173</v>
      </c>
      <c r="R24" s="205">
        <v>248675</v>
      </c>
      <c r="S24" s="205">
        <v>6300736</v>
      </c>
      <c r="T24" s="99"/>
    </row>
    <row r="25" spans="15:20" ht="15.75" thickBot="1" x14ac:dyDescent="0.3">
      <c r="O25" s="204">
        <v>2005</v>
      </c>
      <c r="P25" s="205">
        <v>6303212</v>
      </c>
      <c r="Q25" s="205">
        <v>1047796</v>
      </c>
      <c r="R25" s="205">
        <v>534503</v>
      </c>
      <c r="S25" s="205">
        <v>7885511</v>
      </c>
      <c r="T25" s="99"/>
    </row>
    <row r="26" spans="15:20" ht="15.75" thickBot="1" x14ac:dyDescent="0.3">
      <c r="O26" s="204">
        <v>2006</v>
      </c>
      <c r="P26" s="205">
        <v>7163043</v>
      </c>
      <c r="Q26" s="205">
        <v>861365</v>
      </c>
      <c r="R26" s="205">
        <v>424370</v>
      </c>
      <c r="S26" s="205">
        <v>8448778</v>
      </c>
      <c r="T26" s="99"/>
    </row>
    <row r="27" spans="15:20" ht="15.75" thickBot="1" x14ac:dyDescent="0.3">
      <c r="O27" s="204">
        <v>2007</v>
      </c>
      <c r="P27" s="206">
        <v>7038874</v>
      </c>
      <c r="Q27" s="206">
        <v>879062</v>
      </c>
      <c r="R27" s="206">
        <v>359524</v>
      </c>
      <c r="S27" s="205">
        <v>8277460</v>
      </c>
      <c r="T27" s="99"/>
    </row>
    <row r="28" spans="15:20" ht="15.75" thickBot="1" x14ac:dyDescent="0.3">
      <c r="O28" s="204">
        <v>2008</v>
      </c>
      <c r="P28" s="206">
        <v>6927908</v>
      </c>
      <c r="Q28" s="206">
        <v>1318511</v>
      </c>
      <c r="R28" s="206">
        <v>436551</v>
      </c>
      <c r="S28" s="205">
        <v>8682970</v>
      </c>
      <c r="T28" s="99"/>
    </row>
    <row r="29" spans="15:20" ht="15.75" thickBot="1" x14ac:dyDescent="0.3">
      <c r="O29" s="204">
        <v>2009</v>
      </c>
      <c r="P29" s="206">
        <v>8665659</v>
      </c>
      <c r="Q29" s="206">
        <v>1152065</v>
      </c>
      <c r="R29" s="206">
        <v>275198</v>
      </c>
      <c r="S29" s="205">
        <v>10092922</v>
      </c>
      <c r="T29" s="99"/>
    </row>
    <row r="30" spans="15:20" ht="15.75" thickBot="1" x14ac:dyDescent="0.3">
      <c r="O30" s="204">
        <v>2010</v>
      </c>
      <c r="P30" s="206">
        <v>7445528</v>
      </c>
      <c r="Q30" s="206">
        <v>1271633</v>
      </c>
      <c r="R30" s="206">
        <v>435221</v>
      </c>
      <c r="S30" s="205">
        <v>9152382</v>
      </c>
      <c r="T30" s="99"/>
    </row>
    <row r="31" spans="15:20" ht="15.75" thickBot="1" x14ac:dyDescent="0.3">
      <c r="O31" s="204">
        <v>2011</v>
      </c>
      <c r="P31" s="206">
        <v>8286392</v>
      </c>
      <c r="Q31" s="206">
        <v>1180010</v>
      </c>
      <c r="R31" s="206">
        <v>997406</v>
      </c>
      <c r="S31" s="205">
        <v>10463808</v>
      </c>
      <c r="T31" s="99"/>
    </row>
    <row r="32" spans="15:20" ht="15.75" thickBot="1" x14ac:dyDescent="0.3">
      <c r="O32" s="204">
        <v>2012</v>
      </c>
      <c r="P32" s="206">
        <v>10159853</v>
      </c>
      <c r="Q32" s="206">
        <v>1716869</v>
      </c>
      <c r="R32" s="206">
        <v>676985</v>
      </c>
      <c r="S32" s="205">
        <v>12553707</v>
      </c>
      <c r="T32" s="99"/>
    </row>
    <row r="33" spans="15:19" ht="15.75" thickBot="1" x14ac:dyDescent="0.3">
      <c r="O33" s="204">
        <v>2013</v>
      </c>
      <c r="P33" s="206">
        <v>10746399.59</v>
      </c>
      <c r="Q33" s="206">
        <v>1361019.94</v>
      </c>
      <c r="R33" s="206">
        <v>713532.72</v>
      </c>
      <c r="S33" s="205">
        <v>12820952.25</v>
      </c>
    </row>
    <row r="34" spans="15:19" ht="15.75" thickBot="1" x14ac:dyDescent="0.3">
      <c r="O34" s="204">
        <v>2014</v>
      </c>
      <c r="P34" s="206">
        <v>8409649</v>
      </c>
      <c r="Q34" s="206">
        <v>1101227.26</v>
      </c>
      <c r="R34" s="206">
        <v>385395</v>
      </c>
      <c r="S34" s="205">
        <v>9896271.2599999998</v>
      </c>
    </row>
    <row r="35" spans="15:19" x14ac:dyDescent="0.25">
      <c r="O35" s="208">
        <v>2015</v>
      </c>
      <c r="P35" s="209">
        <v>10812866.810000001</v>
      </c>
      <c r="Q35" s="209">
        <v>1522542.81</v>
      </c>
      <c r="R35" s="209">
        <v>531451.97</v>
      </c>
      <c r="S35" s="210">
        <v>12866861.590000002</v>
      </c>
    </row>
    <row r="36" spans="15:19" x14ac:dyDescent="0.25">
      <c r="O36" s="208">
        <v>2016</v>
      </c>
      <c r="P36" s="209">
        <v>8524838.3000000007</v>
      </c>
      <c r="Q36" s="209">
        <v>1217747.5</v>
      </c>
      <c r="R36" s="209">
        <v>401034.54</v>
      </c>
      <c r="S36" s="210">
        <v>10143620.34</v>
      </c>
    </row>
    <row r="37" spans="15:19" x14ac:dyDescent="0.25">
      <c r="O37" s="208">
        <v>2017</v>
      </c>
      <c r="P37" s="209">
        <v>8050614.1399999997</v>
      </c>
      <c r="Q37" s="209">
        <v>1103298.02</v>
      </c>
      <c r="R37" s="209">
        <v>338145.85</v>
      </c>
      <c r="S37" s="210">
        <v>9492058.0099999998</v>
      </c>
    </row>
    <row r="38" spans="15:19" x14ac:dyDescent="0.25">
      <c r="O38" s="208">
        <v>2018</v>
      </c>
      <c r="P38" s="209">
        <v>10527819.439999999</v>
      </c>
      <c r="Q38" s="209">
        <v>1358918.94</v>
      </c>
      <c r="R38" s="209">
        <v>1012231.45</v>
      </c>
      <c r="S38" s="210">
        <v>12898969.829999998</v>
      </c>
    </row>
    <row r="39" spans="15:19" x14ac:dyDescent="0.25">
      <c r="O39" s="212">
        <v>2019</v>
      </c>
      <c r="P39" s="213">
        <v>10300475</v>
      </c>
      <c r="Q39" s="213">
        <v>1339894</v>
      </c>
      <c r="R39" s="213">
        <v>298388</v>
      </c>
      <c r="S39" s="214">
        <v>11938757</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45"/>
  <sheetViews>
    <sheetView zoomScaleNormal="100" workbookViewId="0">
      <selection activeCell="A27" sqref="A27:XFD31"/>
    </sheetView>
  </sheetViews>
  <sheetFormatPr baseColWidth="10" defaultColWidth="11.42578125" defaultRowHeight="15" x14ac:dyDescent="0.25"/>
  <cols>
    <col min="1" max="1" width="9.7109375" customWidth="1"/>
    <col min="2" max="2" width="7.28515625" customWidth="1"/>
    <col min="3" max="3" width="7.5703125" customWidth="1"/>
    <col min="4" max="4" width="7.7109375" customWidth="1"/>
    <col min="5" max="5" width="8" customWidth="1"/>
    <col min="6" max="6" width="7.5703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53" t="s">
        <v>377</v>
      </c>
      <c r="B1" s="453"/>
      <c r="C1" s="453"/>
      <c r="D1" s="453"/>
      <c r="E1" s="453"/>
      <c r="F1" s="453"/>
      <c r="G1" s="453"/>
      <c r="H1" s="453"/>
      <c r="I1" s="453"/>
      <c r="J1" s="453"/>
      <c r="K1" s="453"/>
      <c r="L1" s="453"/>
      <c r="M1" s="453"/>
      <c r="N1" s="453"/>
    </row>
    <row r="2" spans="1:14" x14ac:dyDescent="0.25">
      <c r="A2" s="454" t="s">
        <v>378</v>
      </c>
      <c r="B2" s="454"/>
      <c r="C2" s="454"/>
      <c r="D2" s="454"/>
      <c r="E2" s="454"/>
      <c r="F2" s="454"/>
      <c r="G2" s="454"/>
      <c r="H2" s="454"/>
      <c r="I2" s="454"/>
      <c r="J2" s="454"/>
      <c r="K2" s="454"/>
      <c r="L2" s="454"/>
      <c r="M2" s="454"/>
      <c r="N2" s="454"/>
    </row>
    <row r="3" spans="1:14" x14ac:dyDescent="0.25">
      <c r="A3" s="282" t="s">
        <v>379</v>
      </c>
      <c r="B3" s="282">
        <v>2007</v>
      </c>
      <c r="C3" s="282">
        <v>2008</v>
      </c>
      <c r="D3" s="282">
        <v>2009</v>
      </c>
      <c r="E3" s="282">
        <v>2010</v>
      </c>
      <c r="F3" s="282" t="s">
        <v>380</v>
      </c>
      <c r="G3" s="282" t="s">
        <v>381</v>
      </c>
      <c r="H3" s="282">
        <v>2012</v>
      </c>
      <c r="I3" s="282">
        <v>2013</v>
      </c>
      <c r="J3" s="282">
        <v>2014</v>
      </c>
      <c r="K3" s="282">
        <v>2015</v>
      </c>
      <c r="L3" s="282">
        <v>2016</v>
      </c>
      <c r="M3" s="282">
        <v>2017</v>
      </c>
      <c r="N3" s="282">
        <v>2018</v>
      </c>
    </row>
    <row r="4" spans="1:14" x14ac:dyDescent="0.25">
      <c r="A4" s="174" t="s">
        <v>382</v>
      </c>
      <c r="B4" s="178">
        <v>117558</v>
      </c>
      <c r="C4" s="178">
        <v>119847.61782391006</v>
      </c>
      <c r="D4" s="178">
        <v>121924.23970770568</v>
      </c>
      <c r="E4" s="178">
        <v>122640.83666542824</v>
      </c>
      <c r="F4" s="178">
        <v>125946.23000000001</v>
      </c>
      <c r="G4" s="178">
        <v>125946.23000000001</v>
      </c>
      <c r="H4" s="178">
        <v>128638</v>
      </c>
      <c r="I4" s="178">
        <v>130361.7</v>
      </c>
      <c r="J4" s="178">
        <v>137582.44</v>
      </c>
      <c r="K4" s="178">
        <v>141918.12399999998</v>
      </c>
      <c r="L4" s="178">
        <v>137374.93</v>
      </c>
      <c r="M4" s="178">
        <v>135907.75</v>
      </c>
      <c r="N4" s="178">
        <v>137191.12</v>
      </c>
    </row>
    <row r="5" spans="1:14" x14ac:dyDescent="0.25">
      <c r="A5" s="174" t="s">
        <v>383</v>
      </c>
      <c r="B5" s="178">
        <v>50846.429999999993</v>
      </c>
      <c r="C5" s="178">
        <v>52186.940009197584</v>
      </c>
      <c r="D5" s="178">
        <v>53340.070009197589</v>
      </c>
      <c r="E5" s="178">
        <v>52656.510009197591</v>
      </c>
      <c r="F5" s="178">
        <v>53869.560009197579</v>
      </c>
      <c r="G5" s="178">
        <v>53869.560009197579</v>
      </c>
      <c r="H5" s="178">
        <v>53868.710009197581</v>
      </c>
      <c r="I5" s="178">
        <v>53745.990009197587</v>
      </c>
      <c r="J5" s="178">
        <v>52234.06</v>
      </c>
      <c r="K5" s="178">
        <v>48593.24</v>
      </c>
      <c r="L5" s="178">
        <v>48582.18</v>
      </c>
      <c r="M5" s="178">
        <v>48202.19000000001</v>
      </c>
      <c r="N5" s="178">
        <v>47799.800000000047</v>
      </c>
    </row>
    <row r="6" spans="1:14" x14ac:dyDescent="0.25">
      <c r="A6" s="174" t="s">
        <v>384</v>
      </c>
      <c r="B6" s="178">
        <v>9982</v>
      </c>
      <c r="C6" s="178">
        <v>9982</v>
      </c>
      <c r="D6" s="178">
        <v>10001</v>
      </c>
      <c r="E6" s="178">
        <v>9990</v>
      </c>
      <c r="F6" s="178">
        <v>10000</v>
      </c>
      <c r="G6" s="182">
        <v>7462.63</v>
      </c>
      <c r="H6" s="178">
        <v>7721.4</v>
      </c>
      <c r="I6" s="178">
        <v>7993.65</v>
      </c>
      <c r="J6" s="178">
        <v>8202.07</v>
      </c>
      <c r="K6" s="178">
        <v>8515.92</v>
      </c>
      <c r="L6" s="178">
        <v>8498.65</v>
      </c>
      <c r="M6" s="178">
        <v>8711.24</v>
      </c>
      <c r="N6" s="178">
        <v>9150.01</v>
      </c>
    </row>
    <row r="7" spans="1:14" x14ac:dyDescent="0.25">
      <c r="A7" s="174" t="s">
        <v>324</v>
      </c>
      <c r="B7" s="178">
        <f t="shared" ref="B7:L7" si="0">SUM(B4:B6)</f>
        <v>178386.43</v>
      </c>
      <c r="C7" s="178">
        <f t="shared" si="0"/>
        <v>182016.55783310765</v>
      </c>
      <c r="D7" s="178">
        <f t="shared" si="0"/>
        <v>185265.30971690326</v>
      </c>
      <c r="E7" s="178">
        <f t="shared" si="0"/>
        <v>185287.34667462582</v>
      </c>
      <c r="F7" s="256">
        <f t="shared" si="0"/>
        <v>189815.7900091976</v>
      </c>
      <c r="G7" s="182">
        <f t="shared" si="0"/>
        <v>187278.42000919761</v>
      </c>
      <c r="H7" s="178">
        <f t="shared" si="0"/>
        <v>190228.11000919758</v>
      </c>
      <c r="I7" s="178">
        <f t="shared" si="0"/>
        <v>192101.34000919756</v>
      </c>
      <c r="J7" s="178">
        <f t="shared" si="0"/>
        <v>198018.57</v>
      </c>
      <c r="K7" s="178">
        <f t="shared" si="0"/>
        <v>199027.28399999999</v>
      </c>
      <c r="L7" s="178">
        <f t="shared" si="0"/>
        <v>194455.75999999998</v>
      </c>
      <c r="M7" s="178">
        <f>SUM(M4:M6)</f>
        <v>192821.18</v>
      </c>
      <c r="N7" s="178">
        <f>SUM(N4:N6)</f>
        <v>194140.93000000005</v>
      </c>
    </row>
    <row r="8" spans="1:14" ht="15" customHeight="1" x14ac:dyDescent="0.25">
      <c r="A8" s="399" t="s">
        <v>385</v>
      </c>
      <c r="B8" s="399"/>
      <c r="C8" s="399"/>
      <c r="D8" s="399"/>
      <c r="E8" s="399"/>
      <c r="F8" s="399"/>
      <c r="G8" s="399"/>
      <c r="H8" s="399"/>
      <c r="I8" s="399"/>
      <c r="J8" s="399"/>
      <c r="K8" s="399"/>
      <c r="L8" s="399"/>
      <c r="M8" s="399"/>
      <c r="N8" s="399"/>
    </row>
    <row r="9" spans="1:14" ht="35.25" customHeight="1" x14ac:dyDescent="0.25">
      <c r="A9" s="399" t="s">
        <v>386</v>
      </c>
      <c r="B9" s="399"/>
      <c r="C9" s="399"/>
      <c r="D9" s="399"/>
      <c r="E9" s="399"/>
      <c r="F9" s="399"/>
      <c r="G9" s="399"/>
      <c r="H9" s="399"/>
      <c r="I9" s="399"/>
      <c r="J9" s="399"/>
      <c r="K9" s="399"/>
      <c r="L9" s="399"/>
      <c r="M9" s="399"/>
      <c r="N9" s="399"/>
    </row>
    <row r="10" spans="1:14" ht="24" customHeight="1" x14ac:dyDescent="0.25">
      <c r="A10" s="399" t="s">
        <v>387</v>
      </c>
      <c r="B10" s="399"/>
      <c r="C10" s="399"/>
      <c r="D10" s="399"/>
      <c r="E10" s="399"/>
      <c r="F10" s="399"/>
      <c r="G10" s="399"/>
      <c r="H10" s="399"/>
      <c r="I10" s="399"/>
      <c r="J10" s="399"/>
      <c r="K10" s="399"/>
      <c r="L10" s="399"/>
      <c r="M10" s="399"/>
      <c r="N10" s="399"/>
    </row>
    <row r="11" spans="1:14" ht="36" customHeight="1" x14ac:dyDescent="0.25">
      <c r="A11" s="399" t="s">
        <v>388</v>
      </c>
      <c r="B11" s="399"/>
      <c r="C11" s="399"/>
      <c r="D11" s="399"/>
      <c r="E11" s="399"/>
      <c r="F11" s="399"/>
      <c r="G11" s="399"/>
      <c r="H11" s="399"/>
      <c r="I11" s="399"/>
      <c r="J11" s="399"/>
      <c r="K11" s="399"/>
      <c r="L11" s="399"/>
      <c r="M11" s="399"/>
      <c r="N11" s="399"/>
    </row>
    <row r="12" spans="1:14" x14ac:dyDescent="0.25">
      <c r="A12" s="399" t="s">
        <v>389</v>
      </c>
      <c r="B12" s="399"/>
      <c r="C12" s="399"/>
      <c r="D12" s="399"/>
      <c r="E12" s="399"/>
      <c r="F12" s="399"/>
      <c r="G12" s="399"/>
      <c r="H12" s="399"/>
      <c r="I12" s="399"/>
      <c r="J12" s="399"/>
      <c r="K12" s="399"/>
      <c r="L12" s="399"/>
      <c r="M12" s="399"/>
      <c r="N12" s="399"/>
    </row>
    <row r="13" spans="1:14" s="99" customFormat="1" x14ac:dyDescent="0.25">
      <c r="A13" s="158"/>
      <c r="B13" s="158"/>
      <c r="C13" s="158"/>
      <c r="D13" s="158"/>
      <c r="E13" s="158"/>
      <c r="F13" s="158"/>
      <c r="G13" s="158"/>
      <c r="H13" s="158"/>
      <c r="I13" s="158"/>
      <c r="J13" s="158"/>
      <c r="K13" s="158"/>
      <c r="L13" s="158"/>
      <c r="M13" s="158"/>
      <c r="N13" s="158"/>
    </row>
    <row r="14" spans="1:14" s="99" customFormat="1" x14ac:dyDescent="0.25">
      <c r="A14" s="158"/>
      <c r="B14" s="158"/>
      <c r="C14" s="158"/>
      <c r="D14" s="158"/>
      <c r="E14" s="158"/>
      <c r="F14" s="158"/>
      <c r="G14" s="158"/>
      <c r="H14" s="158"/>
      <c r="I14" s="158"/>
      <c r="J14" s="158"/>
      <c r="K14" s="158"/>
      <c r="L14" s="158"/>
      <c r="M14" s="158"/>
      <c r="N14" s="158"/>
    </row>
    <row r="15" spans="1:14" s="99" customFormat="1" x14ac:dyDescent="0.25">
      <c r="A15" s="158"/>
      <c r="B15" s="158"/>
      <c r="C15" s="158"/>
      <c r="D15" s="158"/>
      <c r="E15" s="158"/>
      <c r="F15" s="158"/>
      <c r="G15" s="158"/>
      <c r="H15" s="158"/>
      <c r="I15" s="158"/>
      <c r="J15" s="158"/>
      <c r="K15" s="158"/>
      <c r="L15" s="158"/>
      <c r="M15" s="158"/>
      <c r="N15" s="158"/>
    </row>
    <row r="16" spans="1:14" s="99" customFormat="1" x14ac:dyDescent="0.25">
      <c r="A16" s="158"/>
      <c r="B16" s="158"/>
      <c r="C16" s="158"/>
      <c r="D16" s="158"/>
      <c r="E16" s="158"/>
      <c r="F16" s="158"/>
      <c r="G16" s="158"/>
      <c r="H16" s="158"/>
      <c r="I16" s="158"/>
      <c r="J16" s="158"/>
      <c r="K16" s="158"/>
      <c r="L16" s="158"/>
      <c r="M16" s="158"/>
      <c r="N16" s="158"/>
    </row>
    <row r="17" spans="1:14" s="99" customFormat="1" x14ac:dyDescent="0.25">
      <c r="A17" s="158"/>
      <c r="B17" s="158"/>
      <c r="C17" s="158"/>
      <c r="D17" s="158"/>
      <c r="E17" s="158"/>
      <c r="F17" s="158"/>
      <c r="G17" s="158"/>
      <c r="H17" s="158"/>
      <c r="I17" s="158"/>
      <c r="J17" s="158"/>
      <c r="K17" s="158"/>
      <c r="L17" s="158"/>
      <c r="M17" s="158"/>
      <c r="N17" s="158"/>
    </row>
    <row r="18" spans="1:14" s="99" customFormat="1" x14ac:dyDescent="0.25">
      <c r="A18" s="158"/>
      <c r="B18" s="158"/>
      <c r="C18" s="158"/>
      <c r="D18" s="158"/>
      <c r="E18" s="158"/>
      <c r="F18" s="158"/>
      <c r="G18" s="158"/>
      <c r="H18" s="158"/>
      <c r="I18" s="158"/>
      <c r="J18" s="158"/>
      <c r="K18" s="158"/>
      <c r="L18" s="158"/>
      <c r="M18" s="158"/>
      <c r="N18" s="158"/>
    </row>
    <row r="19" spans="1:14" s="99" customFormat="1" x14ac:dyDescent="0.25">
      <c r="A19" s="158"/>
      <c r="B19" s="158"/>
      <c r="C19" s="158"/>
      <c r="D19" s="158"/>
      <c r="E19" s="158"/>
      <c r="F19" s="158"/>
      <c r="G19" s="158"/>
      <c r="H19" s="158"/>
      <c r="I19" s="158"/>
      <c r="J19" s="158"/>
      <c r="K19" s="158"/>
      <c r="L19" s="158"/>
      <c r="M19" s="158"/>
      <c r="N19" s="158"/>
    </row>
    <row r="20" spans="1:14" s="99" customFormat="1" x14ac:dyDescent="0.25">
      <c r="A20" s="158"/>
      <c r="B20" s="158"/>
      <c r="C20" s="158"/>
      <c r="D20" s="158"/>
      <c r="E20" s="158"/>
      <c r="F20" s="158"/>
      <c r="G20" s="158"/>
      <c r="H20" s="158"/>
      <c r="I20" s="158"/>
      <c r="J20" s="158"/>
      <c r="K20" s="158"/>
      <c r="L20" s="158"/>
      <c r="M20" s="158"/>
      <c r="N20" s="158"/>
    </row>
    <row r="21" spans="1:14" s="99" customFormat="1" x14ac:dyDescent="0.25">
      <c r="A21" s="158"/>
      <c r="B21" s="158"/>
      <c r="C21" s="158"/>
      <c r="D21" s="158"/>
      <c r="E21" s="158"/>
      <c r="F21" s="158"/>
      <c r="G21" s="158"/>
      <c r="H21" s="158"/>
      <c r="I21" s="158"/>
      <c r="J21" s="158"/>
      <c r="K21" s="158"/>
      <c r="L21" s="158"/>
      <c r="M21" s="158"/>
      <c r="N21" s="158"/>
    </row>
    <row r="22" spans="1:14" s="99" customFormat="1" x14ac:dyDescent="0.25">
      <c r="A22" s="158"/>
      <c r="B22" s="158"/>
      <c r="C22" s="158"/>
      <c r="D22" s="158"/>
      <c r="E22" s="158"/>
      <c r="F22" s="158"/>
      <c r="G22" s="158"/>
      <c r="H22" s="158"/>
      <c r="I22" s="158"/>
      <c r="J22" s="158"/>
      <c r="K22" s="158"/>
      <c r="L22" s="158"/>
      <c r="M22" s="158"/>
      <c r="N22" s="158"/>
    </row>
    <row r="23" spans="1:14" s="99" customFormat="1" x14ac:dyDescent="0.25">
      <c r="A23" s="158"/>
      <c r="B23" s="158"/>
      <c r="C23" s="158"/>
      <c r="D23" s="158"/>
      <c r="E23" s="158"/>
      <c r="F23" s="158"/>
      <c r="G23" s="158"/>
      <c r="H23" s="158"/>
      <c r="I23" s="158"/>
      <c r="J23" s="158"/>
      <c r="K23" s="158"/>
      <c r="L23" s="158"/>
      <c r="M23" s="158"/>
      <c r="N23" s="158"/>
    </row>
    <row r="24" spans="1:14" s="99" customFormat="1" x14ac:dyDescent="0.25">
      <c r="A24" s="158"/>
      <c r="B24" s="158"/>
      <c r="C24" s="158"/>
      <c r="D24" s="158"/>
      <c r="E24" s="158"/>
      <c r="F24" s="158"/>
      <c r="G24" s="158"/>
      <c r="H24" s="158"/>
      <c r="I24" s="158"/>
      <c r="J24" s="158"/>
      <c r="K24" s="158"/>
      <c r="L24" s="158"/>
      <c r="M24" s="158"/>
      <c r="N24" s="158"/>
    </row>
    <row r="25" spans="1:14" s="99" customFormat="1" x14ac:dyDescent="0.25">
      <c r="A25" s="158"/>
      <c r="B25" s="158"/>
      <c r="C25" s="158"/>
      <c r="D25" s="158"/>
      <c r="E25" s="158"/>
      <c r="F25" s="158"/>
      <c r="G25" s="158"/>
      <c r="H25" s="158"/>
      <c r="I25" s="158"/>
      <c r="J25" s="158"/>
      <c r="K25" s="158"/>
      <c r="L25" s="158"/>
      <c r="M25" s="158"/>
      <c r="N25" s="158"/>
    </row>
    <row r="26" spans="1:14" s="99" customFormat="1" x14ac:dyDescent="0.25">
      <c r="A26" s="158"/>
      <c r="B26" s="158"/>
      <c r="C26" s="158"/>
      <c r="D26" s="158"/>
      <c r="E26" s="158"/>
      <c r="F26" s="158"/>
      <c r="G26" s="158"/>
      <c r="H26" s="158"/>
      <c r="I26" s="158"/>
      <c r="J26" s="158"/>
      <c r="K26" s="158"/>
      <c r="L26" s="158"/>
      <c r="M26" s="158"/>
      <c r="N26" s="158"/>
    </row>
    <row r="27" spans="1:14" x14ac:dyDescent="0.25">
      <c r="A27" s="461" t="s">
        <v>390</v>
      </c>
      <c r="B27" s="461"/>
      <c r="C27" s="461"/>
      <c r="D27" s="461"/>
      <c r="E27" s="461"/>
      <c r="F27" s="461"/>
      <c r="G27" s="461"/>
      <c r="H27" s="461"/>
      <c r="I27" s="461"/>
      <c r="J27" s="461"/>
      <c r="K27" s="461"/>
      <c r="L27" s="461"/>
      <c r="M27" s="461"/>
      <c r="N27" s="461"/>
    </row>
    <row r="28" spans="1:14" ht="15" customHeight="1" x14ac:dyDescent="0.25">
      <c r="A28" s="412" t="s">
        <v>363</v>
      </c>
      <c r="B28" s="412"/>
      <c r="C28" s="457" t="s">
        <v>391</v>
      </c>
      <c r="D28" s="457"/>
      <c r="E28" s="457"/>
      <c r="F28" s="457" t="s">
        <v>392</v>
      </c>
      <c r="G28" s="457"/>
      <c r="H28" s="457"/>
      <c r="I28" s="457" t="s">
        <v>393</v>
      </c>
      <c r="J28" s="457"/>
      <c r="K28" s="457"/>
      <c r="L28" s="457" t="s">
        <v>394</v>
      </c>
      <c r="M28" s="457"/>
      <c r="N28" s="457"/>
    </row>
    <row r="29" spans="1:14" x14ac:dyDescent="0.25">
      <c r="A29" s="412"/>
      <c r="B29" s="412"/>
      <c r="C29" s="277" t="s">
        <v>269</v>
      </c>
      <c r="D29" s="277" t="s">
        <v>263</v>
      </c>
      <c r="E29" s="277" t="s">
        <v>324</v>
      </c>
      <c r="F29" s="277" t="s">
        <v>269</v>
      </c>
      <c r="G29" s="277" t="s">
        <v>263</v>
      </c>
      <c r="H29" s="277" t="s">
        <v>324</v>
      </c>
      <c r="I29" s="277" t="s">
        <v>269</v>
      </c>
      <c r="J29" s="277" t="s">
        <v>263</v>
      </c>
      <c r="K29" s="277" t="s">
        <v>324</v>
      </c>
      <c r="L29" s="277" t="s">
        <v>269</v>
      </c>
      <c r="M29" s="277" t="s">
        <v>263</v>
      </c>
      <c r="N29" s="277" t="s">
        <v>324</v>
      </c>
    </row>
    <row r="30" spans="1:14" x14ac:dyDescent="0.25">
      <c r="A30" s="456" t="s">
        <v>395</v>
      </c>
      <c r="B30" s="456"/>
      <c r="C30" s="181"/>
      <c r="D30" s="181"/>
      <c r="E30" s="181"/>
      <c r="F30" s="181"/>
      <c r="G30" s="181">
        <v>15</v>
      </c>
      <c r="H30" s="181">
        <v>15</v>
      </c>
      <c r="I30" s="181"/>
      <c r="J30" s="181">
        <v>15</v>
      </c>
      <c r="K30" s="181">
        <v>15</v>
      </c>
      <c r="L30" s="181"/>
      <c r="M30" s="181">
        <v>15</v>
      </c>
      <c r="N30" s="181">
        <f>M30+L30</f>
        <v>15</v>
      </c>
    </row>
    <row r="31" spans="1:14" x14ac:dyDescent="0.25">
      <c r="A31" s="456" t="s">
        <v>396</v>
      </c>
      <c r="B31" s="456"/>
      <c r="C31" s="181">
        <v>1.3</v>
      </c>
      <c r="D31" s="181">
        <v>0.68</v>
      </c>
      <c r="E31" s="181">
        <v>1.98</v>
      </c>
      <c r="F31" s="181">
        <v>1.3</v>
      </c>
      <c r="G31" s="181">
        <v>0.8</v>
      </c>
      <c r="H31" s="181">
        <v>2.1</v>
      </c>
      <c r="I31" s="181">
        <v>1.3</v>
      </c>
      <c r="J31" s="181">
        <v>1.8</v>
      </c>
      <c r="K31" s="181">
        <v>3.1</v>
      </c>
      <c r="L31" s="181">
        <v>1.3</v>
      </c>
      <c r="M31" s="181">
        <v>1.8</v>
      </c>
      <c r="N31" s="181">
        <f t="shared" ref="N31:N43" si="1">M31+L31</f>
        <v>3.1</v>
      </c>
    </row>
    <row r="32" spans="1:14" x14ac:dyDescent="0.25">
      <c r="A32" s="456" t="s">
        <v>332</v>
      </c>
      <c r="B32" s="456"/>
      <c r="C32" s="181">
        <v>1.06</v>
      </c>
      <c r="D32" s="181">
        <v>3.91</v>
      </c>
      <c r="E32" s="181">
        <v>4.9700000000000006</v>
      </c>
      <c r="F32" s="181">
        <v>1.06</v>
      </c>
      <c r="G32" s="181">
        <v>3.91</v>
      </c>
      <c r="H32" s="181">
        <v>4.97</v>
      </c>
      <c r="I32" s="181">
        <v>1.06</v>
      </c>
      <c r="J32" s="181">
        <v>3.91</v>
      </c>
      <c r="K32" s="181">
        <v>4.9700000000000006</v>
      </c>
      <c r="L32" s="181">
        <v>1.06</v>
      </c>
      <c r="M32" s="181">
        <v>3.91</v>
      </c>
      <c r="N32" s="181">
        <f t="shared" si="1"/>
        <v>4.9700000000000006</v>
      </c>
    </row>
    <row r="33" spans="1:14" x14ac:dyDescent="0.25">
      <c r="A33" s="456" t="s">
        <v>333</v>
      </c>
      <c r="B33" s="456"/>
      <c r="C33" s="181">
        <v>43.83</v>
      </c>
      <c r="D33" s="181">
        <v>13.18</v>
      </c>
      <c r="E33" s="181">
        <v>57.01</v>
      </c>
      <c r="F33" s="181">
        <v>43.83</v>
      </c>
      <c r="G33" s="181">
        <v>13.19</v>
      </c>
      <c r="H33" s="181">
        <v>57.02</v>
      </c>
      <c r="I33" s="181">
        <v>43.73</v>
      </c>
      <c r="J33" s="181">
        <v>15.54</v>
      </c>
      <c r="K33" s="181">
        <v>59.269999999999996</v>
      </c>
      <c r="L33" s="181">
        <v>21.43</v>
      </c>
      <c r="M33" s="181">
        <v>25.54</v>
      </c>
      <c r="N33" s="181">
        <f t="shared" si="1"/>
        <v>46.97</v>
      </c>
    </row>
    <row r="34" spans="1:14" x14ac:dyDescent="0.25">
      <c r="A34" s="456" t="s">
        <v>334</v>
      </c>
      <c r="B34" s="456"/>
      <c r="C34" s="181">
        <v>1635.72</v>
      </c>
      <c r="D34" s="181">
        <v>1653.83</v>
      </c>
      <c r="E34" s="181">
        <v>3289.55</v>
      </c>
      <c r="F34" s="181">
        <v>1589.5</v>
      </c>
      <c r="G34" s="181">
        <v>1498.07</v>
      </c>
      <c r="H34" s="181">
        <v>3087.57</v>
      </c>
      <c r="I34" s="181">
        <v>1672.96</v>
      </c>
      <c r="J34" s="181">
        <v>1431.48</v>
      </c>
      <c r="K34" s="181">
        <v>3104.44</v>
      </c>
      <c r="L34" s="181">
        <v>1783.55</v>
      </c>
      <c r="M34" s="181">
        <v>1395.67</v>
      </c>
      <c r="N34" s="181">
        <f t="shared" si="1"/>
        <v>3179.2200000000003</v>
      </c>
    </row>
    <row r="35" spans="1:14" x14ac:dyDescent="0.25">
      <c r="A35" s="456" t="s">
        <v>335</v>
      </c>
      <c r="B35" s="456"/>
      <c r="C35" s="181">
        <v>6410.6120000000001</v>
      </c>
      <c r="D35" s="181">
        <v>3650.402</v>
      </c>
      <c r="E35" s="181">
        <v>10061.013999999999</v>
      </c>
      <c r="F35" s="181">
        <v>6273.6</v>
      </c>
      <c r="G35" s="181">
        <v>3542.01</v>
      </c>
      <c r="H35" s="181">
        <v>9815.61</v>
      </c>
      <c r="I35" s="181">
        <v>6281.11</v>
      </c>
      <c r="J35" s="181">
        <v>3537.94</v>
      </c>
      <c r="K35" s="181">
        <v>9819.0499999999993</v>
      </c>
      <c r="L35" s="181">
        <v>6313.82</v>
      </c>
      <c r="M35" s="181">
        <v>3560.65</v>
      </c>
      <c r="N35" s="181">
        <f t="shared" si="1"/>
        <v>9874.4699999999993</v>
      </c>
    </row>
    <row r="36" spans="1:14" x14ac:dyDescent="0.25">
      <c r="A36" s="456" t="s">
        <v>336</v>
      </c>
      <c r="B36" s="456"/>
      <c r="C36" s="181">
        <v>1699.675</v>
      </c>
      <c r="D36" s="181">
        <v>11357.985000000001</v>
      </c>
      <c r="E36" s="181">
        <v>13057.66</v>
      </c>
      <c r="F36" s="181">
        <v>1582.84</v>
      </c>
      <c r="G36" s="181">
        <v>11324.94</v>
      </c>
      <c r="H36" s="181">
        <v>12907.78</v>
      </c>
      <c r="I36" s="181">
        <v>1500.12</v>
      </c>
      <c r="J36" s="181">
        <v>10756.43</v>
      </c>
      <c r="K36" s="181">
        <v>12256.55</v>
      </c>
      <c r="L36" s="181">
        <v>1474.4</v>
      </c>
      <c r="M36" s="181">
        <v>10473.98</v>
      </c>
      <c r="N36" s="181">
        <f t="shared" si="1"/>
        <v>11948.38</v>
      </c>
    </row>
    <row r="37" spans="1:14" x14ac:dyDescent="0.25">
      <c r="A37" s="456" t="s">
        <v>337</v>
      </c>
      <c r="B37" s="456"/>
      <c r="C37" s="181">
        <v>6751.6260000000002</v>
      </c>
      <c r="D37" s="181">
        <v>39662.557000000001</v>
      </c>
      <c r="E37" s="181">
        <v>46414.183000000005</v>
      </c>
      <c r="F37" s="181">
        <v>6785.97</v>
      </c>
      <c r="G37" s="181">
        <v>39551.279999999999</v>
      </c>
      <c r="H37" s="181">
        <v>46337.25</v>
      </c>
      <c r="I37" s="181">
        <v>6659.94</v>
      </c>
      <c r="J37" s="181">
        <v>38985.69</v>
      </c>
      <c r="K37" s="181">
        <v>45645.630000000005</v>
      </c>
      <c r="L37" s="181">
        <v>6618.37</v>
      </c>
      <c r="M37" s="181">
        <v>39163.85</v>
      </c>
      <c r="N37" s="181">
        <f t="shared" si="1"/>
        <v>45782.22</v>
      </c>
    </row>
    <row r="38" spans="1:14" x14ac:dyDescent="0.25">
      <c r="A38" s="456" t="s">
        <v>397</v>
      </c>
      <c r="B38" s="456"/>
      <c r="C38" s="181">
        <v>14775.121999999999</v>
      </c>
      <c r="D38" s="181">
        <v>39063.419000000002</v>
      </c>
      <c r="E38" s="181">
        <v>53838.540999999997</v>
      </c>
      <c r="F38" s="181">
        <v>14444.18</v>
      </c>
      <c r="G38" s="181">
        <v>38519.019999999997</v>
      </c>
      <c r="H38" s="181">
        <v>52963.199999999997</v>
      </c>
      <c r="I38" s="181">
        <v>14514.67</v>
      </c>
      <c r="J38" s="181">
        <v>38102.43</v>
      </c>
      <c r="K38" s="181">
        <v>52617.1</v>
      </c>
      <c r="L38" s="181">
        <v>14501.68</v>
      </c>
      <c r="M38" s="181">
        <v>39184.99</v>
      </c>
      <c r="N38" s="181">
        <f t="shared" si="1"/>
        <v>53686.67</v>
      </c>
    </row>
    <row r="39" spans="1:14" s="99" customFormat="1" x14ac:dyDescent="0.25">
      <c r="A39" s="459" t="s">
        <v>339</v>
      </c>
      <c r="B39" s="460"/>
      <c r="C39" s="181"/>
      <c r="D39" s="181"/>
      <c r="E39" s="181"/>
      <c r="F39" s="181"/>
      <c r="G39" s="181"/>
      <c r="H39" s="181"/>
      <c r="I39" s="181"/>
      <c r="J39" s="181"/>
      <c r="K39" s="181"/>
      <c r="L39" s="181">
        <v>4192.71</v>
      </c>
      <c r="M39" s="181">
        <v>5821.42</v>
      </c>
      <c r="N39" s="181">
        <f t="shared" si="1"/>
        <v>10014.130000000001</v>
      </c>
    </row>
    <row r="40" spans="1:14" s="99" customFormat="1" x14ac:dyDescent="0.25">
      <c r="A40" s="459" t="s">
        <v>398</v>
      </c>
      <c r="B40" s="460"/>
      <c r="C40" s="181">
        <v>5009.32</v>
      </c>
      <c r="D40" s="181">
        <v>10098.01</v>
      </c>
      <c r="E40" s="181">
        <v>15107.33</v>
      </c>
      <c r="F40" s="181">
        <v>5335.11</v>
      </c>
      <c r="G40" s="181">
        <v>6757.76</v>
      </c>
      <c r="H40" s="181">
        <v>12092.87</v>
      </c>
      <c r="I40" s="181">
        <v>5410.05</v>
      </c>
      <c r="J40" s="181">
        <v>6867.63</v>
      </c>
      <c r="K40" s="181">
        <v>12277.68</v>
      </c>
      <c r="L40" s="181">
        <v>1267.71</v>
      </c>
      <c r="M40" s="181">
        <v>1255.98</v>
      </c>
      <c r="N40" s="181">
        <f t="shared" si="1"/>
        <v>2523.69</v>
      </c>
    </row>
    <row r="41" spans="1:14" x14ac:dyDescent="0.25">
      <c r="A41" s="456" t="s">
        <v>399</v>
      </c>
      <c r="B41" s="456"/>
      <c r="C41" s="181">
        <v>30.76</v>
      </c>
      <c r="D41" s="181">
        <v>30.22</v>
      </c>
      <c r="E41" s="181">
        <v>60.980000000000004</v>
      </c>
      <c r="F41" s="181">
        <v>32.19</v>
      </c>
      <c r="G41" s="181">
        <v>32.659999999999997</v>
      </c>
      <c r="H41" s="181">
        <v>64.849999999999994</v>
      </c>
      <c r="I41" s="181">
        <v>34.69</v>
      </c>
      <c r="J41" s="181">
        <v>43.86</v>
      </c>
      <c r="K41" s="181">
        <v>78.55</v>
      </c>
      <c r="L41" s="181">
        <v>38.69</v>
      </c>
      <c r="M41" s="181">
        <v>45.86</v>
      </c>
      <c r="N41" s="181">
        <f t="shared" si="1"/>
        <v>84.55</v>
      </c>
    </row>
    <row r="42" spans="1:14" x14ac:dyDescent="0.25">
      <c r="A42" s="456" t="s">
        <v>400</v>
      </c>
      <c r="B42" s="456"/>
      <c r="C42" s="181"/>
      <c r="D42" s="181"/>
      <c r="E42" s="181"/>
      <c r="F42" s="181"/>
      <c r="G42" s="181"/>
      <c r="H42" s="181"/>
      <c r="I42" s="181">
        <v>13.7</v>
      </c>
      <c r="J42" s="181">
        <v>4.8</v>
      </c>
      <c r="K42" s="181">
        <v>18.5</v>
      </c>
      <c r="L42" s="181">
        <v>13.7</v>
      </c>
      <c r="M42" s="181">
        <v>4.8</v>
      </c>
      <c r="N42" s="181">
        <f t="shared" si="1"/>
        <v>18.5</v>
      </c>
    </row>
    <row r="43" spans="1:14" x14ac:dyDescent="0.25">
      <c r="A43" s="459" t="s">
        <v>342</v>
      </c>
      <c r="B43" s="460"/>
      <c r="C43" s="181">
        <v>15.55</v>
      </c>
      <c r="D43" s="181">
        <v>9.35</v>
      </c>
      <c r="E43" s="181">
        <v>24.9</v>
      </c>
      <c r="F43" s="181">
        <v>15.55</v>
      </c>
      <c r="G43" s="181">
        <v>11.16</v>
      </c>
      <c r="H43" s="181">
        <v>26.71</v>
      </c>
      <c r="I43" s="181">
        <v>1.75</v>
      </c>
      <c r="J43" s="181">
        <v>6.16</v>
      </c>
      <c r="K43" s="181">
        <v>7.91</v>
      </c>
      <c r="L43" s="181">
        <v>2.59</v>
      </c>
      <c r="M43" s="181">
        <v>6.66</v>
      </c>
      <c r="N43" s="181">
        <f t="shared" si="1"/>
        <v>9.25</v>
      </c>
    </row>
    <row r="44" spans="1:14" x14ac:dyDescent="0.25">
      <c r="A44" s="455" t="s">
        <v>401</v>
      </c>
      <c r="B44" s="455"/>
      <c r="C44" s="285">
        <f>SUM(C30:C43)</f>
        <v>36374.575000000004</v>
      </c>
      <c r="D44" s="285">
        <f>SUM(D30:D43)</f>
        <v>105543.54300000001</v>
      </c>
      <c r="E44" s="285">
        <f t="shared" ref="E44:N44" si="2">SUM(E30:E43)</f>
        <v>141918.11799999999</v>
      </c>
      <c r="F44" s="285">
        <f t="shared" si="2"/>
        <v>36105.130000000005</v>
      </c>
      <c r="G44" s="285">
        <f t="shared" si="2"/>
        <v>101269.8</v>
      </c>
      <c r="H44" s="180">
        <f t="shared" si="2"/>
        <v>137374.93</v>
      </c>
      <c r="I44" s="180">
        <f t="shared" si="2"/>
        <v>36135.08</v>
      </c>
      <c r="J44" s="180">
        <f t="shared" si="2"/>
        <v>99772.670000000013</v>
      </c>
      <c r="K44" s="180">
        <f t="shared" si="2"/>
        <v>135907.75</v>
      </c>
      <c r="L44" s="180">
        <f t="shared" si="2"/>
        <v>36231.009999999995</v>
      </c>
      <c r="M44" s="180">
        <f t="shared" si="2"/>
        <v>100960.10999999999</v>
      </c>
      <c r="N44" s="180">
        <f t="shared" si="2"/>
        <v>137191.12</v>
      </c>
    </row>
    <row r="45" spans="1:14" x14ac:dyDescent="0.25">
      <c r="A45" s="458" t="s">
        <v>402</v>
      </c>
      <c r="B45" s="458"/>
      <c r="C45" s="458"/>
      <c r="D45" s="458"/>
      <c r="E45" s="458"/>
      <c r="F45" s="458"/>
      <c r="G45" s="458"/>
      <c r="H45" s="458"/>
      <c r="I45" s="458"/>
      <c r="J45" s="458"/>
      <c r="K45" s="458"/>
      <c r="L45" s="458"/>
      <c r="M45" s="458"/>
      <c r="N45" s="458"/>
    </row>
  </sheetData>
  <mergeCells count="29">
    <mergeCell ref="A11:N11"/>
    <mergeCell ref="A12:N12"/>
    <mergeCell ref="A45:N45"/>
    <mergeCell ref="A43:B43"/>
    <mergeCell ref="A32:B32"/>
    <mergeCell ref="A33:B33"/>
    <mergeCell ref="A27:N27"/>
    <mergeCell ref="A28:B29"/>
    <mergeCell ref="A31:B31"/>
    <mergeCell ref="A30:B30"/>
    <mergeCell ref="C28:E28"/>
    <mergeCell ref="A40:B40"/>
    <mergeCell ref="A39:B3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s>
  <phoneticPr fontId="63" type="noConversion"/>
  <pageMargins left="0.7" right="0.7" top="0.75" bottom="0.75" header="0.3" footer="0.3"/>
  <pageSetup paperSize="126" scale="47" fitToHeight="0" orientation="landscape" r:id="rId1"/>
  <ignoredErrors>
    <ignoredError sqref="N7" formulaRange="1"/>
  </ignoredErrors>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20"/>
  <sheetViews>
    <sheetView topLeftCell="A22" zoomScaleNormal="100" workbookViewId="0">
      <selection activeCell="J48" sqref="J48"/>
    </sheetView>
  </sheetViews>
  <sheetFormatPr baseColWidth="10" defaultColWidth="11.42578125" defaultRowHeight="15" x14ac:dyDescent="0.25"/>
  <cols>
    <col min="1" max="1" width="10" customWidth="1"/>
    <col min="2" max="15" width="7.42578125" bestFit="1" customWidth="1"/>
  </cols>
  <sheetData>
    <row r="1" spans="1:16" x14ac:dyDescent="0.25">
      <c r="A1" s="463" t="s">
        <v>403</v>
      </c>
      <c r="B1" s="463"/>
      <c r="C1" s="463"/>
      <c r="D1" s="463"/>
      <c r="E1" s="463"/>
      <c r="F1" s="463"/>
      <c r="G1" s="463"/>
      <c r="H1" s="463"/>
      <c r="I1" s="463"/>
      <c r="J1" s="463"/>
      <c r="K1" s="463"/>
      <c r="L1" s="463"/>
      <c r="M1" s="463"/>
      <c r="N1" s="463"/>
      <c r="O1" s="463"/>
    </row>
    <row r="2" spans="1:16" x14ac:dyDescent="0.25">
      <c r="A2" s="462" t="s">
        <v>404</v>
      </c>
      <c r="B2" s="400" t="s">
        <v>405</v>
      </c>
      <c r="C2" s="400"/>
      <c r="D2" s="400"/>
      <c r="E2" s="400"/>
      <c r="F2" s="400"/>
      <c r="G2" s="400"/>
      <c r="H2" s="400"/>
      <c r="I2" s="400"/>
      <c r="J2" s="400"/>
      <c r="K2" s="400"/>
      <c r="L2" s="400"/>
      <c r="M2" s="400"/>
      <c r="N2" s="400"/>
      <c r="O2" s="400"/>
    </row>
    <row r="3" spans="1:16" x14ac:dyDescent="0.25">
      <c r="A3" s="462"/>
      <c r="B3" s="219">
        <v>2005</v>
      </c>
      <c r="C3" s="219">
        <v>2006</v>
      </c>
      <c r="D3" s="219">
        <v>2007</v>
      </c>
      <c r="E3" s="219">
        <v>2008</v>
      </c>
      <c r="F3" s="219">
        <v>2009</v>
      </c>
      <c r="G3" s="219">
        <v>2010</v>
      </c>
      <c r="H3" s="219">
        <v>2011</v>
      </c>
      <c r="I3" s="219">
        <v>2012</v>
      </c>
      <c r="J3" s="219">
        <v>2013</v>
      </c>
      <c r="K3" s="219">
        <v>2014</v>
      </c>
      <c r="L3" s="219">
        <v>2015</v>
      </c>
      <c r="M3" s="257">
        <v>2016</v>
      </c>
      <c r="N3" s="257">
        <v>2017</v>
      </c>
      <c r="O3" s="257">
        <v>2018</v>
      </c>
    </row>
    <row r="4" spans="1:16" x14ac:dyDescent="0.25">
      <c r="A4" s="215" t="s">
        <v>406</v>
      </c>
      <c r="B4" s="217">
        <v>40440.699999999997</v>
      </c>
      <c r="C4" s="217">
        <v>40788.6</v>
      </c>
      <c r="D4" s="217">
        <v>40765.9</v>
      </c>
      <c r="E4" s="217">
        <v>38806.269999999997</v>
      </c>
      <c r="F4" s="217">
        <v>40727.949999999997</v>
      </c>
      <c r="G4" s="217">
        <v>38425.67</v>
      </c>
      <c r="H4" s="217">
        <v>40836.949999999997</v>
      </c>
      <c r="I4" s="217">
        <v>41521.93</v>
      </c>
      <c r="J4" s="217">
        <v>42195.360000000001</v>
      </c>
      <c r="K4" s="217">
        <v>44176.37</v>
      </c>
      <c r="L4" s="217">
        <v>43211.01</v>
      </c>
      <c r="M4" s="220">
        <v>42408.65</v>
      </c>
      <c r="N4" s="220">
        <v>41155.97</v>
      </c>
      <c r="O4" s="220">
        <v>41098.58</v>
      </c>
      <c r="P4" s="284"/>
    </row>
    <row r="5" spans="1:16" x14ac:dyDescent="0.25">
      <c r="A5" s="215" t="s">
        <v>162</v>
      </c>
      <c r="B5" s="217">
        <v>13141.8</v>
      </c>
      <c r="C5" s="217">
        <v>13367.7</v>
      </c>
      <c r="D5" s="217">
        <v>13283</v>
      </c>
      <c r="E5" s="217">
        <v>9656.2000000000007</v>
      </c>
      <c r="F5" s="217">
        <v>10040.5</v>
      </c>
      <c r="G5" s="217">
        <v>10640.15</v>
      </c>
      <c r="H5" s="217">
        <v>11431.95</v>
      </c>
      <c r="I5" s="217">
        <v>11649.07</v>
      </c>
      <c r="J5" s="217">
        <v>11925.19</v>
      </c>
      <c r="K5" s="217">
        <v>12480.13</v>
      </c>
      <c r="L5" s="217">
        <v>12242.78</v>
      </c>
      <c r="M5" s="220">
        <v>12056.67</v>
      </c>
      <c r="N5" s="220">
        <v>11702.929999999998</v>
      </c>
      <c r="O5" s="220">
        <v>11843.75</v>
      </c>
      <c r="P5" s="284"/>
    </row>
    <row r="6" spans="1:16" x14ac:dyDescent="0.25">
      <c r="A6" s="215" t="s">
        <v>150</v>
      </c>
      <c r="B6" s="217">
        <v>8156.4</v>
      </c>
      <c r="C6" s="217">
        <v>8548.4</v>
      </c>
      <c r="D6" s="217">
        <v>8733.4</v>
      </c>
      <c r="E6" s="217">
        <v>12739.27</v>
      </c>
      <c r="F6" s="217">
        <v>13082.29</v>
      </c>
      <c r="G6" s="217">
        <v>10834.02</v>
      </c>
      <c r="H6" s="217">
        <v>10970.36</v>
      </c>
      <c r="I6" s="217">
        <v>10570.91</v>
      </c>
      <c r="J6" s="217">
        <v>10693.92</v>
      </c>
      <c r="K6" s="217">
        <v>11633.83</v>
      </c>
      <c r="L6" s="217">
        <v>11698.3</v>
      </c>
      <c r="M6" s="220">
        <v>11434.73</v>
      </c>
      <c r="N6" s="220">
        <v>11297.15</v>
      </c>
      <c r="O6" s="220">
        <v>11241.53</v>
      </c>
      <c r="P6" s="284"/>
    </row>
    <row r="7" spans="1:16" x14ac:dyDescent="0.25">
      <c r="A7" s="215" t="s">
        <v>407</v>
      </c>
      <c r="B7" s="217">
        <v>8378.7000000000007</v>
      </c>
      <c r="C7" s="217">
        <v>8697.2999999999993</v>
      </c>
      <c r="D7" s="217">
        <v>8862.2999999999993</v>
      </c>
      <c r="E7" s="217">
        <v>11243.56</v>
      </c>
      <c r="F7" s="217">
        <v>12159.06</v>
      </c>
      <c r="G7" s="217">
        <v>13277.82</v>
      </c>
      <c r="H7" s="217">
        <v>13922.32</v>
      </c>
      <c r="I7" s="217">
        <v>14131.97</v>
      </c>
      <c r="J7" s="217">
        <v>14392.98</v>
      </c>
      <c r="K7" s="217">
        <v>15142.33</v>
      </c>
      <c r="L7" s="217">
        <v>15172.99</v>
      </c>
      <c r="M7" s="220">
        <v>14999.23</v>
      </c>
      <c r="N7" s="220">
        <v>15161.98</v>
      </c>
      <c r="O7" s="220">
        <v>15383.48</v>
      </c>
      <c r="P7" s="284"/>
    </row>
    <row r="8" spans="1:16" x14ac:dyDescent="0.25">
      <c r="A8" s="215" t="s">
        <v>408</v>
      </c>
      <c r="B8" s="217">
        <v>73.2</v>
      </c>
      <c r="C8" s="217">
        <v>76.400000000000006</v>
      </c>
      <c r="D8" s="217">
        <v>76.400000000000006</v>
      </c>
      <c r="E8" s="217">
        <v>56.58</v>
      </c>
      <c r="F8" s="217">
        <v>56.58</v>
      </c>
      <c r="G8" s="217">
        <v>55.78</v>
      </c>
      <c r="H8" s="217">
        <v>55.8</v>
      </c>
      <c r="I8" s="217">
        <v>55.8</v>
      </c>
      <c r="J8" s="217">
        <v>55.8</v>
      </c>
      <c r="K8" s="217">
        <v>56.04</v>
      </c>
      <c r="L8" s="217">
        <v>45.53</v>
      </c>
      <c r="M8" s="220">
        <v>39.04</v>
      </c>
      <c r="N8" s="220">
        <v>35.840000000000003</v>
      </c>
      <c r="O8" s="220">
        <v>38.090000000000003</v>
      </c>
      <c r="P8" s="284"/>
    </row>
    <row r="9" spans="1:16" x14ac:dyDescent="0.25">
      <c r="A9" s="215" t="s">
        <v>163</v>
      </c>
      <c r="B9" s="217">
        <v>1360.8</v>
      </c>
      <c r="C9" s="217">
        <v>1381.9</v>
      </c>
      <c r="D9" s="217">
        <v>1412.8</v>
      </c>
      <c r="E9" s="217">
        <v>2597.9899999999998</v>
      </c>
      <c r="F9" s="217">
        <v>2884.04</v>
      </c>
      <c r="G9" s="217">
        <v>3306.82</v>
      </c>
      <c r="H9" s="217">
        <v>3729.32</v>
      </c>
      <c r="I9" s="217">
        <v>4012.45</v>
      </c>
      <c r="J9" s="217">
        <v>4059.89</v>
      </c>
      <c r="K9" s="217">
        <v>4195.8500000000004</v>
      </c>
      <c r="L9" s="217">
        <v>4148.55</v>
      </c>
      <c r="M9" s="220">
        <v>4090.53</v>
      </c>
      <c r="N9" s="220">
        <v>4041.0400000000004</v>
      </c>
      <c r="O9" s="220">
        <v>4143.6099999999997</v>
      </c>
      <c r="P9" s="284"/>
    </row>
    <row r="10" spans="1:16" x14ac:dyDescent="0.25">
      <c r="A10" s="215" t="s">
        <v>409</v>
      </c>
      <c r="B10" s="217">
        <v>304.5</v>
      </c>
      <c r="C10" s="217">
        <v>304.5</v>
      </c>
      <c r="D10" s="217">
        <v>304.5</v>
      </c>
      <c r="E10" s="217">
        <v>333.22</v>
      </c>
      <c r="F10" s="217">
        <v>367.17</v>
      </c>
      <c r="G10" s="217">
        <v>400.25</v>
      </c>
      <c r="H10" s="217">
        <v>409.36</v>
      </c>
      <c r="I10" s="217">
        <v>442.21</v>
      </c>
      <c r="J10" s="217">
        <v>424.37</v>
      </c>
      <c r="K10" s="217">
        <v>420.1</v>
      </c>
      <c r="L10" s="217">
        <v>423.34</v>
      </c>
      <c r="M10" s="220">
        <v>412.81</v>
      </c>
      <c r="N10" s="220">
        <v>410.95999999999992</v>
      </c>
      <c r="O10" s="220">
        <v>437.17</v>
      </c>
      <c r="P10" s="284"/>
    </row>
    <row r="11" spans="1:16" x14ac:dyDescent="0.25">
      <c r="A11" s="215" t="s">
        <v>271</v>
      </c>
      <c r="B11" s="217">
        <v>1708.4</v>
      </c>
      <c r="C11" s="217">
        <v>1727.4</v>
      </c>
      <c r="D11" s="217">
        <v>1719.3</v>
      </c>
      <c r="E11" s="217">
        <v>779.3</v>
      </c>
      <c r="F11" s="217">
        <v>846.31</v>
      </c>
      <c r="G11" s="217">
        <v>929.71</v>
      </c>
      <c r="H11" s="217">
        <v>958.98</v>
      </c>
      <c r="I11" s="217">
        <v>920.91</v>
      </c>
      <c r="J11" s="217">
        <v>902.5</v>
      </c>
      <c r="K11" s="217">
        <v>968.1</v>
      </c>
      <c r="L11" s="217">
        <v>958.77</v>
      </c>
      <c r="M11" s="220">
        <v>849.37</v>
      </c>
      <c r="N11" s="220">
        <v>818.76</v>
      </c>
      <c r="O11" s="220">
        <v>798.91</v>
      </c>
      <c r="P11" s="284"/>
    </row>
    <row r="12" spans="1:16" x14ac:dyDescent="0.25">
      <c r="A12" s="215" t="s">
        <v>180</v>
      </c>
      <c r="B12" s="217">
        <v>14909.4</v>
      </c>
      <c r="C12" s="217">
        <v>14955</v>
      </c>
      <c r="D12" s="217">
        <v>15042</v>
      </c>
      <c r="E12" s="217">
        <v>3374.27</v>
      </c>
      <c r="F12" s="217">
        <v>3868.29</v>
      </c>
      <c r="G12" s="217">
        <v>5855.13</v>
      </c>
      <c r="H12" s="217">
        <v>7079.16</v>
      </c>
      <c r="I12" s="217">
        <v>7247.52</v>
      </c>
      <c r="J12" s="217">
        <v>7338.68</v>
      </c>
      <c r="K12" s="217">
        <v>7652.58</v>
      </c>
      <c r="L12" s="217">
        <v>12520.57</v>
      </c>
      <c r="M12" s="220">
        <v>9684.2000000000007</v>
      </c>
      <c r="N12" s="220">
        <v>10056.119999999999</v>
      </c>
      <c r="O12" s="220">
        <v>10236.540000000001</v>
      </c>
      <c r="P12" s="284"/>
    </row>
    <row r="13" spans="1:16" x14ac:dyDescent="0.25">
      <c r="A13" s="215" t="s">
        <v>410</v>
      </c>
      <c r="B13" s="217">
        <v>6849.2</v>
      </c>
      <c r="C13" s="217">
        <v>7182.7</v>
      </c>
      <c r="D13" s="217">
        <v>7283.7</v>
      </c>
      <c r="E13" s="217">
        <v>8248.83</v>
      </c>
      <c r="F13" s="217">
        <v>8826.7000000000007</v>
      </c>
      <c r="G13" s="217">
        <v>9501.99</v>
      </c>
      <c r="H13" s="217">
        <v>10040</v>
      </c>
      <c r="I13" s="217">
        <v>10418.06</v>
      </c>
      <c r="J13" s="217">
        <v>10732.48</v>
      </c>
      <c r="K13" s="217">
        <v>11319.49</v>
      </c>
      <c r="L13" s="217">
        <v>10860.86</v>
      </c>
      <c r="M13" s="220">
        <v>10503.29</v>
      </c>
      <c r="N13" s="220">
        <v>10249.56</v>
      </c>
      <c r="O13" s="220">
        <v>10646.77</v>
      </c>
      <c r="P13" s="284"/>
    </row>
    <row r="14" spans="1:16" x14ac:dyDescent="0.25">
      <c r="A14" s="215" t="s">
        <v>164</v>
      </c>
      <c r="B14" s="217">
        <v>2988.2</v>
      </c>
      <c r="C14" s="217">
        <v>3369.6</v>
      </c>
      <c r="D14" s="217">
        <v>3513</v>
      </c>
      <c r="E14" s="217">
        <v>5390.71</v>
      </c>
      <c r="F14" s="217">
        <v>6027.01</v>
      </c>
      <c r="G14" s="217">
        <v>6886.77</v>
      </c>
      <c r="H14" s="217">
        <v>7393.48</v>
      </c>
      <c r="I14" s="217">
        <v>7744.63</v>
      </c>
      <c r="J14" s="217">
        <v>7933.12</v>
      </c>
      <c r="K14" s="217">
        <v>8432.24</v>
      </c>
      <c r="L14" s="217">
        <v>8232.68</v>
      </c>
      <c r="M14" s="220">
        <v>7994.35</v>
      </c>
      <c r="N14" s="220">
        <v>7737.7099999999982</v>
      </c>
      <c r="O14" s="220">
        <v>7668.49</v>
      </c>
      <c r="P14" s="284"/>
    </row>
    <row r="15" spans="1:16" x14ac:dyDescent="0.25">
      <c r="A15" s="215" t="s">
        <v>411</v>
      </c>
      <c r="B15" s="217">
        <v>1099.2</v>
      </c>
      <c r="C15" s="217">
        <v>1142.9000000000001</v>
      </c>
      <c r="D15" s="217">
        <v>1177.3</v>
      </c>
      <c r="E15" s="217">
        <v>1226.1600000000001</v>
      </c>
      <c r="F15" s="217">
        <v>1320.77</v>
      </c>
      <c r="G15" s="217">
        <v>1345.01</v>
      </c>
      <c r="H15" s="217">
        <v>1450.96</v>
      </c>
      <c r="I15" s="217">
        <v>1533.28</v>
      </c>
      <c r="J15" s="217">
        <v>1591.26</v>
      </c>
      <c r="K15" s="217">
        <v>1661.46</v>
      </c>
      <c r="L15" s="217">
        <v>1671.84</v>
      </c>
      <c r="M15" s="220">
        <v>1578.39</v>
      </c>
      <c r="N15" s="220">
        <v>1578.34</v>
      </c>
      <c r="O15" s="220">
        <v>1646.29</v>
      </c>
      <c r="P15" s="284"/>
    </row>
    <row r="16" spans="1:16" x14ac:dyDescent="0.25">
      <c r="A16" s="215" t="s">
        <v>176</v>
      </c>
      <c r="B16" s="217">
        <v>15037.6</v>
      </c>
      <c r="C16" s="217">
        <v>15250.1</v>
      </c>
      <c r="D16" s="217">
        <v>15385.3</v>
      </c>
      <c r="E16" s="217">
        <v>10264.540000000001</v>
      </c>
      <c r="F16" s="217">
        <v>11318.29</v>
      </c>
      <c r="G16" s="217">
        <v>15371.66</v>
      </c>
      <c r="H16" s="217">
        <v>17667.59</v>
      </c>
      <c r="I16" s="217">
        <v>18389.13</v>
      </c>
      <c r="J16" s="217">
        <v>18116.150000000001</v>
      </c>
      <c r="K16" s="217">
        <v>19453.919999999998</v>
      </c>
      <c r="L16" s="217">
        <v>20730.900000000001</v>
      </c>
      <c r="M16" s="220">
        <v>21324.67</v>
      </c>
      <c r="N16" s="220">
        <v>21661.390000000029</v>
      </c>
      <c r="O16" s="220">
        <f>13676.08+8331.3</f>
        <v>22007.379999999997</v>
      </c>
      <c r="P16" s="284"/>
    </row>
    <row r="17" spans="1:16" x14ac:dyDescent="0.25">
      <c r="A17" s="218" t="s">
        <v>412</v>
      </c>
      <c r="B17" s="216">
        <f>SUM(B4:B16)</f>
        <v>114448.09999999999</v>
      </c>
      <c r="C17" s="216">
        <f t="shared" ref="C17:N17" si="0">SUM(C4:C16)</f>
        <v>116792.49999999999</v>
      </c>
      <c r="D17" s="216">
        <f t="shared" si="0"/>
        <v>117558.90000000001</v>
      </c>
      <c r="E17" s="216">
        <f t="shared" si="0"/>
        <v>104716.90000000002</v>
      </c>
      <c r="F17" s="216">
        <f t="shared" si="0"/>
        <v>111524.95999999999</v>
      </c>
      <c r="G17" s="216">
        <f t="shared" si="0"/>
        <v>116830.78000000003</v>
      </c>
      <c r="H17" s="216">
        <f t="shared" si="0"/>
        <v>125946.23</v>
      </c>
      <c r="I17" s="216">
        <f t="shared" si="0"/>
        <v>128637.87000000002</v>
      </c>
      <c r="J17" s="216">
        <f t="shared" si="0"/>
        <v>130361.69999999998</v>
      </c>
      <c r="K17" s="216">
        <f t="shared" si="0"/>
        <v>137592.44000000003</v>
      </c>
      <c r="L17" s="216">
        <f t="shared" si="0"/>
        <v>141918.12</v>
      </c>
      <c r="M17" s="216">
        <f t="shared" si="0"/>
        <v>137375.93</v>
      </c>
      <c r="N17" s="216">
        <f t="shared" si="0"/>
        <v>135907.75</v>
      </c>
      <c r="O17" s="220">
        <f>SUM(O4:O16)</f>
        <v>137190.59</v>
      </c>
      <c r="P17" s="284"/>
    </row>
    <row r="18" spans="1:16" x14ac:dyDescent="0.25">
      <c r="A18" s="458" t="s">
        <v>413</v>
      </c>
      <c r="B18" s="458"/>
      <c r="C18" s="458"/>
      <c r="D18" s="458"/>
      <c r="E18" s="458"/>
      <c r="F18" s="458"/>
      <c r="G18" s="458"/>
      <c r="H18" s="458"/>
      <c r="I18" s="458"/>
      <c r="J18" s="458"/>
      <c r="K18" s="458"/>
      <c r="L18" s="458"/>
      <c r="M18" s="458"/>
      <c r="N18" s="458"/>
      <c r="O18" s="458"/>
    </row>
    <row r="19" spans="1:16" x14ac:dyDescent="0.25">
      <c r="A19" s="399" t="s">
        <v>414</v>
      </c>
      <c r="B19" s="399"/>
      <c r="C19" s="399"/>
      <c r="D19" s="399"/>
      <c r="E19" s="399"/>
      <c r="F19" s="399"/>
      <c r="G19" s="399"/>
      <c r="H19" s="399"/>
      <c r="I19" s="399"/>
      <c r="J19" s="399"/>
      <c r="K19" s="399"/>
      <c r="L19" s="399"/>
      <c r="M19" s="399"/>
      <c r="N19" s="399"/>
      <c r="O19" s="399"/>
    </row>
    <row r="20" spans="1:16" ht="21.75" customHeight="1" x14ac:dyDescent="0.25">
      <c r="A20" s="399"/>
      <c r="B20" s="399"/>
      <c r="C20" s="399"/>
      <c r="D20" s="399"/>
      <c r="E20" s="399"/>
      <c r="F20" s="399"/>
      <c r="G20" s="399"/>
      <c r="H20" s="399"/>
      <c r="I20" s="399"/>
      <c r="J20" s="399"/>
      <c r="K20" s="399"/>
      <c r="L20" s="399"/>
      <c r="M20" s="399"/>
      <c r="N20" s="399"/>
      <c r="O20" s="399"/>
    </row>
  </sheetData>
  <mergeCells count="5">
    <mergeCell ref="A2:A3"/>
    <mergeCell ref="B2:O2"/>
    <mergeCell ref="A1:O1"/>
    <mergeCell ref="A18:O18"/>
    <mergeCell ref="A19:O20"/>
  </mergeCells>
  <phoneticPr fontId="63" type="noConversion"/>
  <pageMargins left="0.7" right="0.7" top="0.75" bottom="0.75" header="0.3" footer="0.3"/>
  <pageSetup paperSize="126" scale="48" fitToHeight="0" orientation="landscape" r:id="rId1"/>
  <ignoredErrors>
    <ignoredError sqref="B17" formulaRange="1"/>
  </ignoredErrors>
  <drawing r:id="rId2"/>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U2:AA125"/>
  <sheetViews>
    <sheetView zoomScaleNormal="100" workbookViewId="0"/>
  </sheetViews>
  <sheetFormatPr baseColWidth="10" defaultColWidth="11.42578125" defaultRowHeight="15" x14ac:dyDescent="0.25"/>
  <sheetData>
    <row r="2" spans="21:27" x14ac:dyDescent="0.25">
      <c r="U2" s="225"/>
      <c r="V2" s="224" t="s">
        <v>415</v>
      </c>
      <c r="W2" s="225"/>
      <c r="X2" s="224" t="s">
        <v>416</v>
      </c>
      <c r="Y2" s="225"/>
      <c r="Z2" s="464" t="s">
        <v>417</v>
      </c>
      <c r="AA2" s="464" t="s">
        <v>418</v>
      </c>
    </row>
    <row r="3" spans="21:27" x14ac:dyDescent="0.25">
      <c r="U3" s="221"/>
      <c r="V3" s="222" t="s">
        <v>419</v>
      </c>
      <c r="W3" s="222" t="s">
        <v>420</v>
      </c>
      <c r="X3" s="222" t="s">
        <v>421</v>
      </c>
      <c r="Y3" s="222" t="s">
        <v>422</v>
      </c>
      <c r="Z3" s="464"/>
      <c r="AA3" s="464"/>
    </row>
    <row r="4" spans="21:27" x14ac:dyDescent="0.25">
      <c r="U4" s="230">
        <v>41640</v>
      </c>
      <c r="V4" s="229">
        <v>18750</v>
      </c>
      <c r="W4" s="229">
        <v>18610.361799999999</v>
      </c>
      <c r="X4" s="229">
        <v>21250</v>
      </c>
      <c r="Y4" s="229">
        <v>15038.637499999999</v>
      </c>
      <c r="Z4" s="226">
        <v>-0.37466624436660834</v>
      </c>
      <c r="AA4" s="226">
        <v>0.27047746459896449</v>
      </c>
    </row>
    <row r="5" spans="21:27" x14ac:dyDescent="0.25">
      <c r="U5" s="230">
        <v>41671</v>
      </c>
      <c r="V5" s="229">
        <v>17500</v>
      </c>
      <c r="W5" s="229">
        <v>17741.384700000002</v>
      </c>
      <c r="X5" s="229">
        <v>21250</v>
      </c>
      <c r="Y5" s="229">
        <v>14153.295</v>
      </c>
      <c r="Z5" s="226">
        <v>-0.36404400014405236</v>
      </c>
      <c r="AA5" s="226">
        <v>0.43180787324205094</v>
      </c>
    </row>
    <row r="6" spans="21:27" x14ac:dyDescent="0.25">
      <c r="U6" s="230">
        <v>41699</v>
      </c>
      <c r="V6" s="229">
        <v>20000</v>
      </c>
      <c r="W6" s="229">
        <v>19047.250799999998</v>
      </c>
      <c r="X6" s="229">
        <v>25000</v>
      </c>
      <c r="Y6" s="229">
        <v>16649.610099999998</v>
      </c>
      <c r="Z6" s="226">
        <v>-0.32814169891564626</v>
      </c>
      <c r="AA6" s="226">
        <v>0.6482934784761083</v>
      </c>
    </row>
    <row r="7" spans="21:27" x14ac:dyDescent="0.25">
      <c r="U7" s="230">
        <v>41730</v>
      </c>
      <c r="V7" s="229">
        <v>20000</v>
      </c>
      <c r="W7" s="229">
        <v>20439.5255</v>
      </c>
      <c r="X7" s="229">
        <v>27500</v>
      </c>
      <c r="Y7" s="229">
        <v>17526.131999999998</v>
      </c>
      <c r="Z7" s="226">
        <v>-0.18247032284517739</v>
      </c>
      <c r="AA7" s="226">
        <v>0.69337110800423107</v>
      </c>
    </row>
    <row r="8" spans="21:27" x14ac:dyDescent="0.25">
      <c r="U8" s="230">
        <v>41760</v>
      </c>
      <c r="V8" s="229">
        <v>25000</v>
      </c>
      <c r="W8" s="229">
        <v>21562.338299999999</v>
      </c>
      <c r="X8" s="229"/>
      <c r="Y8" s="229">
        <v>17191.939699999999</v>
      </c>
      <c r="Z8" s="226">
        <v>-0.12009324131581522</v>
      </c>
      <c r="AA8" s="226">
        <v>0.56976875964086426</v>
      </c>
    </row>
    <row r="9" spans="21:27" x14ac:dyDescent="0.25">
      <c r="U9" s="230">
        <v>41791</v>
      </c>
      <c r="V9" s="229">
        <v>25000</v>
      </c>
      <c r="W9" s="229">
        <v>18646.487600000004</v>
      </c>
      <c r="X9" s="229"/>
      <c r="Y9" s="229">
        <v>17647.1672</v>
      </c>
      <c r="Z9" s="226">
        <v>-0.11184031919407666</v>
      </c>
      <c r="AA9" s="226">
        <v>1.0978651469189566</v>
      </c>
    </row>
    <row r="10" spans="21:27" x14ac:dyDescent="0.25">
      <c r="U10" s="230">
        <v>41821</v>
      </c>
      <c r="V10" s="229">
        <v>23750</v>
      </c>
      <c r="W10" s="229">
        <v>19028.456999999999</v>
      </c>
      <c r="X10" s="229"/>
      <c r="Y10" s="229">
        <v>15966.925799999997</v>
      </c>
      <c r="Z10" s="226">
        <v>5.0719472920790709E-2</v>
      </c>
      <c r="AA10" s="226">
        <v>1.0381958365645492</v>
      </c>
    </row>
    <row r="11" spans="21:27" x14ac:dyDescent="0.25">
      <c r="U11" s="230">
        <v>41852</v>
      </c>
      <c r="V11" s="229">
        <v>21250</v>
      </c>
      <c r="W11" s="229">
        <v>18699.010399999999</v>
      </c>
      <c r="X11" s="221"/>
      <c r="Y11" s="229">
        <v>15691.023899999998</v>
      </c>
      <c r="Z11" s="226">
        <v>0.17737577613882105</v>
      </c>
      <c r="AA11" s="226">
        <v>1.5426821928658692</v>
      </c>
    </row>
    <row r="12" spans="21:27" x14ac:dyDescent="0.25">
      <c r="U12" s="230">
        <v>41883</v>
      </c>
      <c r="V12" s="229">
        <v>20625</v>
      </c>
      <c r="W12" s="229">
        <v>18042.245000000003</v>
      </c>
      <c r="X12" s="221"/>
      <c r="Y12" s="229">
        <v>15198.883000000002</v>
      </c>
      <c r="Z12" s="226">
        <v>0.31430568601394082</v>
      </c>
      <c r="AA12" s="226">
        <v>1.7527767932223064</v>
      </c>
    </row>
    <row r="13" spans="21:27" x14ac:dyDescent="0.25">
      <c r="U13" s="230">
        <v>41913</v>
      </c>
      <c r="V13" s="229">
        <v>20000</v>
      </c>
      <c r="W13" s="229">
        <v>18763.847099999999</v>
      </c>
      <c r="X13" s="221"/>
      <c r="Y13" s="229">
        <v>14504.970500000001</v>
      </c>
      <c r="Z13" s="226">
        <v>0.35279122681587549</v>
      </c>
      <c r="AA13" s="226">
        <v>1.7906136372305537</v>
      </c>
    </row>
    <row r="14" spans="21:27" x14ac:dyDescent="0.25">
      <c r="U14" s="230">
        <v>41944</v>
      </c>
      <c r="V14" s="229">
        <v>18750</v>
      </c>
      <c r="W14" s="229">
        <v>18452.0825</v>
      </c>
      <c r="X14" s="229"/>
      <c r="Y14" s="229">
        <v>13486.731544999999</v>
      </c>
      <c r="Z14" s="226">
        <v>0.35705511562995929</v>
      </c>
      <c r="AA14" s="226">
        <v>1.9999281525778621</v>
      </c>
    </row>
    <row r="15" spans="21:27" x14ac:dyDescent="0.25">
      <c r="U15" s="230">
        <v>41974</v>
      </c>
      <c r="V15" s="229">
        <v>18125</v>
      </c>
      <c r="W15" s="229">
        <v>18858.785714999998</v>
      </c>
      <c r="X15" s="229"/>
      <c r="Y15" s="229">
        <v>15113.997359999999</v>
      </c>
      <c r="Z15" s="226">
        <v>0.38362457388175319</v>
      </c>
      <c r="AA15" s="226">
        <v>2.2034960460367348</v>
      </c>
    </row>
    <row r="16" spans="21:27" x14ac:dyDescent="0.25">
      <c r="U16" s="230">
        <v>42005</v>
      </c>
      <c r="V16" s="229">
        <v>18125</v>
      </c>
      <c r="W16" s="232">
        <v>19019.09</v>
      </c>
      <c r="X16" s="221"/>
      <c r="Y16" s="232">
        <v>14656.635</v>
      </c>
      <c r="Z16" s="226">
        <v>0.26159633605235566</v>
      </c>
      <c r="AA16" s="226">
        <v>2.1725909847046441</v>
      </c>
    </row>
    <row r="17" spans="21:27" x14ac:dyDescent="0.25">
      <c r="U17" s="230">
        <v>42036</v>
      </c>
      <c r="V17" s="229">
        <v>15625</v>
      </c>
      <c r="W17" s="232">
        <v>18806.480599999999</v>
      </c>
      <c r="X17" s="221"/>
      <c r="Y17" s="232">
        <v>12697.661999999998</v>
      </c>
      <c r="Z17" s="226">
        <v>0.44914003244172385</v>
      </c>
      <c r="AA17" s="226">
        <v>2.3310955477589559</v>
      </c>
    </row>
    <row r="18" spans="21:27" x14ac:dyDescent="0.25">
      <c r="U18" s="230">
        <v>42064</v>
      </c>
      <c r="V18" s="229">
        <v>15625</v>
      </c>
      <c r="W18" s="232">
        <v>18627.123654545445</v>
      </c>
      <c r="X18" s="229">
        <v>25000</v>
      </c>
      <c r="Y18" s="232">
        <v>13427.690399999996</v>
      </c>
      <c r="Z18" s="226">
        <v>0.36793493890717333</v>
      </c>
      <c r="AA18" s="226">
        <v>2.223311358083401</v>
      </c>
    </row>
    <row r="19" spans="21:27" x14ac:dyDescent="0.25">
      <c r="U19" s="230">
        <v>42095</v>
      </c>
      <c r="V19" s="229">
        <v>17500</v>
      </c>
      <c r="W19" s="232">
        <v>18400.588799999998</v>
      </c>
      <c r="X19" s="229">
        <v>25000</v>
      </c>
      <c r="Y19" s="232">
        <v>12170.369828571425</v>
      </c>
      <c r="Z19" s="226">
        <v>0.49639758191223171</v>
      </c>
      <c r="AA19" s="226">
        <v>2.6110921724345189</v>
      </c>
    </row>
    <row r="20" spans="21:27" x14ac:dyDescent="0.25">
      <c r="U20" s="230">
        <v>42125</v>
      </c>
      <c r="V20" s="229">
        <v>18750</v>
      </c>
      <c r="W20" s="232">
        <v>18408.342999999997</v>
      </c>
      <c r="X20" s="229">
        <v>27500</v>
      </c>
      <c r="Y20" s="232">
        <v>11711.4972</v>
      </c>
      <c r="Z20" s="226">
        <v>0.49623846344469724</v>
      </c>
      <c r="AA20" s="226">
        <v>2.494688538494831</v>
      </c>
    </row>
    <row r="21" spans="21:27" x14ac:dyDescent="0.25">
      <c r="U21" s="230">
        <v>42156</v>
      </c>
      <c r="V21" s="229">
        <v>17500</v>
      </c>
      <c r="W21" s="229">
        <v>19165.2075</v>
      </c>
      <c r="X21" s="229">
        <v>27500</v>
      </c>
      <c r="Y21" s="229">
        <v>12200.669999999998</v>
      </c>
      <c r="Z21" s="226">
        <v>0.48255057996936568</v>
      </c>
      <c r="AA21" s="226">
        <v>1.5331878086333783</v>
      </c>
    </row>
    <row r="22" spans="21:27" x14ac:dyDescent="0.25">
      <c r="U22" s="230">
        <v>42186</v>
      </c>
      <c r="V22" s="229">
        <v>17500</v>
      </c>
      <c r="W22" s="229">
        <v>19728.248800000005</v>
      </c>
      <c r="X22" s="229">
        <v>27500</v>
      </c>
      <c r="Y22" s="229">
        <v>20717.650800000003</v>
      </c>
      <c r="Z22" s="226">
        <v>0.29158153309088064</v>
      </c>
      <c r="AA22" s="226">
        <v>1.8700294651575113</v>
      </c>
    </row>
    <row r="23" spans="21:27" x14ac:dyDescent="0.25">
      <c r="U23" s="230">
        <v>42217</v>
      </c>
      <c r="V23" s="229">
        <v>17500</v>
      </c>
      <c r="W23" s="229">
        <v>21718.919900000001</v>
      </c>
      <c r="X23" s="229"/>
      <c r="Y23" s="229">
        <v>13353.682200000001</v>
      </c>
      <c r="Z23" s="226">
        <v>0.27643685153040365</v>
      </c>
      <c r="AA23" s="226">
        <v>1.7527100095786614</v>
      </c>
    </row>
    <row r="24" spans="21:27" x14ac:dyDescent="0.25">
      <c r="U24" s="230">
        <v>42248</v>
      </c>
      <c r="V24" s="229">
        <v>17500</v>
      </c>
      <c r="W24" s="229">
        <v>23024.332500000004</v>
      </c>
      <c r="X24" s="229"/>
      <c r="Y24" s="229">
        <v>14292.316500000001</v>
      </c>
      <c r="Z24" s="226">
        <v>2.2528652270935368E-2</v>
      </c>
      <c r="AA24" s="226">
        <v>1.5070014581675442</v>
      </c>
    </row>
    <row r="25" spans="21:27" x14ac:dyDescent="0.25">
      <c r="U25" s="230">
        <v>42278</v>
      </c>
      <c r="V25" s="229">
        <v>17500</v>
      </c>
      <c r="W25" s="229">
        <v>21046.510600000001</v>
      </c>
      <c r="X25" s="229"/>
      <c r="Y25" s="229">
        <v>13757.509900000001</v>
      </c>
      <c r="Z25" s="226">
        <v>7.8957483575454956E-2</v>
      </c>
      <c r="AA25" s="226">
        <v>1.2175347651785873</v>
      </c>
    </row>
    <row r="26" spans="21:27" x14ac:dyDescent="0.25">
      <c r="U26" s="230">
        <v>42309</v>
      </c>
      <c r="V26" s="229">
        <v>16250</v>
      </c>
      <c r="W26" s="229">
        <v>20808.6489</v>
      </c>
      <c r="X26" s="229"/>
      <c r="Y26" s="229">
        <v>11514.9827</v>
      </c>
      <c r="Z26" s="226">
        <v>0.12184757313427586</v>
      </c>
      <c r="AA26" s="226">
        <v>1.2177146905012077</v>
      </c>
    </row>
    <row r="27" spans="21:27" x14ac:dyDescent="0.25">
      <c r="U27" s="230">
        <v>42339</v>
      </c>
      <c r="V27" s="229">
        <v>16250</v>
      </c>
      <c r="W27" s="229">
        <v>19204.774399999998</v>
      </c>
      <c r="X27" s="229"/>
      <c r="Y27" s="229">
        <v>11633.686399999999</v>
      </c>
      <c r="Z27" s="226">
        <v>0.11137189832366889</v>
      </c>
      <c r="AA27" s="226">
        <v>1.1473782136656223</v>
      </c>
    </row>
    <row r="28" spans="21:27" x14ac:dyDescent="0.25">
      <c r="U28" s="230">
        <v>42370</v>
      </c>
      <c r="V28" s="229">
        <v>16250</v>
      </c>
      <c r="W28" s="229">
        <v>16404.849399999999</v>
      </c>
      <c r="X28" s="229"/>
      <c r="Y28" s="229">
        <v>8996.0705999999991</v>
      </c>
      <c r="Z28" s="226">
        <v>0.23239181541438048</v>
      </c>
      <c r="AA28" s="226">
        <v>1.609315664849694</v>
      </c>
    </row>
    <row r="29" spans="21:27" x14ac:dyDescent="0.25">
      <c r="U29" s="230">
        <v>42401</v>
      </c>
      <c r="V29" s="229">
        <v>16250</v>
      </c>
      <c r="W29" s="229">
        <v>18355.228799999997</v>
      </c>
      <c r="X29" s="229">
        <v>20000</v>
      </c>
      <c r="Y29" s="229">
        <v>9793.6775999999991</v>
      </c>
      <c r="Z29" s="226">
        <v>0.45805398153089816</v>
      </c>
      <c r="AA29" s="226">
        <v>1.8370682340909372</v>
      </c>
    </row>
    <row r="30" spans="21:27" x14ac:dyDescent="0.25">
      <c r="U30" s="230">
        <v>42430</v>
      </c>
      <c r="V30" s="229">
        <v>18750</v>
      </c>
      <c r="W30" s="229">
        <v>22154.973700000002</v>
      </c>
      <c r="X30" s="229">
        <v>20000</v>
      </c>
      <c r="Y30" s="229">
        <v>10140.1101</v>
      </c>
      <c r="Z30" s="226">
        <v>0.44332530861466868</v>
      </c>
      <c r="AA30" s="226">
        <v>1.5726813616715374</v>
      </c>
    </row>
    <row r="31" spans="21:27" x14ac:dyDescent="0.25">
      <c r="U31" s="230">
        <v>42461</v>
      </c>
      <c r="V31" s="229">
        <v>21250</v>
      </c>
      <c r="W31" s="229">
        <v>23499.468000000001</v>
      </c>
      <c r="X31" s="229">
        <v>30000</v>
      </c>
      <c r="Y31" s="229">
        <v>13112.4058</v>
      </c>
      <c r="Z31" s="226">
        <v>0.36327869879432506</v>
      </c>
      <c r="AA31" s="226">
        <v>1.1264297641193992</v>
      </c>
    </row>
    <row r="32" spans="21:27" x14ac:dyDescent="0.25">
      <c r="U32" s="230">
        <v>42491</v>
      </c>
      <c r="V32" s="229">
        <v>25000</v>
      </c>
      <c r="W32" s="229">
        <v>31493.278800000004</v>
      </c>
      <c r="X32" s="229">
        <v>33750</v>
      </c>
      <c r="Y32" s="229">
        <v>15017.762400000001</v>
      </c>
      <c r="Z32" s="226">
        <v>0.28954712135507021</v>
      </c>
      <c r="AA32" s="226">
        <v>0.96805810020067717</v>
      </c>
    </row>
    <row r="33" spans="21:27" x14ac:dyDescent="0.25">
      <c r="U33" s="230">
        <v>42522</v>
      </c>
      <c r="V33" s="229">
        <v>25625</v>
      </c>
      <c r="W33" s="229">
        <v>34831.922200000001</v>
      </c>
      <c r="X33" s="229">
        <v>33750</v>
      </c>
      <c r="Y33" s="229">
        <v>13307.896600000002</v>
      </c>
      <c r="Z33" s="226">
        <v>0.21650514135391097</v>
      </c>
      <c r="AA33" s="226">
        <v>0.7484245231032689</v>
      </c>
    </row>
    <row r="34" spans="21:27" x14ac:dyDescent="0.25">
      <c r="U34" s="230">
        <v>42552</v>
      </c>
      <c r="V34" s="229">
        <v>25000</v>
      </c>
      <c r="W34" s="229">
        <v>33024.550000000003</v>
      </c>
      <c r="X34" s="229">
        <v>30000</v>
      </c>
      <c r="Y34" s="229">
        <v>14442.000199999999</v>
      </c>
      <c r="Z34" s="226">
        <v>0.12969622572422335</v>
      </c>
      <c r="AA34" s="226">
        <v>0.5942162430556206</v>
      </c>
    </row>
    <row r="35" spans="21:27" x14ac:dyDescent="0.25">
      <c r="U35" s="230">
        <v>42583</v>
      </c>
      <c r="V35" s="229">
        <v>26250</v>
      </c>
      <c r="W35" s="229">
        <v>33760.037900000003</v>
      </c>
      <c r="X35" s="229">
        <v>33750</v>
      </c>
      <c r="Y35" s="229">
        <v>14030.451299999999</v>
      </c>
      <c r="Z35" s="226">
        <v>-4.4669085008714471E-2</v>
      </c>
      <c r="AA35" s="226">
        <v>0.92281779735769076</v>
      </c>
    </row>
    <row r="36" spans="21:27" x14ac:dyDescent="0.25">
      <c r="U36" s="230">
        <v>42614</v>
      </c>
      <c r="V36" s="229">
        <v>27500</v>
      </c>
      <c r="W36" s="229">
        <v>33680.984000000004</v>
      </c>
      <c r="X36" s="229"/>
      <c r="Y36" s="229">
        <v>14480.230400000002</v>
      </c>
      <c r="Z36" s="226">
        <v>6.8407673634106381E-2</v>
      </c>
      <c r="AA36" s="226">
        <v>0.98581087069182605</v>
      </c>
    </row>
    <row r="37" spans="21:27" x14ac:dyDescent="0.25">
      <c r="U37" s="230">
        <v>42644</v>
      </c>
      <c r="V37" s="229">
        <v>27500</v>
      </c>
      <c r="W37" s="229">
        <v>45203.2048</v>
      </c>
      <c r="X37" s="229"/>
      <c r="Y37" s="229">
        <v>17100.532799999997</v>
      </c>
      <c r="Z37" s="226">
        <v>7.2907074162152252E-2</v>
      </c>
      <c r="AA37" s="226">
        <v>0.84879947124444688</v>
      </c>
    </row>
    <row r="38" spans="21:27" x14ac:dyDescent="0.25">
      <c r="U38" s="230">
        <v>42675</v>
      </c>
      <c r="V38" s="229">
        <v>27500</v>
      </c>
      <c r="W38" s="229">
        <v>40027.175999999999</v>
      </c>
      <c r="X38" s="229"/>
      <c r="Y38" s="229">
        <v>16958.081699999999</v>
      </c>
      <c r="Z38" s="226">
        <v>-3.6397971062288592E-2</v>
      </c>
      <c r="AA38" s="226">
        <v>0.81688227631070309</v>
      </c>
    </row>
    <row r="39" spans="21:27" x14ac:dyDescent="0.25">
      <c r="U39" s="230">
        <v>42705</v>
      </c>
      <c r="V39" s="229">
        <v>27500</v>
      </c>
      <c r="W39" s="229">
        <v>49666.2192</v>
      </c>
      <c r="X39" s="229"/>
      <c r="Y39" s="229">
        <v>18120.023999999998</v>
      </c>
      <c r="Z39" s="226">
        <v>-4.8949720939023056E-2</v>
      </c>
      <c r="AA39" s="226">
        <v>0.63964711318072465</v>
      </c>
    </row>
    <row r="40" spans="21:27" x14ac:dyDescent="0.25">
      <c r="U40" s="230">
        <v>42736</v>
      </c>
      <c r="V40" s="229">
        <v>27500</v>
      </c>
      <c r="W40" s="229">
        <v>41923.866599999994</v>
      </c>
      <c r="X40" s="221">
        <v>32500</v>
      </c>
      <c r="Y40" s="229">
        <v>16397.488799999999</v>
      </c>
      <c r="Z40" s="226">
        <v>1.9733058358915256E-2</v>
      </c>
      <c r="AA40" s="226">
        <v>0.70776338688531393</v>
      </c>
    </row>
    <row r="41" spans="21:27" x14ac:dyDescent="0.25">
      <c r="U41" s="230">
        <v>42767</v>
      </c>
      <c r="V41" s="229">
        <v>27500</v>
      </c>
      <c r="W41" s="229">
        <v>47910.157600000006</v>
      </c>
      <c r="X41" s="221"/>
      <c r="Y41" s="229">
        <v>16774.370000000003</v>
      </c>
      <c r="Z41" s="226">
        <v>2.0426905800310813E-2</v>
      </c>
      <c r="AA41" s="226">
        <v>0.62326436515916273</v>
      </c>
    </row>
    <row r="42" spans="21:27" x14ac:dyDescent="0.25">
      <c r="U42" s="230">
        <v>42795</v>
      </c>
      <c r="V42" s="229">
        <v>27500</v>
      </c>
      <c r="W42" s="229">
        <v>47386.485800000002</v>
      </c>
      <c r="X42" s="229"/>
      <c r="Y42" s="229">
        <v>19870.790400000002</v>
      </c>
      <c r="Z42" s="225"/>
      <c r="AA42" s="225"/>
    </row>
    <row r="43" spans="21:27" x14ac:dyDescent="0.25">
      <c r="U43" s="230">
        <v>42826</v>
      </c>
      <c r="V43" s="229">
        <v>30000</v>
      </c>
      <c r="W43" s="229">
        <v>46925.701430000001</v>
      </c>
      <c r="X43" s="229">
        <v>40000</v>
      </c>
      <c r="Y43" s="229">
        <v>25764.053500000002</v>
      </c>
      <c r="Z43" s="221"/>
      <c r="AA43" s="221"/>
    </row>
    <row r="44" spans="21:27" x14ac:dyDescent="0.25">
      <c r="U44" s="230">
        <v>42856</v>
      </c>
      <c r="V44" s="229">
        <v>33750</v>
      </c>
      <c r="W44" s="229">
        <v>43871.711999999992</v>
      </c>
      <c r="X44" s="229">
        <v>43750</v>
      </c>
      <c r="Y44" s="229">
        <v>31906.115999999998</v>
      </c>
      <c r="Z44" s="221"/>
      <c r="AA44" s="221"/>
    </row>
    <row r="45" spans="21:27" x14ac:dyDescent="0.25">
      <c r="U45" s="230">
        <v>42887</v>
      </c>
      <c r="V45" s="229">
        <v>37500</v>
      </c>
      <c r="W45" s="229">
        <v>48537.614399999999</v>
      </c>
      <c r="X45" s="229">
        <v>42500</v>
      </c>
      <c r="Y45" s="229">
        <v>25486.445600000003</v>
      </c>
      <c r="Z45" s="221"/>
      <c r="AA45" s="231"/>
    </row>
    <row r="46" spans="21:27" x14ac:dyDescent="0.25">
      <c r="U46" s="230">
        <v>42917</v>
      </c>
      <c r="V46" s="229">
        <v>36250</v>
      </c>
      <c r="W46" s="229">
        <v>38655.199800000002</v>
      </c>
      <c r="X46" s="229">
        <v>45000</v>
      </c>
      <c r="Y46" s="229">
        <v>25972.531200000001</v>
      </c>
      <c r="Z46" s="221"/>
      <c r="AA46" s="231"/>
    </row>
    <row r="47" spans="21:27" x14ac:dyDescent="0.25">
      <c r="U47" s="230">
        <v>42948</v>
      </c>
      <c r="V47" s="229">
        <v>36250</v>
      </c>
      <c r="W47" s="229">
        <v>38505.667199999996</v>
      </c>
      <c r="X47" s="229">
        <v>45000</v>
      </c>
      <c r="Y47" s="229">
        <v>23750.126400000001</v>
      </c>
      <c r="Z47" s="221"/>
      <c r="AA47" s="231"/>
    </row>
    <row r="48" spans="21:27" x14ac:dyDescent="0.25">
      <c r="U48" s="230">
        <v>42979</v>
      </c>
      <c r="V48" s="229">
        <v>38750</v>
      </c>
      <c r="W48" s="229">
        <v>43426.05</v>
      </c>
      <c r="X48" s="229"/>
      <c r="Y48" s="229">
        <v>25232.537500000002</v>
      </c>
      <c r="Z48" s="221"/>
      <c r="AA48" s="231"/>
    </row>
    <row r="49" spans="21:27" x14ac:dyDescent="0.25">
      <c r="U49" s="230">
        <v>43009</v>
      </c>
      <c r="V49" s="229">
        <v>37500</v>
      </c>
      <c r="W49" s="229">
        <v>36885.199999999997</v>
      </c>
      <c r="X49" s="229">
        <v>45000</v>
      </c>
      <c r="Y49" s="229">
        <v>26190.3</v>
      </c>
      <c r="Z49" s="221"/>
      <c r="AA49" s="231"/>
    </row>
    <row r="50" spans="21:27" x14ac:dyDescent="0.25">
      <c r="U50" s="230">
        <v>43040</v>
      </c>
      <c r="V50" s="229">
        <v>37500</v>
      </c>
      <c r="W50" s="229">
        <v>37362.699999999997</v>
      </c>
      <c r="X50" s="229">
        <v>45000</v>
      </c>
      <c r="Y50" s="229">
        <v>23350.2</v>
      </c>
      <c r="Z50" s="221"/>
      <c r="AA50" s="231"/>
    </row>
    <row r="51" spans="21:27" x14ac:dyDescent="0.25">
      <c r="U51" s="230">
        <v>43070</v>
      </c>
      <c r="V51" s="229">
        <v>37500</v>
      </c>
      <c r="W51" s="229">
        <v>42349.2</v>
      </c>
      <c r="X51" s="229">
        <v>46875</v>
      </c>
      <c r="Y51" s="229">
        <v>23345.4</v>
      </c>
      <c r="Z51" s="221"/>
      <c r="AA51" s="231"/>
    </row>
    <row r="52" spans="21:27" x14ac:dyDescent="0.25">
      <c r="U52" s="230">
        <v>43101</v>
      </c>
      <c r="V52" s="229">
        <v>36300</v>
      </c>
      <c r="W52" s="229">
        <v>35410.527000000002</v>
      </c>
      <c r="X52" s="229">
        <v>45000</v>
      </c>
      <c r="Y52" s="229">
        <v>20134.571800000002</v>
      </c>
      <c r="Z52" s="221"/>
      <c r="AA52" s="221"/>
    </row>
    <row r="53" spans="21:27" x14ac:dyDescent="0.25">
      <c r="U53" s="230">
        <v>43132</v>
      </c>
      <c r="V53" s="229">
        <v>41300</v>
      </c>
      <c r="W53" s="229">
        <v>32959.599999999999</v>
      </c>
      <c r="X53" s="229">
        <v>46300</v>
      </c>
      <c r="Y53" s="229">
        <v>21974</v>
      </c>
      <c r="Z53" s="221"/>
      <c r="AA53" s="221"/>
    </row>
    <row r="54" spans="21:27" x14ac:dyDescent="0.25">
      <c r="U54" s="230">
        <v>43160</v>
      </c>
      <c r="V54" s="229">
        <v>40000</v>
      </c>
      <c r="W54" s="229">
        <v>33097.9</v>
      </c>
      <c r="X54" s="229">
        <v>50000</v>
      </c>
      <c r="Y54" s="229">
        <v>20207.599999999999</v>
      </c>
      <c r="Z54" s="221"/>
      <c r="AA54" s="221"/>
    </row>
    <row r="55" spans="21:27" x14ac:dyDescent="0.25">
      <c r="U55" s="230">
        <v>43191</v>
      </c>
      <c r="V55" s="229">
        <v>40000</v>
      </c>
      <c r="W55" s="229">
        <v>31842.9</v>
      </c>
      <c r="X55" s="229">
        <v>50000</v>
      </c>
      <c r="Y55" s="229">
        <v>19226.099999999999</v>
      </c>
      <c r="Z55" s="221"/>
      <c r="AA55" s="221"/>
    </row>
    <row r="56" spans="21:27" x14ac:dyDescent="0.25">
      <c r="U56" s="230">
        <v>43221</v>
      </c>
      <c r="V56" s="229">
        <v>37500</v>
      </c>
      <c r="W56" s="229">
        <v>28778.6</v>
      </c>
      <c r="X56" s="229">
        <v>47500</v>
      </c>
      <c r="Y56" s="229">
        <v>17684.8</v>
      </c>
      <c r="Z56" s="221"/>
      <c r="AA56" s="221"/>
    </row>
    <row r="57" spans="21:27" x14ac:dyDescent="0.25">
      <c r="U57" s="230">
        <v>43252</v>
      </c>
      <c r="V57" s="221">
        <v>35000</v>
      </c>
      <c r="W57" s="221">
        <v>26036.5</v>
      </c>
      <c r="X57" s="221">
        <v>45000</v>
      </c>
      <c r="Y57" s="221">
        <v>16989.900000000001</v>
      </c>
      <c r="Z57" s="221"/>
      <c r="AA57" s="221"/>
    </row>
    <row r="58" spans="21:27" x14ac:dyDescent="0.25">
      <c r="U58" s="230">
        <v>43282</v>
      </c>
      <c r="V58" s="221">
        <v>36250</v>
      </c>
      <c r="W58" s="221">
        <v>24378</v>
      </c>
      <c r="X58" s="221">
        <v>43750</v>
      </c>
      <c r="Y58" s="221">
        <v>15691.7</v>
      </c>
      <c r="Z58" s="221"/>
      <c r="AA58" s="221"/>
    </row>
    <row r="59" spans="21:27" x14ac:dyDescent="0.25">
      <c r="U59" s="230">
        <v>43313</v>
      </c>
      <c r="V59" s="221">
        <v>37500</v>
      </c>
      <c r="W59" s="221">
        <v>21549</v>
      </c>
      <c r="X59" s="221">
        <v>43750</v>
      </c>
      <c r="Y59" s="221">
        <v>13418.5</v>
      </c>
      <c r="Z59" s="221"/>
      <c r="AA59" s="221"/>
    </row>
    <row r="60" spans="21:27" x14ac:dyDescent="0.25">
      <c r="U60" s="230">
        <v>43344</v>
      </c>
      <c r="V60" s="221">
        <v>33750</v>
      </c>
      <c r="W60" s="221">
        <v>16574.2</v>
      </c>
      <c r="X60" s="221">
        <v>38750</v>
      </c>
      <c r="Y60" s="221">
        <v>10940.1</v>
      </c>
      <c r="Z60" s="221"/>
      <c r="AA60" s="221"/>
    </row>
    <row r="61" spans="21:27" x14ac:dyDescent="0.25">
      <c r="U61" s="230">
        <v>43374</v>
      </c>
      <c r="V61" s="221">
        <v>25000</v>
      </c>
      <c r="W61" s="221">
        <v>17075.5</v>
      </c>
      <c r="X61" s="221">
        <v>35000</v>
      </c>
      <c r="Y61" s="221">
        <v>11494.6</v>
      </c>
      <c r="Z61" s="221"/>
      <c r="AA61" s="221"/>
    </row>
    <row r="62" spans="21:27" x14ac:dyDescent="0.25">
      <c r="U62" s="230">
        <v>43405</v>
      </c>
      <c r="V62" s="221">
        <v>27500</v>
      </c>
      <c r="W62" s="221">
        <v>15981.2</v>
      </c>
      <c r="X62" s="221">
        <v>35000</v>
      </c>
      <c r="Y62" s="221">
        <v>12682</v>
      </c>
      <c r="Z62" s="221"/>
      <c r="AA62" s="221"/>
    </row>
    <row r="63" spans="21:27" x14ac:dyDescent="0.25">
      <c r="U63" s="230">
        <v>43435</v>
      </c>
      <c r="V63" s="221">
        <v>25000</v>
      </c>
      <c r="W63" s="221">
        <v>17237.2</v>
      </c>
      <c r="X63" s="221">
        <v>30625</v>
      </c>
      <c r="Y63" s="221">
        <v>12669.5</v>
      </c>
      <c r="Z63" s="221"/>
      <c r="AA63" s="221"/>
    </row>
    <row r="64" spans="21:27" x14ac:dyDescent="0.25">
      <c r="U64" s="230">
        <v>43466</v>
      </c>
      <c r="V64" s="221">
        <v>25000</v>
      </c>
      <c r="W64" s="221">
        <v>16241</v>
      </c>
      <c r="X64" s="221">
        <v>30000</v>
      </c>
      <c r="Y64" s="221">
        <v>11843</v>
      </c>
      <c r="Z64" s="221"/>
      <c r="AA64" s="221"/>
    </row>
    <row r="65" spans="21:27" x14ac:dyDescent="0.25">
      <c r="U65" s="230">
        <v>43497</v>
      </c>
      <c r="V65" s="221">
        <v>25000</v>
      </c>
      <c r="W65" s="223">
        <v>15749.8</v>
      </c>
      <c r="X65" s="221">
        <v>30000</v>
      </c>
      <c r="Y65" s="223">
        <v>10835.7</v>
      </c>
      <c r="Z65" s="221"/>
      <c r="AA65" s="221"/>
    </row>
    <row r="66" spans="21:27" x14ac:dyDescent="0.25">
      <c r="U66" s="230">
        <v>43525</v>
      </c>
      <c r="V66" s="221">
        <v>30000</v>
      </c>
      <c r="W66" s="227">
        <v>13142</v>
      </c>
      <c r="X66" s="221">
        <v>31250</v>
      </c>
      <c r="Y66" s="223">
        <v>10658.1</v>
      </c>
      <c r="Z66" s="241"/>
      <c r="AA66" s="221"/>
    </row>
    <row r="67" spans="21:27" x14ac:dyDescent="0.25">
      <c r="U67" s="230">
        <v>43556</v>
      </c>
      <c r="V67" s="221"/>
      <c r="W67" s="227">
        <v>11341.8</v>
      </c>
      <c r="X67" s="221"/>
      <c r="Y67" s="223">
        <v>9681.6</v>
      </c>
      <c r="Z67" s="241"/>
      <c r="AA67" s="221"/>
    </row>
    <row r="68" spans="21:27" x14ac:dyDescent="0.25">
      <c r="U68" s="230">
        <v>43586</v>
      </c>
      <c r="V68" s="221"/>
      <c r="W68" s="221">
        <v>10455.5</v>
      </c>
      <c r="X68" s="221"/>
      <c r="Y68" s="221">
        <v>8767</v>
      </c>
      <c r="Z68" s="241"/>
      <c r="AA68" s="221"/>
    </row>
    <row r="69" spans="21:27" x14ac:dyDescent="0.25">
      <c r="U69" s="230">
        <v>43617</v>
      </c>
      <c r="V69" s="99">
        <f>'Gráficos mercado nac'!S43*100</f>
        <v>26250</v>
      </c>
      <c r="W69" s="221">
        <v>12008.2</v>
      </c>
      <c r="X69" s="99">
        <f>'Gráficos mercado nac'!V43*100</f>
        <v>30000</v>
      </c>
      <c r="Y69" s="221">
        <v>10086</v>
      </c>
      <c r="Z69" s="241"/>
      <c r="AA69" s="221"/>
    </row>
    <row r="70" spans="21:27" x14ac:dyDescent="0.25">
      <c r="U70" s="230">
        <v>43647</v>
      </c>
      <c r="V70" s="99">
        <f>'Gráficos mercado nac'!S44*100</f>
        <v>27500</v>
      </c>
      <c r="W70" s="221">
        <v>11260.3</v>
      </c>
      <c r="X70" s="99">
        <f>'Gráficos mercado nac'!V44*100</f>
        <v>28750</v>
      </c>
      <c r="Y70" s="221">
        <v>10623.4</v>
      </c>
      <c r="Z70" s="241"/>
      <c r="AA70" s="221"/>
    </row>
    <row r="71" spans="21:27" x14ac:dyDescent="0.25">
      <c r="U71" s="230">
        <v>43678</v>
      </c>
      <c r="V71" s="99">
        <f>'Gráficos mercado nac'!S45*100</f>
        <v>25000</v>
      </c>
      <c r="W71" s="221">
        <v>9868.7000000000007</v>
      </c>
      <c r="X71" s="99">
        <f>'Gráficos mercado nac'!V45*100</f>
        <v>28750</v>
      </c>
      <c r="Y71" s="221">
        <v>8526.7999999999993</v>
      </c>
      <c r="Z71" s="242"/>
      <c r="AA71" s="221"/>
    </row>
    <row r="72" spans="21:27" x14ac:dyDescent="0.25">
      <c r="U72" s="230">
        <v>43709</v>
      </c>
      <c r="V72" s="99">
        <f>'Gráficos mercado nac'!S46*100</f>
        <v>25000</v>
      </c>
      <c r="W72" s="221">
        <v>9904.4</v>
      </c>
      <c r="X72" s="99">
        <f>'Gráficos mercado nac'!V46*100</f>
        <v>22500</v>
      </c>
      <c r="Y72" s="221">
        <v>8096.9</v>
      </c>
      <c r="Z72" s="242"/>
      <c r="AA72" s="221"/>
    </row>
    <row r="73" spans="21:27" x14ac:dyDescent="0.25">
      <c r="U73" s="230">
        <v>43739</v>
      </c>
      <c r="V73" s="99">
        <f>'Gráficos mercado nac'!S47*100</f>
        <v>25000</v>
      </c>
      <c r="W73" s="221">
        <v>9776</v>
      </c>
      <c r="X73" s="99">
        <f>'Gráficos mercado nac'!V47*100</f>
        <v>30000</v>
      </c>
      <c r="Y73" s="221">
        <v>7651.5</v>
      </c>
      <c r="Z73" s="242"/>
      <c r="AA73" s="221"/>
    </row>
    <row r="74" spans="21:27" x14ac:dyDescent="0.25">
      <c r="U74" s="230">
        <v>43770</v>
      </c>
      <c r="V74" s="99">
        <f>'Gráficos mercado nac'!S48*100</f>
        <v>25000</v>
      </c>
      <c r="W74" s="221">
        <v>12340.8</v>
      </c>
      <c r="X74" s="99">
        <f>'Gráficos mercado nac'!V48*100</f>
        <v>25000</v>
      </c>
      <c r="Y74" s="221">
        <v>9096.9</v>
      </c>
      <c r="Z74" s="242"/>
      <c r="AA74" s="221"/>
    </row>
    <row r="75" spans="21:27" x14ac:dyDescent="0.25">
      <c r="U75" s="230">
        <v>43800</v>
      </c>
      <c r="V75" s="99">
        <f>'Gráficos mercado nac'!S49*100</f>
        <v>25000</v>
      </c>
      <c r="W75" s="241">
        <v>10155.6</v>
      </c>
      <c r="X75" s="99">
        <f>'Gráficos mercado nac'!V49*100</f>
        <v>27500</v>
      </c>
      <c r="Y75" s="241">
        <v>9119.4</v>
      </c>
      <c r="Z75" s="241"/>
      <c r="AA75" s="221"/>
    </row>
    <row r="76" spans="21:27" x14ac:dyDescent="0.25">
      <c r="U76" s="230">
        <v>43831</v>
      </c>
      <c r="V76" s="99">
        <f>'Gráficos mercado nac'!S50*100</f>
        <v>25000</v>
      </c>
      <c r="W76" s="241">
        <v>11188.7</v>
      </c>
      <c r="X76" s="99">
        <f>'Gráficos mercado nac'!V50*100</f>
        <v>25000</v>
      </c>
      <c r="Y76" s="241">
        <v>9168.1</v>
      </c>
      <c r="Z76" s="241"/>
      <c r="AA76" s="221"/>
    </row>
    <row r="77" spans="21:27" x14ac:dyDescent="0.25">
      <c r="U77" s="99"/>
      <c r="V77" s="99"/>
      <c r="W77" s="99"/>
      <c r="X77" s="99"/>
      <c r="Y77" s="99"/>
      <c r="Z77" s="221"/>
      <c r="AA77" s="221"/>
    </row>
    <row r="78" spans="21:27" x14ac:dyDescent="0.25">
      <c r="U78" s="99"/>
      <c r="V78" s="222" t="s">
        <v>419</v>
      </c>
      <c r="W78" s="222" t="s">
        <v>420</v>
      </c>
      <c r="X78" s="222" t="s">
        <v>421</v>
      </c>
      <c r="Y78" s="222" t="s">
        <v>422</v>
      </c>
      <c r="Z78" s="221"/>
      <c r="AA78" s="221"/>
    </row>
    <row r="79" spans="21:27" x14ac:dyDescent="0.25">
      <c r="U79" s="99"/>
      <c r="V79" s="99"/>
      <c r="W79" s="99"/>
      <c r="X79" s="99"/>
      <c r="Y79" s="99"/>
      <c r="Z79" s="228"/>
      <c r="AA79" s="228"/>
    </row>
    <row r="80" spans="21:27" x14ac:dyDescent="0.25">
      <c r="U80" s="99"/>
      <c r="V80" s="99"/>
      <c r="W80" s="99"/>
      <c r="X80" s="99"/>
      <c r="Y80" s="99"/>
      <c r="Z80" s="221"/>
      <c r="AA80" s="221"/>
    </row>
    <row r="97" spans="26:27" x14ac:dyDescent="0.25">
      <c r="Z97" s="221"/>
      <c r="AA97" s="221"/>
    </row>
    <row r="98" spans="26:27" x14ac:dyDescent="0.25">
      <c r="Z98" s="221"/>
      <c r="AA98" s="221"/>
    </row>
    <row r="99" spans="26:27" x14ac:dyDescent="0.25">
      <c r="Z99" s="221"/>
      <c r="AA99" s="221"/>
    </row>
    <row r="100" spans="26:27" x14ac:dyDescent="0.25">
      <c r="Z100" s="221"/>
      <c r="AA100" s="221"/>
    </row>
    <row r="101" spans="26:27" x14ac:dyDescent="0.25">
      <c r="Z101" s="229"/>
      <c r="AA101" s="229"/>
    </row>
    <row r="102" spans="26:27" x14ac:dyDescent="0.25">
      <c r="Z102" s="221"/>
      <c r="AA102" s="221"/>
    </row>
    <row r="103" spans="26:27" x14ac:dyDescent="0.25">
      <c r="Z103" s="221"/>
      <c r="AA103" s="221"/>
    </row>
    <row r="104" spans="26:27" x14ac:dyDescent="0.25">
      <c r="Z104" s="221"/>
      <c r="AA104" s="221"/>
    </row>
    <row r="105" spans="26:27" x14ac:dyDescent="0.25">
      <c r="Z105" s="221"/>
      <c r="AA105" s="221"/>
    </row>
    <row r="106" spans="26:27" x14ac:dyDescent="0.25">
      <c r="Z106" s="221"/>
      <c r="AA106" s="221"/>
    </row>
    <row r="107" spans="26:27" x14ac:dyDescent="0.25">
      <c r="Z107" s="221"/>
      <c r="AA107" s="221"/>
    </row>
    <row r="108" spans="26:27" x14ac:dyDescent="0.25">
      <c r="Z108" s="221"/>
      <c r="AA108" s="221"/>
    </row>
    <row r="109" spans="26:27" x14ac:dyDescent="0.25">
      <c r="Z109" s="221"/>
      <c r="AA109" s="221"/>
    </row>
    <row r="110" spans="26:27" x14ac:dyDescent="0.25">
      <c r="Z110" s="221"/>
      <c r="AA110" s="221"/>
    </row>
    <row r="111" spans="26:27" x14ac:dyDescent="0.25">
      <c r="Z111" s="221"/>
      <c r="AA111" s="221"/>
    </row>
    <row r="112" spans="26:27" x14ac:dyDescent="0.25">
      <c r="Z112" s="221"/>
      <c r="AA112" s="221"/>
    </row>
    <row r="123" spans="21:25" x14ac:dyDescent="0.25">
      <c r="U123" s="230"/>
      <c r="V123" s="221"/>
      <c r="W123" s="221"/>
      <c r="X123" s="221"/>
      <c r="Y123" s="221"/>
    </row>
    <row r="124" spans="21:25" x14ac:dyDescent="0.25">
      <c r="U124" s="221"/>
      <c r="V124" s="224" t="s">
        <v>415</v>
      </c>
      <c r="W124" s="225"/>
      <c r="X124" s="224" t="s">
        <v>416</v>
      </c>
      <c r="Y124" s="225"/>
    </row>
    <row r="125" spans="21:25" x14ac:dyDescent="0.25">
      <c r="U125" s="221"/>
      <c r="V125" s="222" t="s">
        <v>419</v>
      </c>
      <c r="W125" s="222" t="s">
        <v>420</v>
      </c>
      <c r="X125" s="222" t="s">
        <v>421</v>
      </c>
      <c r="Y125" s="222" t="s">
        <v>422</v>
      </c>
    </row>
  </sheetData>
  <mergeCells count="2">
    <mergeCell ref="Z2:Z3"/>
    <mergeCell ref="AA2:AA3"/>
  </mergeCells>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zoomScaleNormal="100" workbookViewId="0"/>
  </sheetViews>
  <sheetFormatPr baseColWidth="10" defaultColWidth="11.42578125" defaultRowHeight="15" x14ac:dyDescent="0.25"/>
  <cols>
    <col min="1" max="1" width="14.7109375" customWidth="1"/>
    <col min="6" max="6" width="10.140625" customWidth="1"/>
  </cols>
  <sheetData>
    <row r="2" spans="1:7" x14ac:dyDescent="0.25">
      <c r="A2" s="99"/>
      <c r="B2" s="99"/>
      <c r="C2" s="99"/>
      <c r="D2" s="3" t="s">
        <v>13</v>
      </c>
      <c r="E2" s="99"/>
      <c r="F2" s="99"/>
      <c r="G2" s="99"/>
    </row>
    <row r="4" spans="1:7" x14ac:dyDescent="0.25">
      <c r="A4" s="10" t="s">
        <v>14</v>
      </c>
      <c r="B4" s="10" t="s">
        <v>15</v>
      </c>
      <c r="C4" s="10"/>
      <c r="D4" s="10"/>
      <c r="E4" s="10"/>
      <c r="F4" s="10"/>
      <c r="G4" s="10" t="s">
        <v>16</v>
      </c>
    </row>
    <row r="5" spans="1:7" x14ac:dyDescent="0.25">
      <c r="A5" s="99"/>
      <c r="B5" s="15" t="s">
        <v>17</v>
      </c>
      <c r="C5" s="99"/>
      <c r="D5" s="99"/>
      <c r="E5" s="99"/>
      <c r="F5" s="99"/>
      <c r="G5" s="3">
        <v>5</v>
      </c>
    </row>
    <row r="7" spans="1:7" x14ac:dyDescent="0.25">
      <c r="A7" s="10" t="s">
        <v>18</v>
      </c>
      <c r="B7" s="10" t="s">
        <v>15</v>
      </c>
      <c r="C7" s="10"/>
      <c r="D7" s="10"/>
      <c r="E7" s="10"/>
      <c r="F7" s="10"/>
      <c r="G7" s="10" t="s">
        <v>16</v>
      </c>
    </row>
    <row r="8" spans="1:7" x14ac:dyDescent="0.25">
      <c r="A8" s="14"/>
      <c r="B8" s="14"/>
      <c r="C8" s="14"/>
      <c r="D8" s="14"/>
      <c r="E8" s="14"/>
      <c r="F8" s="14"/>
      <c r="G8" s="14"/>
    </row>
    <row r="9" spans="1:7" x14ac:dyDescent="0.25">
      <c r="A9" s="3">
        <v>1</v>
      </c>
      <c r="B9" s="12" t="s">
        <v>19</v>
      </c>
      <c r="C9" s="99"/>
      <c r="D9" s="99"/>
      <c r="E9" s="99"/>
      <c r="F9" s="99"/>
      <c r="G9" s="3">
        <v>6</v>
      </c>
    </row>
    <row r="10" spans="1:7" x14ac:dyDescent="0.25">
      <c r="A10" s="3">
        <v>2</v>
      </c>
      <c r="B10" s="12" t="s">
        <v>20</v>
      </c>
      <c r="C10" s="99"/>
      <c r="D10" s="99"/>
      <c r="E10" s="99"/>
      <c r="F10" s="99"/>
      <c r="G10" s="3">
        <v>10</v>
      </c>
    </row>
    <row r="11" spans="1:7" x14ac:dyDescent="0.25">
      <c r="A11" s="3">
        <v>3</v>
      </c>
      <c r="B11" s="12" t="s">
        <v>21</v>
      </c>
      <c r="C11" s="99"/>
      <c r="D11" s="99"/>
      <c r="E11" s="99"/>
      <c r="F11" s="99"/>
      <c r="G11" s="3">
        <v>11</v>
      </c>
    </row>
    <row r="12" spans="1:7" x14ac:dyDescent="0.25">
      <c r="A12" s="3">
        <v>4</v>
      </c>
      <c r="B12" s="12" t="s">
        <v>22</v>
      </c>
      <c r="C12" s="99"/>
      <c r="D12" s="99"/>
      <c r="E12" s="99"/>
      <c r="F12" s="99"/>
      <c r="G12" s="3">
        <v>12</v>
      </c>
    </row>
    <row r="13" spans="1:7" x14ac:dyDescent="0.25">
      <c r="A13" s="3">
        <v>5</v>
      </c>
      <c r="B13" s="12" t="s">
        <v>23</v>
      </c>
      <c r="C13" s="99"/>
      <c r="D13" s="99"/>
      <c r="E13" s="99"/>
      <c r="F13" s="99"/>
      <c r="G13" s="3">
        <v>13</v>
      </c>
    </row>
    <row r="14" spans="1:7" x14ac:dyDescent="0.25">
      <c r="A14" s="3">
        <v>6</v>
      </c>
      <c r="B14" s="12" t="s">
        <v>24</v>
      </c>
      <c r="C14" s="99"/>
      <c r="D14" s="99"/>
      <c r="E14" s="99"/>
      <c r="F14" s="99"/>
      <c r="G14" s="3">
        <v>14</v>
      </c>
    </row>
    <row r="15" spans="1:7" x14ac:dyDescent="0.25">
      <c r="A15" s="3">
        <v>7</v>
      </c>
      <c r="B15" s="12" t="s">
        <v>25</v>
      </c>
      <c r="C15" s="99"/>
      <c r="D15" s="99"/>
      <c r="E15" s="99"/>
      <c r="F15" s="99"/>
      <c r="G15" s="3">
        <v>15</v>
      </c>
    </row>
    <row r="16" spans="1:7" x14ac:dyDescent="0.25">
      <c r="A16" s="3">
        <v>8</v>
      </c>
      <c r="B16" s="12" t="s">
        <v>26</v>
      </c>
      <c r="C16" s="99"/>
      <c r="D16" s="99"/>
      <c r="E16" s="99"/>
      <c r="F16" s="99"/>
      <c r="G16" s="3">
        <v>16</v>
      </c>
    </row>
    <row r="17" spans="1:7" x14ac:dyDescent="0.25">
      <c r="A17" s="3">
        <v>9</v>
      </c>
      <c r="B17" s="12" t="s">
        <v>27</v>
      </c>
      <c r="C17" s="99"/>
      <c r="D17" s="99"/>
      <c r="E17" s="99"/>
      <c r="F17" s="99"/>
      <c r="G17" s="3">
        <v>21</v>
      </c>
    </row>
    <row r="18" spans="1:7" s="99" customFormat="1" x14ac:dyDescent="0.25">
      <c r="A18" s="3">
        <v>10</v>
      </c>
      <c r="B18" s="12" t="s">
        <v>28</v>
      </c>
      <c r="G18" s="3">
        <v>22</v>
      </c>
    </row>
    <row r="19" spans="1:7" x14ac:dyDescent="0.25">
      <c r="A19" s="3">
        <v>11</v>
      </c>
      <c r="B19" s="12" t="s">
        <v>29</v>
      </c>
      <c r="C19" s="99"/>
      <c r="D19" s="99"/>
      <c r="E19" s="99"/>
      <c r="F19" s="99"/>
      <c r="G19" s="3">
        <v>23</v>
      </c>
    </row>
    <row r="20" spans="1:7" x14ac:dyDescent="0.25">
      <c r="A20" s="3">
        <v>12</v>
      </c>
      <c r="B20" s="12" t="s">
        <v>30</v>
      </c>
      <c r="C20" s="99"/>
      <c r="D20" s="99"/>
      <c r="E20" s="99"/>
      <c r="F20" s="99"/>
      <c r="G20" s="3">
        <v>23</v>
      </c>
    </row>
    <row r="21" spans="1:7" x14ac:dyDescent="0.25">
      <c r="A21" s="3">
        <v>13</v>
      </c>
      <c r="B21" s="12" t="s">
        <v>31</v>
      </c>
      <c r="C21" s="99"/>
      <c r="D21" s="99"/>
      <c r="E21" s="99"/>
      <c r="F21" s="99"/>
      <c r="G21" s="3">
        <v>24</v>
      </c>
    </row>
    <row r="22" spans="1:7" x14ac:dyDescent="0.25">
      <c r="A22" s="3">
        <v>14</v>
      </c>
      <c r="B22" s="12" t="s">
        <v>32</v>
      </c>
      <c r="C22" s="99"/>
      <c r="D22" s="99"/>
      <c r="E22" s="99"/>
      <c r="F22" s="99"/>
      <c r="G22" s="3">
        <v>24</v>
      </c>
    </row>
    <row r="23" spans="1:7" x14ac:dyDescent="0.25">
      <c r="A23" s="3">
        <v>15</v>
      </c>
      <c r="B23" s="12" t="s">
        <v>33</v>
      </c>
      <c r="C23" s="99"/>
      <c r="D23" s="99"/>
      <c r="E23" s="99"/>
      <c r="F23" s="99"/>
      <c r="G23" s="3" t="s">
        <v>34</v>
      </c>
    </row>
    <row r="24" spans="1:7" x14ac:dyDescent="0.25">
      <c r="A24" s="3">
        <v>16</v>
      </c>
      <c r="B24" s="13" t="s">
        <v>35</v>
      </c>
      <c r="C24" s="99"/>
      <c r="D24" s="99"/>
      <c r="E24" s="99"/>
      <c r="F24" s="99"/>
      <c r="G24" s="3">
        <v>29</v>
      </c>
    </row>
    <row r="25" spans="1:7" x14ac:dyDescent="0.25">
      <c r="A25" s="3">
        <v>17</v>
      </c>
      <c r="B25" s="13" t="s">
        <v>36</v>
      </c>
      <c r="C25" s="99"/>
      <c r="D25" s="99"/>
      <c r="E25" s="99"/>
      <c r="F25" s="99"/>
      <c r="G25" s="3">
        <v>30</v>
      </c>
    </row>
    <row r="26" spans="1:7" x14ac:dyDescent="0.25">
      <c r="A26" s="3">
        <v>18</v>
      </c>
      <c r="B26" s="12" t="s">
        <v>37</v>
      </c>
      <c r="C26" s="99"/>
      <c r="D26" s="99"/>
      <c r="E26" s="99"/>
      <c r="F26" s="99"/>
      <c r="G26" s="3">
        <v>31</v>
      </c>
    </row>
    <row r="27" spans="1:7" x14ac:dyDescent="0.25">
      <c r="A27" s="3">
        <v>19</v>
      </c>
      <c r="B27" s="13" t="s">
        <v>38</v>
      </c>
      <c r="C27" s="99"/>
      <c r="D27" s="99"/>
      <c r="E27" s="99"/>
      <c r="F27" s="99"/>
      <c r="G27" s="3">
        <v>32</v>
      </c>
    </row>
    <row r="28" spans="1:7" x14ac:dyDescent="0.25">
      <c r="A28" s="3">
        <v>20</v>
      </c>
      <c r="B28" s="13" t="s">
        <v>39</v>
      </c>
      <c r="C28" s="99"/>
      <c r="D28" s="99"/>
      <c r="E28" s="99"/>
      <c r="F28" s="99"/>
      <c r="G28" s="3">
        <v>34</v>
      </c>
    </row>
    <row r="29" spans="1:7" x14ac:dyDescent="0.25">
      <c r="A29" s="3">
        <v>21</v>
      </c>
      <c r="B29" s="13" t="s">
        <v>40</v>
      </c>
      <c r="C29" s="99"/>
      <c r="D29" s="99"/>
      <c r="E29" s="99"/>
      <c r="F29" s="99"/>
      <c r="G29" s="3">
        <v>35</v>
      </c>
    </row>
    <row r="30" spans="1:7" x14ac:dyDescent="0.25">
      <c r="A30" s="3">
        <v>22</v>
      </c>
      <c r="B30" s="13" t="s">
        <v>41</v>
      </c>
      <c r="C30" s="99"/>
      <c r="D30" s="99"/>
      <c r="E30" s="99"/>
      <c r="F30" s="99"/>
      <c r="G30" s="3">
        <v>36</v>
      </c>
    </row>
    <row r="40" spans="4:4" s="99" customFormat="1" x14ac:dyDescent="0.25"/>
    <row r="47" spans="4:4" x14ac:dyDescent="0.25">
      <c r="D47" s="3" t="s">
        <v>13</v>
      </c>
    </row>
    <row r="49" spans="1:7" x14ac:dyDescent="0.25">
      <c r="A49" s="10" t="s">
        <v>42</v>
      </c>
      <c r="B49" s="11" t="s">
        <v>15</v>
      </c>
      <c r="C49" s="10"/>
      <c r="D49" s="10"/>
      <c r="E49" s="10"/>
      <c r="F49" s="10"/>
      <c r="G49" s="10" t="s">
        <v>16</v>
      </c>
    </row>
    <row r="50" spans="1:7" x14ac:dyDescent="0.25">
      <c r="A50" s="14"/>
      <c r="B50" s="16"/>
      <c r="C50" s="14"/>
      <c r="D50" s="14"/>
      <c r="E50" s="14"/>
      <c r="F50" s="14"/>
      <c r="G50" s="14"/>
    </row>
    <row r="51" spans="1:7" x14ac:dyDescent="0.25">
      <c r="A51" s="3">
        <v>1</v>
      </c>
      <c r="B51" s="12" t="s">
        <v>43</v>
      </c>
      <c r="C51" s="99"/>
      <c r="D51" s="99"/>
      <c r="E51" s="99"/>
      <c r="F51" s="99"/>
      <c r="G51" s="3">
        <v>7</v>
      </c>
    </row>
    <row r="52" spans="1:7" x14ac:dyDescent="0.25">
      <c r="A52" s="3">
        <v>2</v>
      </c>
      <c r="B52" s="12" t="s">
        <v>44</v>
      </c>
      <c r="C52" s="99"/>
      <c r="D52" s="99"/>
      <c r="E52" s="99"/>
      <c r="F52" s="99"/>
      <c r="G52" s="3">
        <v>7</v>
      </c>
    </row>
    <row r="53" spans="1:7" x14ac:dyDescent="0.25">
      <c r="A53" s="3">
        <v>3</v>
      </c>
      <c r="B53" s="12" t="s">
        <v>45</v>
      </c>
      <c r="C53" s="99"/>
      <c r="D53" s="99"/>
      <c r="E53" s="99"/>
      <c r="F53" s="99"/>
      <c r="G53" s="3">
        <v>7</v>
      </c>
    </row>
    <row r="54" spans="1:7" x14ac:dyDescent="0.25">
      <c r="A54" s="3">
        <v>4</v>
      </c>
      <c r="B54" s="12" t="s">
        <v>46</v>
      </c>
      <c r="C54" s="99"/>
      <c r="D54" s="99"/>
      <c r="E54" s="99"/>
      <c r="F54" s="99"/>
      <c r="G54" s="3">
        <v>8</v>
      </c>
    </row>
    <row r="55" spans="1:7" x14ac:dyDescent="0.25">
      <c r="A55" s="3">
        <v>5</v>
      </c>
      <c r="B55" s="12" t="s">
        <v>47</v>
      </c>
      <c r="C55" s="99"/>
      <c r="D55" s="99"/>
      <c r="E55" s="99"/>
      <c r="F55" s="99"/>
      <c r="G55" s="3">
        <v>8</v>
      </c>
    </row>
    <row r="56" spans="1:7" x14ac:dyDescent="0.25">
      <c r="A56" s="3">
        <v>6</v>
      </c>
      <c r="B56" s="12" t="s">
        <v>48</v>
      </c>
      <c r="C56" s="99"/>
      <c r="D56" s="99"/>
      <c r="E56" s="99"/>
      <c r="F56" s="99"/>
      <c r="G56" s="3">
        <v>8</v>
      </c>
    </row>
    <row r="57" spans="1:7" s="99" customFormat="1" x14ac:dyDescent="0.25">
      <c r="A57" s="3">
        <v>7</v>
      </c>
      <c r="B57" s="12" t="s">
        <v>49</v>
      </c>
      <c r="G57" s="3">
        <v>9</v>
      </c>
    </row>
    <row r="58" spans="1:7" x14ac:dyDescent="0.25">
      <c r="A58" s="3">
        <v>8</v>
      </c>
      <c r="B58" s="13" t="s">
        <v>50</v>
      </c>
      <c r="C58" s="99"/>
      <c r="D58" s="99"/>
      <c r="E58" s="99"/>
      <c r="F58" s="99"/>
      <c r="G58" s="3">
        <v>10</v>
      </c>
    </row>
    <row r="59" spans="1:7" x14ac:dyDescent="0.25">
      <c r="A59" s="3">
        <v>9</v>
      </c>
      <c r="B59" s="13" t="s">
        <v>51</v>
      </c>
      <c r="C59" s="99"/>
      <c r="D59" s="99"/>
      <c r="E59" s="99"/>
      <c r="F59" s="99"/>
      <c r="G59" s="3">
        <v>11</v>
      </c>
    </row>
    <row r="60" spans="1:7" x14ac:dyDescent="0.25">
      <c r="A60" s="3">
        <v>10</v>
      </c>
      <c r="B60" s="12" t="s">
        <v>52</v>
      </c>
      <c r="C60" s="99"/>
      <c r="D60" s="99"/>
      <c r="E60" s="99"/>
      <c r="F60" s="99"/>
      <c r="G60" s="3">
        <v>17</v>
      </c>
    </row>
    <row r="61" spans="1:7" x14ac:dyDescent="0.25">
      <c r="A61" s="3">
        <v>11</v>
      </c>
      <c r="B61" s="12" t="s">
        <v>53</v>
      </c>
      <c r="C61" s="99"/>
      <c r="D61" s="99"/>
      <c r="E61" s="99"/>
      <c r="F61" s="99"/>
      <c r="G61" s="3">
        <v>17</v>
      </c>
    </row>
    <row r="62" spans="1:7" x14ac:dyDescent="0.25">
      <c r="A62" s="3">
        <v>12</v>
      </c>
      <c r="B62" s="12" t="s">
        <v>54</v>
      </c>
      <c r="C62" s="99"/>
      <c r="D62" s="99"/>
      <c r="E62" s="99"/>
      <c r="F62" s="99"/>
      <c r="G62" s="3">
        <v>17</v>
      </c>
    </row>
    <row r="63" spans="1:7" x14ac:dyDescent="0.25">
      <c r="A63" s="3">
        <v>13</v>
      </c>
      <c r="B63" s="12" t="s">
        <v>55</v>
      </c>
      <c r="C63" s="99"/>
      <c r="D63" s="99"/>
      <c r="E63" s="99"/>
      <c r="F63" s="99"/>
      <c r="G63" s="3">
        <v>18</v>
      </c>
    </row>
    <row r="64" spans="1:7" x14ac:dyDescent="0.25">
      <c r="A64" s="3">
        <v>14</v>
      </c>
      <c r="B64" s="12" t="s">
        <v>56</v>
      </c>
      <c r="C64" s="99"/>
      <c r="D64" s="99"/>
      <c r="E64" s="99"/>
      <c r="F64" s="99"/>
      <c r="G64" s="3">
        <v>18</v>
      </c>
    </row>
    <row r="65" spans="1:7" x14ac:dyDescent="0.25">
      <c r="A65" s="3">
        <v>15</v>
      </c>
      <c r="B65" s="12" t="s">
        <v>57</v>
      </c>
      <c r="C65" s="99"/>
      <c r="D65" s="99"/>
      <c r="E65" s="99"/>
      <c r="F65" s="99"/>
      <c r="G65" s="3">
        <v>18</v>
      </c>
    </row>
    <row r="66" spans="1:7" x14ac:dyDescent="0.25">
      <c r="A66" s="3">
        <v>16</v>
      </c>
      <c r="B66" s="12" t="s">
        <v>58</v>
      </c>
      <c r="C66" s="99"/>
      <c r="D66" s="99"/>
      <c r="E66" s="99"/>
      <c r="F66" s="99"/>
      <c r="G66" s="3">
        <v>19</v>
      </c>
    </row>
    <row r="67" spans="1:7" x14ac:dyDescent="0.25">
      <c r="A67" s="3">
        <v>17</v>
      </c>
      <c r="B67" s="12" t="s">
        <v>59</v>
      </c>
      <c r="C67" s="99"/>
      <c r="D67" s="99"/>
      <c r="E67" s="99"/>
      <c r="F67" s="99"/>
      <c r="G67" s="3">
        <v>19</v>
      </c>
    </row>
    <row r="68" spans="1:7" x14ac:dyDescent="0.25">
      <c r="A68" s="3">
        <v>18</v>
      </c>
      <c r="B68" s="12" t="s">
        <v>60</v>
      </c>
      <c r="C68" s="99"/>
      <c r="D68" s="99"/>
      <c r="E68" s="99"/>
      <c r="F68" s="99"/>
      <c r="G68" s="3">
        <v>19</v>
      </c>
    </row>
    <row r="69" spans="1:7" x14ac:dyDescent="0.25">
      <c r="A69" s="3">
        <v>19</v>
      </c>
      <c r="B69" s="12" t="s">
        <v>61</v>
      </c>
      <c r="C69" s="99"/>
      <c r="D69" s="99"/>
      <c r="E69" s="99"/>
      <c r="F69" s="99"/>
      <c r="G69" s="3">
        <v>20</v>
      </c>
    </row>
    <row r="70" spans="1:7" x14ac:dyDescent="0.25">
      <c r="A70" s="3">
        <v>20</v>
      </c>
      <c r="B70" s="12" t="s">
        <v>62</v>
      </c>
      <c r="C70" s="99"/>
      <c r="D70" s="99"/>
      <c r="E70" s="99"/>
      <c r="F70" s="99"/>
      <c r="G70" s="3">
        <v>20</v>
      </c>
    </row>
    <row r="71" spans="1:7" x14ac:dyDescent="0.25">
      <c r="A71" s="3">
        <v>21</v>
      </c>
      <c r="B71" s="12" t="s">
        <v>63</v>
      </c>
      <c r="C71" s="99"/>
      <c r="D71" s="99"/>
      <c r="E71" s="99"/>
      <c r="F71" s="99"/>
      <c r="G71" s="3">
        <v>20</v>
      </c>
    </row>
    <row r="72" spans="1:7" x14ac:dyDescent="0.25">
      <c r="A72" s="3">
        <v>22</v>
      </c>
      <c r="B72" s="12" t="s">
        <v>64</v>
      </c>
      <c r="C72" s="99"/>
      <c r="D72" s="99"/>
      <c r="E72" s="99"/>
      <c r="F72" s="99"/>
      <c r="G72" s="3">
        <v>25</v>
      </c>
    </row>
    <row r="73" spans="1:7" x14ac:dyDescent="0.25">
      <c r="A73" s="3">
        <v>23</v>
      </c>
      <c r="B73" s="12" t="s">
        <v>65</v>
      </c>
      <c r="C73" s="99"/>
      <c r="D73" s="99"/>
      <c r="E73" s="99"/>
      <c r="F73" s="99"/>
      <c r="G73" s="3">
        <v>25</v>
      </c>
    </row>
    <row r="74" spans="1:7" x14ac:dyDescent="0.25">
      <c r="A74" s="3">
        <v>24</v>
      </c>
      <c r="B74" s="13" t="s">
        <v>66</v>
      </c>
      <c r="C74" s="99"/>
      <c r="D74" s="99"/>
      <c r="E74" s="99"/>
      <c r="F74" s="99"/>
      <c r="G74" s="3">
        <v>29</v>
      </c>
    </row>
    <row r="75" spans="1:7" x14ac:dyDescent="0.25">
      <c r="A75" s="3">
        <v>25</v>
      </c>
      <c r="B75" s="13" t="s">
        <v>67</v>
      </c>
      <c r="C75" s="99"/>
      <c r="D75" s="99"/>
      <c r="E75" s="99"/>
      <c r="F75" s="99"/>
      <c r="G75" s="3">
        <v>33</v>
      </c>
    </row>
    <row r="76" spans="1:7" x14ac:dyDescent="0.25">
      <c r="A76" s="3">
        <v>26</v>
      </c>
      <c r="B76" s="13" t="s">
        <v>68</v>
      </c>
      <c r="C76" s="99"/>
      <c r="D76" s="99"/>
      <c r="E76" s="99"/>
      <c r="F76" s="99"/>
      <c r="G76" s="3">
        <v>33</v>
      </c>
    </row>
    <row r="77" spans="1:7" x14ac:dyDescent="0.25">
      <c r="A77" s="3">
        <v>27</v>
      </c>
      <c r="B77" s="13" t="s">
        <v>69</v>
      </c>
      <c r="C77" s="99"/>
      <c r="D77" s="99"/>
      <c r="E77" s="99"/>
      <c r="F77" s="99"/>
      <c r="G77" s="3">
        <v>36</v>
      </c>
    </row>
    <row r="78" spans="1:7" x14ac:dyDescent="0.25">
      <c r="A78" s="3">
        <v>28</v>
      </c>
      <c r="B78" s="13" t="s">
        <v>70</v>
      </c>
      <c r="C78" s="99"/>
      <c r="D78" s="99"/>
      <c r="E78" s="99"/>
      <c r="F78" s="99"/>
      <c r="G78" s="3">
        <v>37</v>
      </c>
    </row>
  </sheetData>
  <phoneticPr fontId="63" type="noConversion"/>
  <pageMargins left="0.7" right="0.7" top="0.75" bottom="0.75" header="0.3" footer="0.3"/>
  <pageSetup paperSize="126" scale="46" fitToHeight="0" orientation="portrait"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zoomScaleNormal="100" workbookViewId="0"/>
  </sheetViews>
  <sheetFormatPr baseColWidth="10" defaultColWidth="11.42578125" defaultRowHeight="15" x14ac:dyDescent="0.25"/>
  <sheetData>
    <row r="4" spans="10:10" ht="18" x14ac:dyDescent="0.25">
      <c r="J4" s="287"/>
    </row>
    <row r="5" spans="10:10" ht="18" x14ac:dyDescent="0.25">
      <c r="J5" s="287"/>
    </row>
    <row r="6" spans="10:10" ht="18" x14ac:dyDescent="0.25">
      <c r="J6" s="287"/>
    </row>
  </sheetData>
  <phoneticPr fontId="63" type="noConversion"/>
  <pageMargins left="0.7" right="0.7" top="0.75" bottom="0.75" header="0.3" footer="0.3"/>
  <pageSetup paperSize="126" scale="47" fitToHeight="0" orientation="portrait"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zoomScale="80" zoomScaleNormal="80" zoomScalePageLayoutView="80" workbookViewId="0">
      <selection sqref="A1:K1"/>
    </sheetView>
  </sheetViews>
  <sheetFormatPr baseColWidth="10" defaultColWidth="11.42578125" defaultRowHeight="15" x14ac:dyDescent="0.25"/>
  <cols>
    <col min="1" max="1" width="38" customWidth="1"/>
    <col min="3" max="4" width="11.140625" customWidth="1"/>
    <col min="5" max="5" width="8.42578125" bestFit="1" customWidth="1"/>
    <col min="6" max="7" width="7" customWidth="1"/>
    <col min="8" max="8" width="8.42578125" bestFit="1" customWidth="1"/>
    <col min="9" max="10" width="11.85546875" customWidth="1"/>
    <col min="11" max="11" width="8.42578125" bestFit="1" customWidth="1"/>
  </cols>
  <sheetData>
    <row r="1" spans="1:11" ht="15.75" thickBot="1" x14ac:dyDescent="0.3">
      <c r="A1" s="313" t="s">
        <v>71</v>
      </c>
      <c r="B1" s="314"/>
      <c r="C1" s="314"/>
      <c r="D1" s="314"/>
      <c r="E1" s="314"/>
      <c r="F1" s="314"/>
      <c r="G1" s="314"/>
      <c r="H1" s="314"/>
      <c r="I1" s="314"/>
      <c r="J1" s="314"/>
      <c r="K1" s="315"/>
    </row>
    <row r="2" spans="1:11" ht="15.75" thickBot="1" x14ac:dyDescent="0.3">
      <c r="A2" s="316"/>
      <c r="B2" s="319" t="s">
        <v>72</v>
      </c>
      <c r="C2" s="320"/>
      <c r="D2" s="320"/>
      <c r="E2" s="320"/>
      <c r="F2" s="320"/>
      <c r="G2" s="320"/>
      <c r="H2" s="320"/>
      <c r="I2" s="320"/>
      <c r="J2" s="320"/>
      <c r="K2" s="321"/>
    </row>
    <row r="3" spans="1:11" x14ac:dyDescent="0.25">
      <c r="A3" s="317"/>
      <c r="B3" s="322" t="s">
        <v>73</v>
      </c>
      <c r="C3" s="324" t="s">
        <v>74</v>
      </c>
      <c r="D3" s="325"/>
      <c r="E3" s="326"/>
      <c r="F3" s="324" t="s">
        <v>75</v>
      </c>
      <c r="G3" s="325"/>
      <c r="H3" s="326"/>
      <c r="I3" s="324" t="s">
        <v>76</v>
      </c>
      <c r="J3" s="325"/>
      <c r="K3" s="326"/>
    </row>
    <row r="4" spans="1:11" ht="15.75" thickBot="1" x14ac:dyDescent="0.3">
      <c r="A4" s="318"/>
      <c r="B4" s="323"/>
      <c r="C4" s="17" t="s">
        <v>428</v>
      </c>
      <c r="D4" s="18" t="s">
        <v>429</v>
      </c>
      <c r="E4" s="19" t="s">
        <v>77</v>
      </c>
      <c r="F4" s="17">
        <v>43617</v>
      </c>
      <c r="G4" s="18">
        <v>43983</v>
      </c>
      <c r="H4" s="19" t="s">
        <v>77</v>
      </c>
      <c r="I4" s="17" t="s">
        <v>430</v>
      </c>
      <c r="J4" s="18" t="s">
        <v>431</v>
      </c>
      <c r="K4" s="19" t="s">
        <v>77</v>
      </c>
    </row>
    <row r="5" spans="1:11" x14ac:dyDescent="0.25">
      <c r="A5" s="20" t="s">
        <v>78</v>
      </c>
      <c r="B5" s="21">
        <v>444.0016403912</v>
      </c>
      <c r="C5" s="22">
        <v>215.66947001500006</v>
      </c>
      <c r="D5" s="23">
        <v>207.79079212309998</v>
      </c>
      <c r="E5" s="24">
        <v>-3.6531261895121792E-2</v>
      </c>
      <c r="F5" s="22">
        <v>35.531951164600002</v>
      </c>
      <c r="G5" s="23">
        <v>36.857106590000001</v>
      </c>
      <c r="H5" s="24">
        <v>3.729475533897042E-2</v>
      </c>
      <c r="I5" s="22">
        <v>458.11205895180007</v>
      </c>
      <c r="J5" s="23">
        <v>436.12296249929994</v>
      </c>
      <c r="K5" s="24">
        <v>-4.7999383606738166E-2</v>
      </c>
    </row>
    <row r="6" spans="1:11" x14ac:dyDescent="0.25">
      <c r="A6" s="25" t="s">
        <v>79</v>
      </c>
      <c r="B6" s="26">
        <v>360.04688195</v>
      </c>
      <c r="C6" s="27">
        <v>165.68350119999999</v>
      </c>
      <c r="D6" s="28">
        <v>139.952279</v>
      </c>
      <c r="E6" s="29">
        <v>-0.15530346723503441</v>
      </c>
      <c r="F6" s="27">
        <v>22.843698</v>
      </c>
      <c r="G6" s="28">
        <v>34.400174</v>
      </c>
      <c r="H6" s="29">
        <v>0.50589339782026532</v>
      </c>
      <c r="I6" s="27">
        <v>344.47445119999998</v>
      </c>
      <c r="J6" s="28">
        <v>334.31565975000001</v>
      </c>
      <c r="K6" s="29">
        <v>-2.9490696377078573E-2</v>
      </c>
    </row>
    <row r="7" spans="1:11" x14ac:dyDescent="0.25">
      <c r="A7" s="25" t="s">
        <v>80</v>
      </c>
      <c r="B7" s="26">
        <v>28.163774671199995</v>
      </c>
      <c r="C7" s="27">
        <v>12.8673564791</v>
      </c>
      <c r="D7" s="28">
        <v>14.963552678699998</v>
      </c>
      <c r="E7" s="29">
        <v>0.16290806919080669</v>
      </c>
      <c r="F7" s="27">
        <v>2.1413416000000001</v>
      </c>
      <c r="G7" s="28">
        <v>2.3441352799999997</v>
      </c>
      <c r="H7" s="29">
        <v>9.470403040785258E-2</v>
      </c>
      <c r="I7" s="27">
        <v>31.438735811999994</v>
      </c>
      <c r="J7" s="28">
        <v>30.259970870799993</v>
      </c>
      <c r="K7" s="29">
        <v>-3.749403119288508E-2</v>
      </c>
    </row>
    <row r="8" spans="1:11" x14ac:dyDescent="0.25">
      <c r="A8" s="25" t="s">
        <v>81</v>
      </c>
      <c r="B8" s="26">
        <v>41.093587759999998</v>
      </c>
      <c r="C8" s="27">
        <v>18.667522259999998</v>
      </c>
      <c r="D8" s="28">
        <v>17.481225500000001</v>
      </c>
      <c r="E8" s="29">
        <v>-6.3548699365525652E-2</v>
      </c>
      <c r="F8" s="27">
        <v>3.0527695000000001</v>
      </c>
      <c r="G8" s="28">
        <v>2.5744284999999998</v>
      </c>
      <c r="H8" s="29">
        <v>-0.15669083433911413</v>
      </c>
      <c r="I8" s="27">
        <v>41.077772009999997</v>
      </c>
      <c r="J8" s="28">
        <v>39.907291000000001</v>
      </c>
      <c r="K8" s="29">
        <v>-2.8494267160230957E-2</v>
      </c>
    </row>
    <row r="9" spans="1:11" x14ac:dyDescent="0.25">
      <c r="A9" s="246" t="s">
        <v>82</v>
      </c>
      <c r="B9" s="26">
        <v>18.007542859600001</v>
      </c>
      <c r="C9" s="27">
        <v>9.0945718596000003</v>
      </c>
      <c r="D9" s="28">
        <v>10.988364000000001</v>
      </c>
      <c r="E9" s="29">
        <v>0.20823323732397148</v>
      </c>
      <c r="F9" s="27">
        <v>1.5004818596</v>
      </c>
      <c r="G9" s="28">
        <v>2.9202490000000001</v>
      </c>
      <c r="H9" s="29">
        <v>0.94620746749879614</v>
      </c>
      <c r="I9" s="27">
        <v>18.967169259599999</v>
      </c>
      <c r="J9" s="28">
        <v>19.901335</v>
      </c>
      <c r="K9" s="29">
        <v>4.9251721625628742E-2</v>
      </c>
    </row>
    <row r="10" spans="1:11" x14ac:dyDescent="0.25">
      <c r="A10" s="25" t="s">
        <v>83</v>
      </c>
      <c r="B10" s="26">
        <v>4.6088780030000001</v>
      </c>
      <c r="C10" s="27">
        <v>1.7650125030000001</v>
      </c>
      <c r="D10" s="28">
        <v>1.5193734999999999</v>
      </c>
      <c r="E10" s="29">
        <v>-0.13917125379139605</v>
      </c>
      <c r="F10" s="27">
        <v>0.35551349999999998</v>
      </c>
      <c r="G10" s="28">
        <v>0.25263400000000003</v>
      </c>
      <c r="H10" s="29">
        <v>-0.28938282231195145</v>
      </c>
      <c r="I10" s="27">
        <v>4.765790473</v>
      </c>
      <c r="J10" s="28">
        <v>4.3632390000000001</v>
      </c>
      <c r="K10" s="29">
        <v>-8.4466884408915144E-2</v>
      </c>
    </row>
    <row r="11" spans="1:11" x14ac:dyDescent="0.25">
      <c r="A11" s="25" t="s">
        <v>84</v>
      </c>
      <c r="B11" s="26">
        <v>0.79980390000000012</v>
      </c>
      <c r="C11" s="30">
        <v>0.49291229999999997</v>
      </c>
      <c r="D11" s="31">
        <v>0.30501240000000002</v>
      </c>
      <c r="E11" s="29">
        <v>-0.38120351226780091</v>
      </c>
      <c r="F11" s="30">
        <v>8.4682499999999994E-2</v>
      </c>
      <c r="G11" s="31">
        <v>2.3820000000000001E-2</v>
      </c>
      <c r="H11" s="29">
        <v>-0.71871402001594187</v>
      </c>
      <c r="I11" s="27">
        <v>1.0386228</v>
      </c>
      <c r="J11" s="28">
        <v>0.611904</v>
      </c>
      <c r="K11" s="29">
        <v>-0.41085059946690938</v>
      </c>
    </row>
    <row r="12" spans="1:11" x14ac:dyDescent="0.25">
      <c r="A12" s="38" t="s">
        <v>85</v>
      </c>
      <c r="B12" s="39">
        <v>868.55833486379993</v>
      </c>
      <c r="C12" s="40">
        <v>411.37299013760008</v>
      </c>
      <c r="D12" s="41">
        <v>378.03704652309995</v>
      </c>
      <c r="E12" s="42">
        <v>-8.1035810356313354E-2</v>
      </c>
      <c r="F12" s="41">
        <v>63.369096524200003</v>
      </c>
      <c r="G12" s="41">
        <v>77.028412090000003</v>
      </c>
      <c r="H12" s="43">
        <v>0.21555168552203763</v>
      </c>
      <c r="I12" s="41">
        <v>868.43586469440004</v>
      </c>
      <c r="J12" s="41">
        <v>835.22239124930002</v>
      </c>
      <c r="K12" s="43">
        <v>-3.8245165584896434E-2</v>
      </c>
    </row>
    <row r="13" spans="1:11" ht="15.75" thickBot="1" x14ac:dyDescent="0.3">
      <c r="A13" s="44" t="s">
        <v>86</v>
      </c>
      <c r="B13" s="45">
        <v>896.72210953500007</v>
      </c>
      <c r="C13" s="45">
        <v>424.24034661669998</v>
      </c>
      <c r="D13" s="41">
        <v>393.00059920179996</v>
      </c>
      <c r="E13" s="42">
        <v>-7.3636908097109988E-2</v>
      </c>
      <c r="F13" s="41">
        <v>65.510438124200007</v>
      </c>
      <c r="G13" s="41">
        <v>79.372547370000007</v>
      </c>
      <c r="H13" s="42">
        <v>0.21160153469770848</v>
      </c>
      <c r="I13" s="41">
        <v>899.87460050640016</v>
      </c>
      <c r="J13" s="41">
        <v>865.48236212009999</v>
      </c>
      <c r="K13" s="42">
        <v>-3.8218923355483159E-2</v>
      </c>
    </row>
    <row r="14" spans="1:11" ht="15.75" thickBot="1" x14ac:dyDescent="0.3">
      <c r="A14" s="33"/>
      <c r="B14" s="327" t="s">
        <v>87</v>
      </c>
      <c r="C14" s="328"/>
      <c r="D14" s="328"/>
      <c r="E14" s="328"/>
      <c r="F14" s="328"/>
      <c r="G14" s="328"/>
      <c r="H14" s="328"/>
      <c r="I14" s="328"/>
      <c r="J14" s="328"/>
      <c r="K14" s="329"/>
    </row>
    <row r="15" spans="1:11" x14ac:dyDescent="0.25">
      <c r="A15" s="20" t="s">
        <v>78</v>
      </c>
      <c r="B15" s="21">
        <v>1444.9891716299999</v>
      </c>
      <c r="C15" s="22">
        <v>702.06886447999989</v>
      </c>
      <c r="D15" s="23">
        <v>638.57188038000004</v>
      </c>
      <c r="E15" s="32">
        <v>-9.0442672097458821E-2</v>
      </c>
      <c r="F15" s="22">
        <v>120.04296167999992</v>
      </c>
      <c r="G15" s="23">
        <v>109.38432709</v>
      </c>
      <c r="H15" s="32">
        <v>-8.8790166793891512E-2</v>
      </c>
      <c r="I15" s="22">
        <v>1501.3984390299997</v>
      </c>
      <c r="J15" s="23">
        <v>1381.4921875299999</v>
      </c>
      <c r="K15" s="32">
        <v>-7.9863045266962529E-2</v>
      </c>
    </row>
    <row r="16" spans="1:11" x14ac:dyDescent="0.25">
      <c r="A16" s="25" t="s">
        <v>79</v>
      </c>
      <c r="B16" s="26">
        <v>335.96787268000003</v>
      </c>
      <c r="C16" s="27">
        <v>165.96077792000003</v>
      </c>
      <c r="D16" s="28">
        <v>116.95490735</v>
      </c>
      <c r="E16" s="32">
        <v>-0.29528585720189193</v>
      </c>
      <c r="F16" s="27">
        <v>19.988906280000005</v>
      </c>
      <c r="G16" s="28">
        <v>28.629521199999999</v>
      </c>
      <c r="H16" s="32">
        <v>0.43227052040588143</v>
      </c>
      <c r="I16" s="27">
        <v>352.80597882000001</v>
      </c>
      <c r="J16" s="28">
        <v>286.96200210999996</v>
      </c>
      <c r="K16" s="32">
        <v>-0.1866294242807981</v>
      </c>
    </row>
    <row r="17" spans="1:11" x14ac:dyDescent="0.25">
      <c r="A17" s="25" t="s">
        <v>88</v>
      </c>
      <c r="B17" s="26">
        <v>60.997013600000002</v>
      </c>
      <c r="C17" s="27">
        <v>29.601996139999997</v>
      </c>
      <c r="D17" s="28">
        <v>28.462857279999998</v>
      </c>
      <c r="E17" s="32">
        <v>-3.8481825840816386E-2</v>
      </c>
      <c r="F17" s="27">
        <v>4.7936114899999991</v>
      </c>
      <c r="G17" s="28">
        <v>4.8213062100000004</v>
      </c>
      <c r="H17" s="32">
        <v>5.7774227339397743E-3</v>
      </c>
      <c r="I17" s="27">
        <v>77.143678300000019</v>
      </c>
      <c r="J17" s="28">
        <v>59.85787474</v>
      </c>
      <c r="K17" s="32">
        <v>-0.22407284616087608</v>
      </c>
    </row>
    <row r="18" spans="1:11" x14ac:dyDescent="0.25">
      <c r="A18" s="25" t="s">
        <v>81</v>
      </c>
      <c r="B18" s="26">
        <v>87.796599809999989</v>
      </c>
      <c r="C18" s="27">
        <v>39.535141709999998</v>
      </c>
      <c r="D18" s="28">
        <v>35.083365620000002</v>
      </c>
      <c r="E18" s="32">
        <v>-0.11260301335593714</v>
      </c>
      <c r="F18" s="27">
        <v>6.5212701999999974</v>
      </c>
      <c r="G18" s="28">
        <v>5.3711899800000005</v>
      </c>
      <c r="H18" s="32">
        <v>-0.17635831436642468</v>
      </c>
      <c r="I18" s="27">
        <v>87.927052979999985</v>
      </c>
      <c r="J18" s="28">
        <v>83.344823719999994</v>
      </c>
      <c r="K18" s="32">
        <v>-5.2113986591160621E-2</v>
      </c>
    </row>
    <row r="19" spans="1:11" x14ac:dyDescent="0.25">
      <c r="A19" s="25" t="s">
        <v>82</v>
      </c>
      <c r="B19" s="26">
        <v>33.815536030000011</v>
      </c>
      <c r="C19" s="27">
        <v>17.086864490000004</v>
      </c>
      <c r="D19" s="28">
        <v>19.258923740000004</v>
      </c>
      <c r="E19" s="32">
        <v>0.12711865604547778</v>
      </c>
      <c r="F19" s="27">
        <v>2.8331304499999992</v>
      </c>
      <c r="G19" s="28">
        <v>5.0403669800000008</v>
      </c>
      <c r="H19" s="32">
        <v>0.77908044438970414</v>
      </c>
      <c r="I19" s="27">
        <v>36.198891000000003</v>
      </c>
      <c r="J19" s="28">
        <v>35.987595280000001</v>
      </c>
      <c r="K19" s="32">
        <v>-5.8370771634965735E-3</v>
      </c>
    </row>
    <row r="20" spans="1:11" x14ac:dyDescent="0.25">
      <c r="A20" s="25" t="s">
        <v>83</v>
      </c>
      <c r="B20" s="26">
        <v>18.537010329999994</v>
      </c>
      <c r="C20" s="27">
        <v>7.0740956199999996</v>
      </c>
      <c r="D20" s="28">
        <v>6.7048191100000007</v>
      </c>
      <c r="E20" s="32">
        <v>-5.2201232473586323E-2</v>
      </c>
      <c r="F20" s="27">
        <v>1.3964903100000001</v>
      </c>
      <c r="G20" s="28">
        <v>1.02383457</v>
      </c>
      <c r="H20" s="32">
        <v>-0.26685164754204427</v>
      </c>
      <c r="I20" s="27">
        <v>19.141326549999999</v>
      </c>
      <c r="J20" s="28">
        <v>18.167733819999995</v>
      </c>
      <c r="K20" s="32">
        <v>-5.0863388566974921E-2</v>
      </c>
    </row>
    <row r="21" spans="1:11" x14ac:dyDescent="0.25">
      <c r="A21" s="25" t="s">
        <v>84</v>
      </c>
      <c r="B21" s="26">
        <v>3.1135547599999995</v>
      </c>
      <c r="C21" s="30">
        <v>1.8637981600000002</v>
      </c>
      <c r="D21" s="31">
        <v>1.06363476</v>
      </c>
      <c r="E21" s="32">
        <v>-0.42931869832943714</v>
      </c>
      <c r="F21" s="30">
        <v>0.28926337000000002</v>
      </c>
      <c r="G21" s="31">
        <v>8.0088800000000002E-2</v>
      </c>
      <c r="H21" s="32">
        <v>-0.72312844173806035</v>
      </c>
      <c r="I21" s="27">
        <v>4.0712652699999996</v>
      </c>
      <c r="J21" s="28">
        <v>2.3133913599999998</v>
      </c>
      <c r="K21" s="32">
        <v>-0.43177582236001044</v>
      </c>
    </row>
    <row r="22" spans="1:11" x14ac:dyDescent="0.25">
      <c r="A22" s="46" t="s">
        <v>85</v>
      </c>
      <c r="B22" s="47">
        <v>1924.2197452399998</v>
      </c>
      <c r="C22" s="48">
        <v>933.5895423799999</v>
      </c>
      <c r="D22" s="41">
        <v>817.63753096000005</v>
      </c>
      <c r="E22" s="43">
        <v>-0.12420020379020458</v>
      </c>
      <c r="F22" s="48">
        <v>151.07202228999989</v>
      </c>
      <c r="G22" s="41">
        <v>149.52932861999997</v>
      </c>
      <c r="H22" s="43">
        <v>-1.0211643735320797E-2</v>
      </c>
      <c r="I22" s="48">
        <v>2001.5429536499996</v>
      </c>
      <c r="J22" s="41">
        <v>1808.2677338199996</v>
      </c>
      <c r="K22" s="43">
        <v>-9.6563113710622428E-2</v>
      </c>
    </row>
    <row r="23" spans="1:11" ht="15.75" thickBot="1" x14ac:dyDescent="0.3">
      <c r="A23" s="49" t="s">
        <v>89</v>
      </c>
      <c r="B23" s="50">
        <v>1985.2167588399998</v>
      </c>
      <c r="C23" s="51">
        <v>963.19153851999988</v>
      </c>
      <c r="D23" s="52">
        <v>846.10038824000003</v>
      </c>
      <c r="E23" s="43">
        <v>-0.12156580035983</v>
      </c>
      <c r="F23" s="51">
        <v>155.86563377999991</v>
      </c>
      <c r="G23" s="53">
        <v>154.35063482999999</v>
      </c>
      <c r="H23" s="43">
        <v>-9.7199036969131125E-3</v>
      </c>
      <c r="I23" s="51">
        <v>2078.6866319499995</v>
      </c>
      <c r="J23" s="53">
        <v>1868.1256085599996</v>
      </c>
      <c r="K23" s="43">
        <v>-0.1012952217778369</v>
      </c>
    </row>
    <row r="24" spans="1:11" ht="15.75" thickBot="1" x14ac:dyDescent="0.3">
      <c r="A24" s="33"/>
      <c r="B24" s="327" t="s">
        <v>90</v>
      </c>
      <c r="C24" s="328"/>
      <c r="D24" s="328"/>
      <c r="E24" s="328"/>
      <c r="F24" s="328"/>
      <c r="G24" s="328"/>
      <c r="H24" s="328"/>
      <c r="I24" s="328"/>
      <c r="J24" s="328"/>
      <c r="K24" s="329"/>
    </row>
    <row r="25" spans="1:11" x14ac:dyDescent="0.25">
      <c r="A25" s="20" t="s">
        <v>78</v>
      </c>
      <c r="B25" s="34">
        <v>3.254468092408064</v>
      </c>
      <c r="C25" s="35">
        <v>3.2553001796275116</v>
      </c>
      <c r="D25" s="36">
        <v>3.073148111402817</v>
      </c>
      <c r="E25" s="24">
        <v>-5.5955536563002117E-2</v>
      </c>
      <c r="F25" s="35">
        <v>3.378451161432336</v>
      </c>
      <c r="G25" s="36">
        <v>2.9677947405583365</v>
      </c>
      <c r="H25" s="24">
        <v>-0.12155168189552779</v>
      </c>
      <c r="I25" s="35">
        <v>3.2773606581440555</v>
      </c>
      <c r="J25" s="36">
        <v>3.1676667048509684</v>
      </c>
      <c r="K25" s="24">
        <v>-3.347021116534854E-2</v>
      </c>
    </row>
    <row r="26" spans="1:11" x14ac:dyDescent="0.25">
      <c r="A26" s="25" t="s">
        <v>79</v>
      </c>
      <c r="B26" s="37">
        <v>0.9331225724283766</v>
      </c>
      <c r="C26" s="30">
        <v>1.0016735324760269</v>
      </c>
      <c r="D26" s="31">
        <v>0.83567704781713481</v>
      </c>
      <c r="E26" s="29">
        <v>-0.16571914828234202</v>
      </c>
      <c r="F26" s="30">
        <v>0.87502935295327422</v>
      </c>
      <c r="G26" s="31">
        <v>0.83224931362265786</v>
      </c>
      <c r="H26" s="29">
        <v>-4.8889833450993736E-2</v>
      </c>
      <c r="I26" s="30">
        <v>1.0241861989792758</v>
      </c>
      <c r="J26" s="31">
        <v>0.85835644768955499</v>
      </c>
      <c r="K26" s="29">
        <v>-0.16191367493038866</v>
      </c>
    </row>
    <row r="27" spans="1:11" x14ac:dyDescent="0.25">
      <c r="A27" s="25" t="s">
        <v>80</v>
      </c>
      <c r="B27" s="37">
        <v>2.1657968192159611</v>
      </c>
      <c r="C27" s="30">
        <v>2.3005499372059437</v>
      </c>
      <c r="D27" s="31">
        <v>1.9021456930155167</v>
      </c>
      <c r="E27" s="29">
        <v>-0.17317782924299208</v>
      </c>
      <c r="F27" s="30">
        <v>2.2386019540273252</v>
      </c>
      <c r="G27" s="31">
        <v>2.0567525480014108</v>
      </c>
      <c r="H27" s="29">
        <v>-8.1233470603722435E-2</v>
      </c>
      <c r="I27" s="30">
        <v>2.453778000531265</v>
      </c>
      <c r="J27" s="31">
        <v>1.978120699308443</v>
      </c>
      <c r="K27" s="29">
        <v>-0.19384691733312387</v>
      </c>
    </row>
    <row r="28" spans="1:11" x14ac:dyDescent="0.25">
      <c r="A28" s="25" t="s">
        <v>81</v>
      </c>
      <c r="B28" s="37">
        <v>2.1365036395157526</v>
      </c>
      <c r="C28" s="30">
        <v>2.1178569474490079</v>
      </c>
      <c r="D28" s="31">
        <v>2.0069168274272307</v>
      </c>
      <c r="E28" s="29">
        <v>-5.2383198098155948E-2</v>
      </c>
      <c r="F28" s="30">
        <v>2.1361816540685425</v>
      </c>
      <c r="G28" s="31">
        <v>2.086362072203598</v>
      </c>
      <c r="H28" s="29">
        <v>-2.3321790902032569E-2</v>
      </c>
      <c r="I28" s="30">
        <v>2.1405019960331582</v>
      </c>
      <c r="J28" s="31">
        <v>2.0884610714367957</v>
      </c>
      <c r="K28" s="29">
        <v>-2.4312485899478875E-2</v>
      </c>
    </row>
    <row r="29" spans="1:11" x14ac:dyDescent="0.25">
      <c r="A29" s="25" t="s">
        <v>82</v>
      </c>
      <c r="B29" s="37">
        <v>1.877853980059951</v>
      </c>
      <c r="C29" s="30">
        <v>1.8787981175786237</v>
      </c>
      <c r="D29" s="31">
        <v>1.7526652502592746</v>
      </c>
      <c r="E29" s="29">
        <v>-6.7134869967779176E-2</v>
      </c>
      <c r="F29" s="30">
        <v>1.8881470854671032</v>
      </c>
      <c r="G29" s="31">
        <v>1.7260058919633225</v>
      </c>
      <c r="H29" s="29">
        <v>-8.5873179452896853E-2</v>
      </c>
      <c r="I29" s="30">
        <v>1.9085025553656818</v>
      </c>
      <c r="J29" s="31">
        <v>1.8083005627511923</v>
      </c>
      <c r="K29" s="29">
        <v>-5.250293866925948E-2</v>
      </c>
    </row>
    <row r="30" spans="1:11" x14ac:dyDescent="0.25">
      <c r="A30" s="25" t="s">
        <v>83</v>
      </c>
      <c r="B30" s="37">
        <v>4.0220223485919844</v>
      </c>
      <c r="C30" s="30">
        <v>4.0079577951862246</v>
      </c>
      <c r="D30" s="31">
        <v>4.4128840670184131</v>
      </c>
      <c r="E30" s="29">
        <v>0.10103057280656169</v>
      </c>
      <c r="F30" s="30">
        <v>3.9280936166981006</v>
      </c>
      <c r="G30" s="31">
        <v>4.0526396684531774</v>
      </c>
      <c r="H30" s="29">
        <v>3.1706487652340742E-2</v>
      </c>
      <c r="I30" s="30">
        <v>4.0164011948160185</v>
      </c>
      <c r="J30" s="31">
        <v>4.1638181681085991</v>
      </c>
      <c r="K30" s="29">
        <v>3.6703746996901598E-2</v>
      </c>
    </row>
    <row r="31" spans="1:11" x14ac:dyDescent="0.25">
      <c r="A31" s="25" t="s">
        <v>84</v>
      </c>
      <c r="B31" s="37">
        <v>3.8928976965478652</v>
      </c>
      <c r="C31" s="30">
        <v>3.7811962898876743</v>
      </c>
      <c r="D31" s="31">
        <v>3.4871853078760076</v>
      </c>
      <c r="E31" s="29">
        <v>-7.7756074922098461E-2</v>
      </c>
      <c r="F31" s="30">
        <v>3.4158577037758691</v>
      </c>
      <c r="G31" s="31">
        <v>3.3622502099076406</v>
      </c>
      <c r="H31" s="29">
        <v>-1.5693714000138526E-2</v>
      </c>
      <c r="I31" s="30">
        <v>3.9198689553127468</v>
      </c>
      <c r="J31" s="31">
        <v>3.7806442840707035</v>
      </c>
      <c r="K31" s="29">
        <v>-3.5517685113770625E-2</v>
      </c>
    </row>
    <row r="32" spans="1:11" x14ac:dyDescent="0.25">
      <c r="A32" s="38" t="s">
        <v>85</v>
      </c>
      <c r="B32" s="54">
        <v>2.2154179725207976</v>
      </c>
      <c r="C32" s="55">
        <v>2.269447836299908</v>
      </c>
      <c r="D32" s="56">
        <v>2.1628502774530016</v>
      </c>
      <c r="E32" s="43">
        <v>-4.6970702362871819E-2</v>
      </c>
      <c r="F32" s="55">
        <v>2.3840015177162428</v>
      </c>
      <c r="G32" s="56">
        <v>1.9412230443656282</v>
      </c>
      <c r="H32" s="43">
        <v>-0.18572910715878022</v>
      </c>
      <c r="I32" s="55">
        <v>2.3047677266925595</v>
      </c>
      <c r="J32" s="56">
        <v>2.165013477566434</v>
      </c>
      <c r="K32" s="43">
        <v>-6.0637021035815475E-2</v>
      </c>
    </row>
    <row r="33" spans="1:11" ht="15.75" thickBot="1" x14ac:dyDescent="0.3">
      <c r="A33" s="44" t="s">
        <v>86</v>
      </c>
      <c r="B33" s="54">
        <v>2.2138594975308954</v>
      </c>
      <c r="C33" s="57">
        <v>2.2703911737801801</v>
      </c>
      <c r="D33" s="56">
        <v>2.1529239140053833</v>
      </c>
      <c r="E33" s="42">
        <v>-5.1738775736700382E-2</v>
      </c>
      <c r="F33" s="58">
        <v>2.3792488379408665</v>
      </c>
      <c r="G33" s="59">
        <v>1.9446350148053713</v>
      </c>
      <c r="H33" s="42">
        <v>-0.18266850285051905</v>
      </c>
      <c r="I33" s="57">
        <v>2.3099736683091496</v>
      </c>
      <c r="J33" s="56">
        <v>2.1584791213812933</v>
      </c>
      <c r="K33" s="42">
        <v>-6.5582802525514072E-2</v>
      </c>
    </row>
    <row r="34" spans="1:11" x14ac:dyDescent="0.25">
      <c r="A34" s="330" t="s">
        <v>91</v>
      </c>
      <c r="B34" s="331"/>
      <c r="C34" s="331"/>
      <c r="D34" s="331"/>
      <c r="E34" s="331"/>
      <c r="F34" s="331"/>
      <c r="G34" s="331"/>
      <c r="H34" s="331"/>
      <c r="I34" s="331"/>
      <c r="J34" s="331"/>
      <c r="K34" s="332"/>
    </row>
    <row r="35" spans="1:11" ht="49.5" customHeight="1" x14ac:dyDescent="0.25">
      <c r="A35" s="333" t="s">
        <v>423</v>
      </c>
      <c r="B35" s="334"/>
      <c r="C35" s="334"/>
      <c r="D35" s="334"/>
      <c r="E35" s="334"/>
      <c r="F35" s="334"/>
      <c r="G35" s="334"/>
      <c r="H35" s="334"/>
      <c r="I35" s="334"/>
      <c r="J35" s="334"/>
      <c r="K35" s="335"/>
    </row>
    <row r="36" spans="1:11" x14ac:dyDescent="0.25">
      <c r="A36" s="333" t="s">
        <v>92</v>
      </c>
      <c r="B36" s="334"/>
      <c r="C36" s="334"/>
      <c r="D36" s="334"/>
      <c r="E36" s="334"/>
      <c r="F36" s="334"/>
      <c r="G36" s="334"/>
      <c r="H36" s="334"/>
      <c r="I36" s="334"/>
      <c r="J36" s="334"/>
      <c r="K36" s="335"/>
    </row>
  </sheetData>
  <mergeCells count="12">
    <mergeCell ref="B14:K14"/>
    <mergeCell ref="B24:K24"/>
    <mergeCell ref="A34:K34"/>
    <mergeCell ref="A35:K35"/>
    <mergeCell ref="A36:K36"/>
    <mergeCell ref="A1:K1"/>
    <mergeCell ref="A2:A4"/>
    <mergeCell ref="B2:K2"/>
    <mergeCell ref="B3:B4"/>
    <mergeCell ref="C3:E3"/>
    <mergeCell ref="F3:H3"/>
    <mergeCell ref="I3:K3"/>
  </mergeCells>
  <phoneticPr fontId="63" type="noConversion"/>
  <pageMargins left="0.7" right="0.7" top="0.75" bottom="0.75" header="0.3" footer="0.3"/>
  <pageSetup paperSize="126" scale="35" fitToWidth="0" fitToHeight="0" orientation="landscape"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2:AJ32"/>
  <sheetViews>
    <sheetView showRuler="0" showWhiteSpace="0" zoomScaleNormal="100" zoomScalePageLayoutView="80" workbookViewId="0">
      <selection activeCell="H2" sqref="H2"/>
    </sheetView>
  </sheetViews>
  <sheetFormatPr baseColWidth="10" defaultColWidth="11.42578125" defaultRowHeight="15" x14ac:dyDescent="0.25"/>
  <cols>
    <col min="8" max="13" width="11.42578125" style="99"/>
    <col min="18" max="23" width="5.42578125" bestFit="1" customWidth="1"/>
    <col min="24" max="36" width="6" bestFit="1" customWidth="1"/>
  </cols>
  <sheetData>
    <row r="2" spans="15:36" x14ac:dyDescent="0.25">
      <c r="O2" s="60" t="s">
        <v>93</v>
      </c>
      <c r="P2" s="60"/>
      <c r="Q2" s="60"/>
      <c r="R2" s="61">
        <f>R6/Q6-1</f>
        <v>3.3175296121701336E-2</v>
      </c>
      <c r="S2" s="61">
        <f>S6/R6-1</f>
        <v>1.7987214310092314E-2</v>
      </c>
      <c r="T2" s="61">
        <f t="shared" ref="T2:AG2" si="0">T6/S6-1</f>
        <v>0.11349702717252819</v>
      </c>
      <c r="U2" s="61">
        <f t="shared" si="0"/>
        <v>0.24954699849420248</v>
      </c>
      <c r="V2" s="61">
        <f t="shared" si="0"/>
        <v>4.7964708012287804E-2</v>
      </c>
      <c r="W2" s="61">
        <f t="shared" si="0"/>
        <v>9.8144241079429095E-2</v>
      </c>
      <c r="X2" s="61">
        <f t="shared" si="0"/>
        <v>0.30099876730443031</v>
      </c>
      <c r="Y2" s="61">
        <f t="shared" si="0"/>
        <v>9.6464535760310222E-2</v>
      </c>
      <c r="Z2" s="61">
        <f t="shared" si="0"/>
        <v>4.0006110379404713E-3</v>
      </c>
      <c r="AA2" s="61">
        <f t="shared" si="0"/>
        <v>0.11691849358949513</v>
      </c>
      <c r="AB2" s="61">
        <f t="shared" si="0"/>
        <v>9.6259110759669309E-2</v>
      </c>
      <c r="AC2" s="61">
        <f t="shared" si="0"/>
        <v>5.7751878345935648E-2</v>
      </c>
      <c r="AD2" s="61">
        <f t="shared" si="0"/>
        <v>5.0535777007490124E-2</v>
      </c>
      <c r="AE2" s="61">
        <f t="shared" si="0"/>
        <v>-1.7559406408334421E-2</v>
      </c>
      <c r="AF2" s="61">
        <f t="shared" si="0"/>
        <v>5.0507832556421217E-3</v>
      </c>
      <c r="AG2" s="61">
        <f t="shared" si="0"/>
        <v>-8.6790252369350895E-6</v>
      </c>
      <c r="AH2" s="61">
        <f>AH6/AG6-1</f>
        <v>8.8334258199987303E-2</v>
      </c>
      <c r="AI2" s="61">
        <f>AI6/AH6-1</f>
        <v>-1.1340969739138784E-2</v>
      </c>
      <c r="AJ2" s="61"/>
    </row>
    <row r="3" spans="15:36" x14ac:dyDescent="0.25">
      <c r="O3" s="62" t="s">
        <v>94</v>
      </c>
      <c r="P3" s="63"/>
      <c r="Q3" s="64"/>
      <c r="R3" s="64"/>
      <c r="S3" s="64"/>
      <c r="T3" s="64"/>
      <c r="U3" s="64"/>
      <c r="V3" s="64"/>
      <c r="W3" s="64"/>
      <c r="X3" s="64"/>
      <c r="Y3" s="64"/>
      <c r="Z3" s="64"/>
      <c r="AA3" s="64"/>
      <c r="AB3" s="64"/>
      <c r="AC3" s="64"/>
      <c r="AD3" s="64"/>
      <c r="AE3" s="64"/>
      <c r="AF3" s="64"/>
      <c r="AG3" s="64"/>
      <c r="AH3" s="64"/>
      <c r="AI3" s="64"/>
      <c r="AJ3" s="64"/>
    </row>
    <row r="4" spans="15:36" x14ac:dyDescent="0.25">
      <c r="O4" s="65"/>
      <c r="P4" s="66"/>
      <c r="Q4" s="66">
        <v>2000</v>
      </c>
      <c r="R4" s="66">
        <v>2001</v>
      </c>
      <c r="S4" s="66">
        <v>2002</v>
      </c>
      <c r="T4" s="66">
        <v>2003</v>
      </c>
      <c r="U4" s="66">
        <v>2004</v>
      </c>
      <c r="V4" s="66">
        <v>2005</v>
      </c>
      <c r="W4" s="66">
        <v>2006</v>
      </c>
      <c r="X4" s="66">
        <v>2007</v>
      </c>
      <c r="Y4" s="66">
        <v>2008</v>
      </c>
      <c r="Z4" s="66">
        <v>2009</v>
      </c>
      <c r="AA4" s="66">
        <v>2010</v>
      </c>
      <c r="AB4" s="66">
        <v>2011</v>
      </c>
      <c r="AC4" s="66">
        <v>2012</v>
      </c>
      <c r="AD4" s="66">
        <v>2013</v>
      </c>
      <c r="AE4" s="66">
        <v>2014</v>
      </c>
      <c r="AF4" s="66">
        <v>2015</v>
      </c>
      <c r="AG4" s="66">
        <v>2016</v>
      </c>
      <c r="AH4" s="66">
        <v>2017</v>
      </c>
      <c r="AI4" s="66">
        <v>2018</v>
      </c>
      <c r="AJ4" s="66">
        <v>2019</v>
      </c>
    </row>
    <row r="5" spans="15:36" x14ac:dyDescent="0.25">
      <c r="O5" s="67" t="s">
        <v>95</v>
      </c>
      <c r="P5" s="68" t="s">
        <v>96</v>
      </c>
      <c r="Q5" s="68">
        <v>264.75042000000002</v>
      </c>
      <c r="R5" s="68">
        <v>308.94225599999999</v>
      </c>
      <c r="S5" s="68">
        <v>344.06530935310002</v>
      </c>
      <c r="T5" s="68">
        <v>390.96013003370001</v>
      </c>
      <c r="U5" s="68">
        <v>465.3393175571</v>
      </c>
      <c r="V5" s="68">
        <v>413.65611972459999</v>
      </c>
      <c r="W5" s="68">
        <v>470.09455889540004</v>
      </c>
      <c r="X5" s="68">
        <v>599.78646680209988</v>
      </c>
      <c r="Y5" s="68">
        <v>581.72047084199994</v>
      </c>
      <c r="Z5" s="68">
        <v>687.65672542569996</v>
      </c>
      <c r="AA5" s="68">
        <v>725.38451726690005</v>
      </c>
      <c r="AB5" s="68">
        <v>660.04612720440002</v>
      </c>
      <c r="AC5" s="68">
        <v>743.9480811599999</v>
      </c>
      <c r="AD5" s="68">
        <v>873.51530059059996</v>
      </c>
      <c r="AE5" s="68">
        <v>796.43082167889997</v>
      </c>
      <c r="AF5" s="68">
        <v>875.0329999999999</v>
      </c>
      <c r="AG5" s="68">
        <f>AG10+AG15+AG20+AG25</f>
        <v>906.32799999999997</v>
      </c>
      <c r="AH5" s="68">
        <f t="shared" ref="AH5:AJ6" si="1">AH10+AH15+AH20+AH25+AH30</f>
        <v>939.54</v>
      </c>
      <c r="AI5" s="68">
        <f t="shared" si="1"/>
        <v>844.7</v>
      </c>
      <c r="AJ5" s="68">
        <f t="shared" si="1"/>
        <v>867.75499999999988</v>
      </c>
    </row>
    <row r="6" spans="15:36" x14ac:dyDescent="0.25">
      <c r="O6" s="67" t="s">
        <v>97</v>
      </c>
      <c r="P6" s="68" t="s">
        <v>98</v>
      </c>
      <c r="Q6" s="68">
        <v>568.92613499999993</v>
      </c>
      <c r="R6" s="68">
        <v>587.8004279999999</v>
      </c>
      <c r="S6" s="68">
        <v>598.37332026999991</v>
      </c>
      <c r="T6" s="68">
        <v>666.28691326000001</v>
      </c>
      <c r="U6" s="68">
        <v>832.55681260000006</v>
      </c>
      <c r="V6" s="68">
        <v>872.49015702000008</v>
      </c>
      <c r="W6" s="68">
        <v>958.12004132999994</v>
      </c>
      <c r="X6" s="68">
        <v>1246.5129926999998</v>
      </c>
      <c r="Y6" s="68">
        <v>1366.7572898600004</v>
      </c>
      <c r="Z6" s="68">
        <v>1372.2251541599999</v>
      </c>
      <c r="AA6" s="68">
        <v>1532.6636520499999</v>
      </c>
      <c r="AB6" s="68">
        <v>1680.1964922900002</v>
      </c>
      <c r="AC6" s="68">
        <v>1777.2309957100001</v>
      </c>
      <c r="AD6" s="68">
        <v>1867.0447450000001</v>
      </c>
      <c r="AE6" s="68">
        <v>1834.2605475400001</v>
      </c>
      <c r="AF6" s="68">
        <v>1843.5249999999999</v>
      </c>
      <c r="AG6" s="68">
        <f>AG11+AG16+AG21+AG26</f>
        <v>1843.509</v>
      </c>
      <c r="AH6" s="68">
        <f t="shared" si="1"/>
        <v>2006.3540000000003</v>
      </c>
      <c r="AI6" s="68">
        <f t="shared" si="1"/>
        <v>1983.6000000000001</v>
      </c>
      <c r="AJ6" s="68">
        <f t="shared" si="1"/>
        <v>1921.1040000000003</v>
      </c>
    </row>
    <row r="7" spans="15:36" x14ac:dyDescent="0.25">
      <c r="O7" s="69" t="s">
        <v>99</v>
      </c>
      <c r="P7" s="70" t="s">
        <v>100</v>
      </c>
      <c r="Q7" s="71">
        <f>Q6/Q5</f>
        <v>2.1489149478969662</v>
      </c>
      <c r="R7" s="71">
        <f t="shared" ref="R7:AE7" si="2">R6/R5</f>
        <v>1.9026223075162625</v>
      </c>
      <c r="S7" s="71">
        <f t="shared" si="2"/>
        <v>1.7391271482586874</v>
      </c>
      <c r="T7" s="71">
        <f t="shared" si="2"/>
        <v>1.7042323809401418</v>
      </c>
      <c r="U7" s="71">
        <f t="shared" si="2"/>
        <v>1.7891391962550858</v>
      </c>
      <c r="V7" s="71">
        <f t="shared" si="2"/>
        <v>2.1092161228048028</v>
      </c>
      <c r="W7" s="71">
        <f t="shared" si="2"/>
        <v>2.0381432271442002</v>
      </c>
      <c r="X7" s="71">
        <f t="shared" si="2"/>
        <v>2.0782612841301202</v>
      </c>
      <c r="Y7" s="71">
        <f t="shared" si="2"/>
        <v>2.3495086701723151</v>
      </c>
      <c r="Z7" s="71">
        <f t="shared" si="2"/>
        <v>1.9955089558827652</v>
      </c>
      <c r="AA7" s="71">
        <f t="shared" si="2"/>
        <v>2.1128982154523532</v>
      </c>
      <c r="AB7" s="71">
        <f t="shared" si="2"/>
        <v>2.5455743516084364</v>
      </c>
      <c r="AC7" s="71">
        <f t="shared" si="2"/>
        <v>2.3889180451125775</v>
      </c>
      <c r="AD7" s="71">
        <f t="shared" si="2"/>
        <v>2.1373921484118896</v>
      </c>
      <c r="AE7" s="71">
        <f t="shared" si="2"/>
        <v>2.3031009067094166</v>
      </c>
      <c r="AF7" s="71">
        <v>2.106806257592571</v>
      </c>
      <c r="AG7" s="71">
        <f>AG6/AG5</f>
        <v>2.0340417597161293</v>
      </c>
      <c r="AH7" s="71">
        <f>AH6/AH5</f>
        <v>2.1354641633139626</v>
      </c>
      <c r="AI7" s="71">
        <f>AI6/AI5</f>
        <v>2.3482893334911803</v>
      </c>
      <c r="AJ7" s="71">
        <f>AJ6/AJ5</f>
        <v>2.2138783412368706</v>
      </c>
    </row>
    <row r="8" spans="15:36" x14ac:dyDescent="0.25">
      <c r="O8" s="62" t="s">
        <v>78</v>
      </c>
      <c r="P8" s="63"/>
      <c r="Q8" s="64"/>
      <c r="R8" s="64"/>
      <c r="S8" s="64"/>
      <c r="T8" s="64"/>
      <c r="U8" s="64"/>
      <c r="V8" s="64"/>
      <c r="W8" s="64"/>
      <c r="X8" s="64"/>
      <c r="Y8" s="64"/>
      <c r="Z8" s="64"/>
      <c r="AA8" s="64"/>
      <c r="AB8" s="64"/>
      <c r="AC8" s="64"/>
      <c r="AD8" s="64"/>
      <c r="AE8" s="64"/>
      <c r="AF8" s="64"/>
      <c r="AG8" s="64"/>
      <c r="AH8" s="64"/>
      <c r="AI8" s="64"/>
      <c r="AJ8" s="64"/>
    </row>
    <row r="9" spans="15:36" x14ac:dyDescent="0.25">
      <c r="O9" s="65"/>
      <c r="P9" s="66"/>
      <c r="Q9" s="66">
        <v>2000</v>
      </c>
      <c r="R9" s="66">
        <v>2001</v>
      </c>
      <c r="S9" s="66">
        <v>2002</v>
      </c>
      <c r="T9" s="66">
        <v>2003</v>
      </c>
      <c r="U9" s="66">
        <v>2004</v>
      </c>
      <c r="V9" s="66">
        <v>2005</v>
      </c>
      <c r="W9" s="66">
        <v>2006</v>
      </c>
      <c r="X9" s="66">
        <v>2007</v>
      </c>
      <c r="Y9" s="66">
        <v>2008</v>
      </c>
      <c r="Z9" s="66">
        <v>2009</v>
      </c>
      <c r="AA9" s="66">
        <v>2010</v>
      </c>
      <c r="AB9" s="66">
        <v>2011</v>
      </c>
      <c r="AC9" s="66">
        <v>2012</v>
      </c>
      <c r="AD9" s="66">
        <v>2013</v>
      </c>
      <c r="AE9" s="66">
        <v>2014</v>
      </c>
      <c r="AF9" s="66">
        <v>2015</v>
      </c>
      <c r="AG9" s="66">
        <v>2016</v>
      </c>
      <c r="AH9" s="66">
        <v>2017</v>
      </c>
      <c r="AI9" s="66">
        <v>2018</v>
      </c>
      <c r="AJ9" s="66">
        <v>2019</v>
      </c>
    </row>
    <row r="10" spans="15:36" x14ac:dyDescent="0.25">
      <c r="O10" s="67" t="s">
        <v>101</v>
      </c>
      <c r="P10" s="68" t="s">
        <v>96</v>
      </c>
      <c r="Q10" s="68">
        <v>150.38057900000001</v>
      </c>
      <c r="R10" s="68">
        <v>158.48778799999999</v>
      </c>
      <c r="S10" s="68">
        <v>175.49329445519999</v>
      </c>
      <c r="T10" s="68">
        <v>192.93670056670001</v>
      </c>
      <c r="U10" s="68">
        <v>233.3400807802</v>
      </c>
      <c r="V10" s="68">
        <v>242.48022453990001</v>
      </c>
      <c r="W10" s="68">
        <v>258.75041966539999</v>
      </c>
      <c r="X10" s="68">
        <v>317.69890552209995</v>
      </c>
      <c r="Y10" s="68">
        <v>326.99190337199997</v>
      </c>
      <c r="Z10" s="68">
        <v>348.41301345569997</v>
      </c>
      <c r="AA10" s="68">
        <v>382.55308354490001</v>
      </c>
      <c r="AB10" s="68">
        <v>396.57615365309999</v>
      </c>
      <c r="AC10" s="68">
        <v>401.84123653259996</v>
      </c>
      <c r="AD10" s="68">
        <v>398.37695106059999</v>
      </c>
      <c r="AE10" s="68">
        <v>413.56919094929998</v>
      </c>
      <c r="AF10" s="68">
        <v>437.84699999999998</v>
      </c>
      <c r="AG10" s="68">
        <v>451.06700000000001</v>
      </c>
      <c r="AH10" s="68">
        <v>477.19299999999998</v>
      </c>
      <c r="AI10" s="68">
        <v>456.7</v>
      </c>
      <c r="AJ10" s="68">
        <v>444.00099999999998</v>
      </c>
    </row>
    <row r="11" spans="15:36" x14ac:dyDescent="0.25">
      <c r="O11" s="67" t="s">
        <v>102</v>
      </c>
      <c r="P11" s="68" t="s">
        <v>98</v>
      </c>
      <c r="Q11" s="68">
        <v>434.661993</v>
      </c>
      <c r="R11" s="68">
        <v>453.87927200000001</v>
      </c>
      <c r="S11" s="68">
        <v>471.66601617999999</v>
      </c>
      <c r="T11" s="68">
        <v>524.11470127999996</v>
      </c>
      <c r="U11" s="68">
        <v>650.14249059000008</v>
      </c>
      <c r="V11" s="68">
        <v>696.04023954000002</v>
      </c>
      <c r="W11" s="68">
        <v>772.21546238999997</v>
      </c>
      <c r="X11" s="68">
        <v>1012.17846896</v>
      </c>
      <c r="Y11" s="68">
        <v>1095.4763609000001</v>
      </c>
      <c r="Z11" s="68">
        <v>1069.12207951</v>
      </c>
      <c r="AA11" s="68">
        <v>1186.4632452799999</v>
      </c>
      <c r="AB11" s="68">
        <v>1321.6412109100002</v>
      </c>
      <c r="AC11" s="68">
        <v>1337.7155418900002</v>
      </c>
      <c r="AD11" s="68">
        <v>1362.5547327000002</v>
      </c>
      <c r="AE11" s="68">
        <v>1422.0179057400001</v>
      </c>
      <c r="AF11" s="68">
        <v>1443.4</v>
      </c>
      <c r="AG11" s="68">
        <v>1427.481</v>
      </c>
      <c r="AH11" s="68">
        <v>1520.2370000000001</v>
      </c>
      <c r="AI11" s="68">
        <v>1507.3</v>
      </c>
      <c r="AJ11" s="68">
        <v>1444.989</v>
      </c>
    </row>
    <row r="12" spans="15:36" x14ac:dyDescent="0.25">
      <c r="O12" s="69" t="s">
        <v>103</v>
      </c>
      <c r="P12" s="70" t="s">
        <v>100</v>
      </c>
      <c r="Q12" s="71">
        <f t="shared" ref="Q12:AE12" si="3">Q11/Q10</f>
        <v>2.8904130831947388</v>
      </c>
      <c r="R12" s="71">
        <f t="shared" si="3"/>
        <v>2.8638122705075548</v>
      </c>
      <c r="S12" s="71">
        <f t="shared" si="3"/>
        <v>2.6876583384239057</v>
      </c>
      <c r="T12" s="71">
        <f t="shared" si="3"/>
        <v>2.7165111652710605</v>
      </c>
      <c r="U12" s="71">
        <f t="shared" si="3"/>
        <v>2.7862443880887167</v>
      </c>
      <c r="V12" s="71">
        <f t="shared" si="3"/>
        <v>2.8705031136486223</v>
      </c>
      <c r="W12" s="71">
        <f t="shared" si="3"/>
        <v>2.9844027437272609</v>
      </c>
      <c r="X12" s="71">
        <f t="shared" si="3"/>
        <v>3.1859677555281674</v>
      </c>
      <c r="Y12" s="71">
        <f t="shared" si="3"/>
        <v>3.3501635655294479</v>
      </c>
      <c r="Z12" s="71">
        <f t="shared" si="3"/>
        <v>3.0685480685868147</v>
      </c>
      <c r="AA12" s="71">
        <f t="shared" si="3"/>
        <v>3.1014342749134984</v>
      </c>
      <c r="AB12" s="71">
        <f t="shared" si="3"/>
        <v>3.3326290517863288</v>
      </c>
      <c r="AC12" s="71">
        <f t="shared" si="3"/>
        <v>3.3289653233024432</v>
      </c>
      <c r="AD12" s="71">
        <f t="shared" si="3"/>
        <v>3.4202649753517798</v>
      </c>
      <c r="AE12" s="71">
        <f t="shared" si="3"/>
        <v>3.4384038677444115</v>
      </c>
      <c r="AF12" s="71">
        <v>3.2965853368870865</v>
      </c>
      <c r="AG12" s="71">
        <f>AG11/AG10</f>
        <v>3.164676201096511</v>
      </c>
      <c r="AH12" s="71">
        <f>AH11/AH10</f>
        <v>3.1857906549341672</v>
      </c>
      <c r="AI12" s="71">
        <f>AI11/AI10</f>
        <v>3.3004160280271515</v>
      </c>
      <c r="AJ12" s="71">
        <f>AJ11/AJ10</f>
        <v>3.2544723998369376</v>
      </c>
    </row>
    <row r="13" spans="15:36" x14ac:dyDescent="0.25">
      <c r="O13" s="62" t="s">
        <v>79</v>
      </c>
      <c r="P13" s="63"/>
      <c r="Q13" s="64"/>
      <c r="R13" s="64"/>
      <c r="S13" s="64"/>
      <c r="T13" s="64"/>
      <c r="U13" s="64"/>
      <c r="V13" s="64"/>
      <c r="W13" s="64"/>
      <c r="X13" s="64"/>
      <c r="Y13" s="64"/>
      <c r="Z13" s="64"/>
      <c r="AA13" s="64"/>
      <c r="AB13" s="64"/>
      <c r="AC13" s="64"/>
      <c r="AD13" s="64"/>
      <c r="AE13" s="64"/>
      <c r="AF13" s="64"/>
      <c r="AG13" s="64"/>
      <c r="AH13" s="64"/>
      <c r="AI13" s="64"/>
      <c r="AJ13" s="64"/>
    </row>
    <row r="14" spans="15:36" x14ac:dyDescent="0.25">
      <c r="O14" s="65"/>
      <c r="P14" s="66"/>
      <c r="Q14" s="66">
        <v>2000</v>
      </c>
      <c r="R14" s="66">
        <v>2001</v>
      </c>
      <c r="S14" s="66">
        <v>2002</v>
      </c>
      <c r="T14" s="66">
        <v>2003</v>
      </c>
      <c r="U14" s="66">
        <v>2004</v>
      </c>
      <c r="V14" s="66">
        <v>2005</v>
      </c>
      <c r="W14" s="66">
        <v>2006</v>
      </c>
      <c r="X14" s="66">
        <v>2007</v>
      </c>
      <c r="Y14" s="66">
        <v>2008</v>
      </c>
      <c r="Z14" s="66">
        <v>2009</v>
      </c>
      <c r="AA14" s="66">
        <v>2010</v>
      </c>
      <c r="AB14" s="66">
        <v>2011</v>
      </c>
      <c r="AC14" s="66">
        <v>2012</v>
      </c>
      <c r="AD14" s="66">
        <v>2013</v>
      </c>
      <c r="AE14" s="66">
        <v>2014</v>
      </c>
      <c r="AF14" s="66">
        <v>2015</v>
      </c>
      <c r="AG14" s="66">
        <v>2016</v>
      </c>
      <c r="AH14" s="66">
        <v>2017</v>
      </c>
      <c r="AI14" s="66">
        <v>2018</v>
      </c>
      <c r="AJ14" s="66">
        <v>2019</v>
      </c>
    </row>
    <row r="15" spans="15:36" x14ac:dyDescent="0.25">
      <c r="O15" s="67" t="s">
        <v>104</v>
      </c>
      <c r="P15" s="68" t="s">
        <v>96</v>
      </c>
      <c r="Q15" s="68">
        <v>72.910036000000005</v>
      </c>
      <c r="R15" s="68">
        <v>109.110247</v>
      </c>
      <c r="S15" s="68">
        <v>118.40353100519999</v>
      </c>
      <c r="T15" s="68">
        <v>149.88732758360001</v>
      </c>
      <c r="U15" s="68">
        <v>188.22032426440001</v>
      </c>
      <c r="V15" s="68">
        <v>131.14229065469999</v>
      </c>
      <c r="W15" s="68">
        <v>161.83011181999998</v>
      </c>
      <c r="X15" s="68">
        <v>233.30518985</v>
      </c>
      <c r="Y15" s="68">
        <v>208.40995900999999</v>
      </c>
      <c r="Z15" s="68">
        <v>289.61965530000003</v>
      </c>
      <c r="AA15" s="68">
        <v>290.92445788999999</v>
      </c>
      <c r="AB15" s="68">
        <v>210.15477798930002</v>
      </c>
      <c r="AC15" s="68">
        <v>290.69355034739999</v>
      </c>
      <c r="AD15" s="68">
        <v>410.26098474999998</v>
      </c>
      <c r="AE15" s="68">
        <v>329.41743557000001</v>
      </c>
      <c r="AF15" s="68">
        <v>385.04199999999997</v>
      </c>
      <c r="AG15" s="68">
        <v>401.93400000000003</v>
      </c>
      <c r="AH15" s="68">
        <v>393.92899999999997</v>
      </c>
      <c r="AI15" s="68">
        <v>319.5</v>
      </c>
      <c r="AJ15" s="68">
        <v>360.04599999999999</v>
      </c>
    </row>
    <row r="16" spans="15:36" x14ac:dyDescent="0.25">
      <c r="O16" s="67" t="s">
        <v>105</v>
      </c>
      <c r="P16" s="68" t="s">
        <v>98</v>
      </c>
      <c r="Q16" s="68">
        <v>66.290965999999997</v>
      </c>
      <c r="R16" s="68">
        <v>69.168778000000003</v>
      </c>
      <c r="S16" s="68">
        <v>54.666370960000002</v>
      </c>
      <c r="T16" s="68">
        <v>74.318585330000005</v>
      </c>
      <c r="U16" s="68">
        <v>116.18971509000001</v>
      </c>
      <c r="V16" s="68">
        <v>114.17217457</v>
      </c>
      <c r="W16" s="68">
        <v>114.31705675000001</v>
      </c>
      <c r="X16" s="68">
        <v>150.5098686</v>
      </c>
      <c r="Y16" s="68">
        <v>182.46038066</v>
      </c>
      <c r="Z16" s="68">
        <v>211.21099818000002</v>
      </c>
      <c r="AA16" s="68">
        <v>243.25538308</v>
      </c>
      <c r="AB16" s="68">
        <v>245.24177114</v>
      </c>
      <c r="AC16" s="68">
        <v>330.16294305999998</v>
      </c>
      <c r="AD16" s="68">
        <v>390.96416416000005</v>
      </c>
      <c r="AE16" s="68">
        <v>296.75839437000002</v>
      </c>
      <c r="AF16" s="68">
        <v>292.47399999999999</v>
      </c>
      <c r="AG16" s="68">
        <v>303.22699999999998</v>
      </c>
      <c r="AH16" s="68">
        <v>340.12900000000002</v>
      </c>
      <c r="AI16" s="68">
        <v>327.2</v>
      </c>
      <c r="AJ16" s="68">
        <v>335.96699999999998</v>
      </c>
    </row>
    <row r="17" spans="15:36" x14ac:dyDescent="0.25">
      <c r="O17" s="69" t="s">
        <v>106</v>
      </c>
      <c r="P17" s="70" t="s">
        <v>100</v>
      </c>
      <c r="Q17" s="71">
        <f t="shared" ref="Q17:AE17" si="4">Q16/Q15</f>
        <v>0.90921592742047186</v>
      </c>
      <c r="R17" s="71">
        <f t="shared" si="4"/>
        <v>0.6339347577501131</v>
      </c>
      <c r="S17" s="71">
        <f t="shared" si="4"/>
        <v>0.46169544519410649</v>
      </c>
      <c r="T17" s="71">
        <f t="shared" si="4"/>
        <v>0.49582967771940983</v>
      </c>
      <c r="U17" s="71">
        <f t="shared" si="4"/>
        <v>0.61730695419897397</v>
      </c>
      <c r="V17" s="71">
        <f t="shared" si="4"/>
        <v>0.87059768439318619</v>
      </c>
      <c r="W17" s="71">
        <f t="shared" si="4"/>
        <v>0.70640164221818191</v>
      </c>
      <c r="X17" s="71">
        <f t="shared" si="4"/>
        <v>0.64512010511539852</v>
      </c>
      <c r="Y17" s="71">
        <f t="shared" si="4"/>
        <v>0.87548781990425484</v>
      </c>
      <c r="Z17" s="71">
        <f t="shared" si="4"/>
        <v>0.72927024915218175</v>
      </c>
      <c r="AA17" s="71">
        <f t="shared" si="4"/>
        <v>0.83614621075267626</v>
      </c>
      <c r="AB17" s="71">
        <f t="shared" si="4"/>
        <v>1.1669578654665964</v>
      </c>
      <c r="AC17" s="71">
        <f t="shared" si="4"/>
        <v>1.1357766371680114</v>
      </c>
      <c r="AD17" s="71">
        <f t="shared" si="4"/>
        <v>0.95296452427286304</v>
      </c>
      <c r="AE17" s="71">
        <f t="shared" si="4"/>
        <v>0.90085818880992397</v>
      </c>
      <c r="AF17" s="71">
        <v>0.75958986292404462</v>
      </c>
      <c r="AG17" s="71">
        <f>AG16/AG15</f>
        <v>0.7544198798807763</v>
      </c>
      <c r="AH17" s="71">
        <f>AH16/AH15</f>
        <v>0.8634271658090672</v>
      </c>
      <c r="AI17" s="71">
        <f>AI16/AI15</f>
        <v>1.0241001564945227</v>
      </c>
      <c r="AJ17" s="71">
        <f>AJ16/AJ15</f>
        <v>0.93312243435561004</v>
      </c>
    </row>
    <row r="18" spans="15:36" x14ac:dyDescent="0.25">
      <c r="O18" s="62" t="s">
        <v>107</v>
      </c>
      <c r="P18" s="63"/>
      <c r="Q18" s="64"/>
      <c r="R18" s="64"/>
      <c r="S18" s="64"/>
      <c r="T18" s="64"/>
      <c r="U18" s="64"/>
      <c r="V18" s="64"/>
      <c r="W18" s="64"/>
      <c r="X18" s="64"/>
      <c r="Y18" s="64"/>
      <c r="Z18" s="64"/>
      <c r="AA18" s="64"/>
      <c r="AB18" s="64"/>
      <c r="AC18" s="64"/>
      <c r="AD18" s="64"/>
      <c r="AE18" s="64"/>
      <c r="AF18" s="64"/>
      <c r="AG18" s="64"/>
      <c r="AH18" s="64"/>
      <c r="AI18" s="64"/>
      <c r="AJ18" s="64"/>
    </row>
    <row r="19" spans="15:36" x14ac:dyDescent="0.25">
      <c r="O19" s="65"/>
      <c r="P19" s="66"/>
      <c r="Q19" s="66">
        <v>2000</v>
      </c>
      <c r="R19" s="66">
        <v>2001</v>
      </c>
      <c r="S19" s="66">
        <v>2002</v>
      </c>
      <c r="T19" s="66">
        <v>2003</v>
      </c>
      <c r="U19" s="66">
        <v>2004</v>
      </c>
      <c r="V19" s="66">
        <v>2005</v>
      </c>
      <c r="W19" s="66">
        <v>2006</v>
      </c>
      <c r="X19" s="66">
        <v>2007</v>
      </c>
      <c r="Y19" s="66">
        <v>2008</v>
      </c>
      <c r="Z19" s="66">
        <v>2009</v>
      </c>
      <c r="AA19" s="66">
        <v>2010</v>
      </c>
      <c r="AB19" s="66">
        <v>2011</v>
      </c>
      <c r="AC19" s="66">
        <v>2012</v>
      </c>
      <c r="AD19" s="66">
        <v>2013</v>
      </c>
      <c r="AE19" s="66">
        <v>2014</v>
      </c>
      <c r="AF19" s="66">
        <v>2015</v>
      </c>
      <c r="AG19" s="66">
        <v>2016</v>
      </c>
      <c r="AH19" s="66">
        <v>2017</v>
      </c>
      <c r="AI19" s="66">
        <v>2018</v>
      </c>
      <c r="AJ19" s="66">
        <v>2019</v>
      </c>
    </row>
    <row r="20" spans="15:36" x14ac:dyDescent="0.25">
      <c r="O20" s="67" t="s">
        <v>108</v>
      </c>
      <c r="P20" s="68" t="s">
        <v>96</v>
      </c>
      <c r="Q20" s="68">
        <v>39.981855000000003</v>
      </c>
      <c r="R20" s="68">
        <v>40.052982999999998</v>
      </c>
      <c r="S20" s="68">
        <v>49.388238392700003</v>
      </c>
      <c r="T20" s="68">
        <v>47.342706783399997</v>
      </c>
      <c r="U20" s="68">
        <v>42.646569212499998</v>
      </c>
      <c r="V20" s="68">
        <v>38.658926530000002</v>
      </c>
      <c r="W20" s="68">
        <v>47.957571909999999</v>
      </c>
      <c r="X20" s="68">
        <v>46.841828729999996</v>
      </c>
      <c r="Y20" s="68">
        <v>43.590714210000002</v>
      </c>
      <c r="Z20" s="68">
        <v>47.185891670000004</v>
      </c>
      <c r="AA20" s="68">
        <v>48.600438652000001</v>
      </c>
      <c r="AB20" s="68">
        <v>49.518246762000004</v>
      </c>
      <c r="AC20" s="68">
        <v>47.411845679999999</v>
      </c>
      <c r="AD20" s="68">
        <v>61.3923323</v>
      </c>
      <c r="AE20" s="68">
        <v>49.354199690000002</v>
      </c>
      <c r="AF20" s="68">
        <v>47.796999999999997</v>
      </c>
      <c r="AG20" s="68">
        <v>48.23</v>
      </c>
      <c r="AH20" s="68">
        <v>43.374000000000002</v>
      </c>
      <c r="AI20" s="68">
        <v>43.8</v>
      </c>
      <c r="AJ20" s="68">
        <v>41.093000000000004</v>
      </c>
    </row>
    <row r="21" spans="15:36" x14ac:dyDescent="0.25">
      <c r="O21" s="67" t="s">
        <v>109</v>
      </c>
      <c r="P21" s="68" t="s">
        <v>98</v>
      </c>
      <c r="Q21" s="68">
        <v>64.322484000000003</v>
      </c>
      <c r="R21" s="68">
        <v>61.564771999999998</v>
      </c>
      <c r="S21" s="68">
        <v>70.012456389999997</v>
      </c>
      <c r="T21" s="68">
        <v>65.760063479999999</v>
      </c>
      <c r="U21" s="68">
        <v>63.218226420000001</v>
      </c>
      <c r="V21" s="68">
        <v>58.501507850000003</v>
      </c>
      <c r="W21" s="68">
        <v>66.993644709999998</v>
      </c>
      <c r="X21" s="68">
        <v>78.070875520000001</v>
      </c>
      <c r="Y21" s="68">
        <v>78.936040340000005</v>
      </c>
      <c r="Z21" s="68">
        <v>82.32576641</v>
      </c>
      <c r="AA21" s="68">
        <v>90.073937659999999</v>
      </c>
      <c r="AB21" s="68">
        <v>98.660379769999992</v>
      </c>
      <c r="AC21" s="68">
        <v>93.425791289999992</v>
      </c>
      <c r="AD21" s="68">
        <v>98.948317870000011</v>
      </c>
      <c r="AE21" s="68">
        <v>98.224757839999995</v>
      </c>
      <c r="AF21" s="68">
        <v>89.888999999999996</v>
      </c>
      <c r="AG21" s="68">
        <v>92.328000000000003</v>
      </c>
      <c r="AH21" s="68">
        <v>87.179000000000002</v>
      </c>
      <c r="AI21" s="68">
        <v>90.2</v>
      </c>
      <c r="AJ21" s="68">
        <v>87.796000000000006</v>
      </c>
    </row>
    <row r="22" spans="15:36" x14ac:dyDescent="0.25">
      <c r="O22" s="69" t="s">
        <v>110</v>
      </c>
      <c r="P22" s="70" t="s">
        <v>100</v>
      </c>
      <c r="Q22" s="71">
        <f t="shared" ref="Q22:AE22" si="5">Q21/Q20</f>
        <v>1.6087918882202938</v>
      </c>
      <c r="R22" s="71">
        <f t="shared" si="5"/>
        <v>1.53708331786424</v>
      </c>
      <c r="S22" s="71">
        <f t="shared" si="5"/>
        <v>1.4175937160040197</v>
      </c>
      <c r="T22" s="71">
        <f t="shared" si="5"/>
        <v>1.3890220468563865</v>
      </c>
      <c r="U22" s="71">
        <f t="shared" si="5"/>
        <v>1.4823754310691495</v>
      </c>
      <c r="V22" s="71">
        <f t="shared" si="5"/>
        <v>1.5132729514515053</v>
      </c>
      <c r="W22" s="71">
        <f t="shared" si="5"/>
        <v>1.3969357088328871</v>
      </c>
      <c r="X22" s="71">
        <f t="shared" si="5"/>
        <v>1.6666914515657938</v>
      </c>
      <c r="Y22" s="71">
        <f t="shared" si="5"/>
        <v>1.810845308928009</v>
      </c>
      <c r="Z22" s="71">
        <f t="shared" si="5"/>
        <v>1.7447114698129429</v>
      </c>
      <c r="AA22" s="71">
        <f t="shared" si="5"/>
        <v>1.8533564749274807</v>
      </c>
      <c r="AB22" s="71">
        <f t="shared" si="5"/>
        <v>1.992404542192139</v>
      </c>
      <c r="AC22" s="71">
        <f t="shared" si="5"/>
        <v>1.9705158057031791</v>
      </c>
      <c r="AD22" s="71">
        <f t="shared" si="5"/>
        <v>1.6117373972123878</v>
      </c>
      <c r="AE22" s="71">
        <f t="shared" si="5"/>
        <v>1.9902006000900061</v>
      </c>
      <c r="AF22" s="71">
        <v>1.8806410444170136</v>
      </c>
      <c r="AG22" s="71">
        <f>AG21/AG20</f>
        <v>1.9143271822517107</v>
      </c>
      <c r="AH22" s="71">
        <f>AH21/AH20</f>
        <v>2.0099368285147783</v>
      </c>
      <c r="AI22" s="71">
        <f>AI21/AI20</f>
        <v>2.0593607305936077</v>
      </c>
      <c r="AJ22" s="71">
        <f>AJ21/AJ20</f>
        <v>2.1365196018786654</v>
      </c>
    </row>
    <row r="23" spans="15:36" x14ac:dyDescent="0.25">
      <c r="O23" s="62" t="s">
        <v>111</v>
      </c>
      <c r="P23" s="63"/>
      <c r="Q23" s="64"/>
      <c r="R23" s="64"/>
      <c r="S23" s="64"/>
      <c r="T23" s="64"/>
      <c r="U23" s="64"/>
      <c r="V23" s="64"/>
      <c r="W23" s="64"/>
      <c r="X23" s="64"/>
      <c r="Y23" s="64"/>
      <c r="Z23" s="64"/>
      <c r="AA23" s="64"/>
      <c r="AB23" s="64"/>
      <c r="AC23" s="64"/>
      <c r="AD23" s="64"/>
      <c r="AE23" s="64"/>
      <c r="AF23" s="64"/>
      <c r="AG23" s="64"/>
      <c r="AH23" s="64"/>
      <c r="AI23" s="64"/>
      <c r="AJ23" s="64"/>
    </row>
    <row r="24" spans="15:36" x14ac:dyDescent="0.25">
      <c r="O24" s="65"/>
      <c r="P24" s="66"/>
      <c r="Q24" s="66">
        <v>2000</v>
      </c>
      <c r="R24" s="66">
        <v>2001</v>
      </c>
      <c r="S24" s="66">
        <v>2002</v>
      </c>
      <c r="T24" s="66">
        <v>2003</v>
      </c>
      <c r="U24" s="66">
        <v>2004</v>
      </c>
      <c r="V24" s="66">
        <v>2005</v>
      </c>
      <c r="W24" s="66">
        <v>2006</v>
      </c>
      <c r="X24" s="66">
        <v>2007</v>
      </c>
      <c r="Y24" s="66">
        <v>2008</v>
      </c>
      <c r="Z24" s="66">
        <v>2009</v>
      </c>
      <c r="AA24" s="66">
        <v>2010</v>
      </c>
      <c r="AB24" s="66">
        <v>2011</v>
      </c>
      <c r="AC24" s="66">
        <v>2012</v>
      </c>
      <c r="AD24" s="66">
        <v>2013</v>
      </c>
      <c r="AE24" s="66">
        <v>2014</v>
      </c>
      <c r="AF24" s="66">
        <v>2015</v>
      </c>
      <c r="AG24" s="66">
        <v>2016</v>
      </c>
      <c r="AH24" s="66">
        <v>2017</v>
      </c>
      <c r="AI24" s="66">
        <v>2018</v>
      </c>
      <c r="AJ24" s="66">
        <v>2019</v>
      </c>
    </row>
    <row r="25" spans="15:36" x14ac:dyDescent="0.25">
      <c r="O25" s="67" t="s">
        <v>112</v>
      </c>
      <c r="P25" s="68" t="s">
        <v>96</v>
      </c>
      <c r="Q25" s="68">
        <v>1.4779500000000001</v>
      </c>
      <c r="R25" s="68">
        <v>1.2912380000000001</v>
      </c>
      <c r="S25" s="68">
        <v>0.78024550000000004</v>
      </c>
      <c r="T25" s="68">
        <v>0.79339510000000002</v>
      </c>
      <c r="U25" s="68">
        <v>1.1323433000000001</v>
      </c>
      <c r="V25" s="68">
        <v>1.3746780000000001</v>
      </c>
      <c r="W25" s="68">
        <v>1.5564555</v>
      </c>
      <c r="X25" s="68">
        <v>1.9405427</v>
      </c>
      <c r="Y25" s="68">
        <v>2.7278942499999999</v>
      </c>
      <c r="Z25" s="68">
        <v>2.4381650000000001</v>
      </c>
      <c r="AA25" s="68">
        <v>3.3065371800000003</v>
      </c>
      <c r="AB25" s="68">
        <v>3.7969488</v>
      </c>
      <c r="AC25" s="68">
        <v>4.0014485999999998</v>
      </c>
      <c r="AD25" s="68">
        <v>3.4850324800000001</v>
      </c>
      <c r="AE25" s="68">
        <v>4.0899954695999998</v>
      </c>
      <c r="AF25" s="68">
        <v>4.3470000000000004</v>
      </c>
      <c r="AG25" s="68">
        <v>5.0970000000000004</v>
      </c>
      <c r="AH25" s="68">
        <v>5.444</v>
      </c>
      <c r="AI25" s="68">
        <v>4.5999999999999996</v>
      </c>
      <c r="AJ25" s="68">
        <v>4.6079999999999997</v>
      </c>
    </row>
    <row r="26" spans="15:36" x14ac:dyDescent="0.25">
      <c r="O26" s="67" t="s">
        <v>113</v>
      </c>
      <c r="P26" s="68" t="s">
        <v>98</v>
      </c>
      <c r="Q26" s="68">
        <v>3.6506919999999998</v>
      </c>
      <c r="R26" s="68">
        <v>3.1876060000000002</v>
      </c>
      <c r="S26" s="68">
        <v>2.0284767399999999</v>
      </c>
      <c r="T26" s="68">
        <v>2.0935631699999999</v>
      </c>
      <c r="U26" s="68">
        <v>3.0063805000000001</v>
      </c>
      <c r="V26" s="68">
        <v>3.7762350599999999</v>
      </c>
      <c r="W26" s="68">
        <v>4.5938774800000006</v>
      </c>
      <c r="X26" s="68">
        <v>5.7537796200000004</v>
      </c>
      <c r="Y26" s="68">
        <v>9.8845079600000005</v>
      </c>
      <c r="Z26" s="68">
        <v>9.5663100600000011</v>
      </c>
      <c r="AA26" s="68">
        <v>12.871086029999999</v>
      </c>
      <c r="AB26" s="68">
        <v>14.653130470000001</v>
      </c>
      <c r="AC26" s="68">
        <v>15.92671947</v>
      </c>
      <c r="AD26" s="68">
        <v>14.577530269999999</v>
      </c>
      <c r="AE26" s="68">
        <v>17.259489590000001</v>
      </c>
      <c r="AF26" s="68">
        <v>17.762</v>
      </c>
      <c r="AG26" s="68">
        <v>20.472999999999999</v>
      </c>
      <c r="AH26" s="68">
        <v>21.908999999999999</v>
      </c>
      <c r="AI26" s="68">
        <f>19.2</f>
        <v>19.2</v>
      </c>
      <c r="AJ26" s="68">
        <v>18.536999999999999</v>
      </c>
    </row>
    <row r="27" spans="15:36" x14ac:dyDescent="0.25">
      <c r="O27" s="69" t="s">
        <v>114</v>
      </c>
      <c r="P27" s="70" t="s">
        <v>100</v>
      </c>
      <c r="Q27" s="71">
        <f t="shared" ref="Q27:AE27" si="6">Q26/Q25</f>
        <v>2.470105213302209</v>
      </c>
      <c r="R27" s="71">
        <f t="shared" si="6"/>
        <v>2.4686432710313668</v>
      </c>
      <c r="S27" s="71">
        <f t="shared" si="6"/>
        <v>2.5997929369666339</v>
      </c>
      <c r="T27" s="71">
        <f t="shared" si="6"/>
        <v>2.638739727532978</v>
      </c>
      <c r="U27" s="71">
        <f t="shared" si="6"/>
        <v>2.6550079821199102</v>
      </c>
      <c r="V27" s="71">
        <f t="shared" si="6"/>
        <v>2.7469960674427027</v>
      </c>
      <c r="W27" s="71">
        <f t="shared" si="6"/>
        <v>2.951499403612889</v>
      </c>
      <c r="X27" s="71">
        <f t="shared" si="6"/>
        <v>2.9650363375152735</v>
      </c>
      <c r="Y27" s="71">
        <f t="shared" si="6"/>
        <v>3.6234938212872443</v>
      </c>
      <c r="Z27" s="71">
        <f t="shared" si="6"/>
        <v>3.923569594346568</v>
      </c>
      <c r="AA27" s="71">
        <f t="shared" si="6"/>
        <v>3.8926179653603645</v>
      </c>
      <c r="AB27" s="71">
        <f t="shared" si="6"/>
        <v>3.8591856887825298</v>
      </c>
      <c r="AC27" s="71">
        <f t="shared" si="6"/>
        <v>3.9802384241546926</v>
      </c>
      <c r="AD27" s="71">
        <f t="shared" si="6"/>
        <v>4.1828965307089474</v>
      </c>
      <c r="AE27" s="71">
        <f t="shared" si="6"/>
        <v>4.2199287794536291</v>
      </c>
      <c r="AF27" s="71">
        <v>4.086036346905912</v>
      </c>
      <c r="AG27" s="71">
        <f>AG26/AG25</f>
        <v>4.0166764763586418</v>
      </c>
      <c r="AH27" s="71">
        <f>AH26/AH25</f>
        <v>4.0244305657604702</v>
      </c>
      <c r="AI27" s="71">
        <f>AI26/AI25</f>
        <v>4.1739130434782608</v>
      </c>
      <c r="AJ27" s="71">
        <f>AJ26/AJ25</f>
        <v>4.022786458333333</v>
      </c>
    </row>
    <row r="28" spans="15:36" x14ac:dyDescent="0.25">
      <c r="O28" s="62" t="s">
        <v>115</v>
      </c>
      <c r="P28" s="63"/>
      <c r="Q28" s="64"/>
      <c r="R28" s="64"/>
      <c r="S28" s="64"/>
      <c r="T28" s="64"/>
      <c r="U28" s="64"/>
      <c r="V28" s="64"/>
      <c r="W28" s="64"/>
      <c r="X28" s="64"/>
      <c r="Y28" s="64"/>
      <c r="Z28" s="64"/>
      <c r="AA28" s="64"/>
      <c r="AB28" s="64"/>
      <c r="AC28" s="64"/>
      <c r="AD28" s="64"/>
      <c r="AE28" s="64"/>
      <c r="AF28" s="64"/>
      <c r="AG28" s="64"/>
      <c r="AH28" s="64"/>
      <c r="AI28" s="64"/>
      <c r="AJ28" s="64"/>
    </row>
    <row r="29" spans="15:36" x14ac:dyDescent="0.25">
      <c r="O29" s="65"/>
      <c r="P29" s="66"/>
      <c r="Q29" s="66">
        <v>2000</v>
      </c>
      <c r="R29" s="66">
        <v>2001</v>
      </c>
      <c r="S29" s="66">
        <v>2002</v>
      </c>
      <c r="T29" s="66">
        <v>2003</v>
      </c>
      <c r="U29" s="66">
        <v>2004</v>
      </c>
      <c r="V29" s="66">
        <v>2005</v>
      </c>
      <c r="W29" s="66">
        <v>2006</v>
      </c>
      <c r="X29" s="66">
        <v>2007</v>
      </c>
      <c r="Y29" s="66">
        <v>2008</v>
      </c>
      <c r="Z29" s="66">
        <v>2009</v>
      </c>
      <c r="AA29" s="66">
        <v>2010</v>
      </c>
      <c r="AB29" s="66">
        <v>2011</v>
      </c>
      <c r="AC29" s="66">
        <v>2012</v>
      </c>
      <c r="AD29" s="66">
        <v>2013</v>
      </c>
      <c r="AE29" s="66">
        <v>2014</v>
      </c>
      <c r="AF29" s="66">
        <v>2015</v>
      </c>
      <c r="AG29" s="66">
        <v>2016</v>
      </c>
      <c r="AH29" s="66">
        <v>2017</v>
      </c>
      <c r="AI29" s="66">
        <v>2018</v>
      </c>
      <c r="AJ29" s="66">
        <v>2019</v>
      </c>
    </row>
    <row r="30" spans="15:36" x14ac:dyDescent="0.25">
      <c r="O30" s="67" t="s">
        <v>116</v>
      </c>
      <c r="P30" s="68" t="s">
        <v>96</v>
      </c>
      <c r="Q30" s="68"/>
      <c r="R30" s="68"/>
      <c r="S30" s="68"/>
      <c r="T30" s="68"/>
      <c r="U30" s="68"/>
      <c r="V30" s="68"/>
      <c r="W30" s="68"/>
      <c r="X30" s="68"/>
      <c r="Y30" s="68"/>
      <c r="Z30" s="68"/>
      <c r="AA30" s="68"/>
      <c r="AB30" s="68"/>
      <c r="AC30" s="68"/>
      <c r="AD30" s="68"/>
      <c r="AE30" s="68"/>
      <c r="AF30" s="68"/>
      <c r="AG30" s="68"/>
      <c r="AH30" s="68">
        <v>19.600000000000001</v>
      </c>
      <c r="AI30" s="68">
        <v>20.100000000000001</v>
      </c>
      <c r="AJ30" s="68">
        <v>18.007000000000001</v>
      </c>
    </row>
    <row r="31" spans="15:36" x14ac:dyDescent="0.25">
      <c r="O31" s="67" t="s">
        <v>117</v>
      </c>
      <c r="P31" s="68" t="s">
        <v>98</v>
      </c>
      <c r="Q31" s="68"/>
      <c r="R31" s="68"/>
      <c r="S31" s="68"/>
      <c r="T31" s="68"/>
      <c r="U31" s="68"/>
      <c r="V31" s="68"/>
      <c r="W31" s="68"/>
      <c r="X31" s="68"/>
      <c r="Y31" s="68"/>
      <c r="Z31" s="68"/>
      <c r="AA31" s="68"/>
      <c r="AB31" s="68"/>
      <c r="AC31" s="68"/>
      <c r="AD31" s="68"/>
      <c r="AE31" s="68"/>
      <c r="AF31" s="68"/>
      <c r="AG31" s="68"/>
      <c r="AH31" s="68">
        <v>36.9</v>
      </c>
      <c r="AI31" s="68">
        <v>39.700000000000003</v>
      </c>
      <c r="AJ31" s="68">
        <v>33.814999999999998</v>
      </c>
    </row>
    <row r="32" spans="15:36" x14ac:dyDescent="0.25">
      <c r="O32" s="69" t="s">
        <v>118</v>
      </c>
      <c r="P32" s="70" t="s">
        <v>100</v>
      </c>
      <c r="Q32" s="71"/>
      <c r="R32" s="71"/>
      <c r="S32" s="71"/>
      <c r="T32" s="71"/>
      <c r="U32" s="71"/>
      <c r="V32" s="71"/>
      <c r="W32" s="71"/>
      <c r="X32" s="71"/>
      <c r="Y32" s="71"/>
      <c r="Z32" s="71"/>
      <c r="AA32" s="71"/>
      <c r="AB32" s="71"/>
      <c r="AC32" s="71"/>
      <c r="AD32" s="71"/>
      <c r="AE32" s="71"/>
      <c r="AF32" s="71"/>
      <c r="AG32" s="71"/>
      <c r="AH32" s="71">
        <f>AH31/AH30</f>
        <v>1.8826530612244896</v>
      </c>
      <c r="AI32" s="71">
        <f>AI31/AI30</f>
        <v>1.9751243781094527</v>
      </c>
      <c r="AJ32" s="71">
        <f>AJ31/AJ30</f>
        <v>1.8778808241239515</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zoomScaleNormal="100"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336" t="s">
        <v>119</v>
      </c>
      <c r="B1" s="337"/>
      <c r="C1" s="337"/>
      <c r="D1" s="337"/>
      <c r="E1" s="337"/>
      <c r="F1" s="337"/>
      <c r="G1" s="337"/>
      <c r="H1" s="337"/>
      <c r="I1" s="337"/>
      <c r="J1" s="337"/>
    </row>
    <row r="2" spans="1:10" x14ac:dyDescent="0.25">
      <c r="A2" s="73"/>
      <c r="B2" s="74" t="s">
        <v>120</v>
      </c>
      <c r="C2" s="74" t="s">
        <v>121</v>
      </c>
      <c r="D2" s="74" t="s">
        <v>122</v>
      </c>
      <c r="E2" s="74" t="s">
        <v>120</v>
      </c>
      <c r="F2" s="74" t="s">
        <v>121</v>
      </c>
      <c r="G2" s="74" t="s">
        <v>122</v>
      </c>
      <c r="H2" s="74" t="s">
        <v>120</v>
      </c>
      <c r="I2" s="74" t="s">
        <v>121</v>
      </c>
      <c r="J2" s="74" t="s">
        <v>122</v>
      </c>
    </row>
    <row r="3" spans="1:10" x14ac:dyDescent="0.25">
      <c r="A3" s="73"/>
      <c r="B3" s="74" t="s">
        <v>123</v>
      </c>
      <c r="C3" s="74" t="s">
        <v>124</v>
      </c>
      <c r="D3" s="74" t="s">
        <v>123</v>
      </c>
      <c r="E3" s="74" t="s">
        <v>125</v>
      </c>
      <c r="F3" s="74" t="s">
        <v>126</v>
      </c>
      <c r="G3" s="74" t="s">
        <v>125</v>
      </c>
      <c r="H3" s="74" t="s">
        <v>127</v>
      </c>
      <c r="I3" s="74" t="s">
        <v>128</v>
      </c>
      <c r="J3" s="74" t="s">
        <v>127</v>
      </c>
    </row>
    <row r="4" spans="1:10" x14ac:dyDescent="0.25">
      <c r="A4" s="73" t="s">
        <v>129</v>
      </c>
      <c r="B4" s="75">
        <v>238.87979799999999</v>
      </c>
      <c r="C4" s="75">
        <v>13.939080000000001</v>
      </c>
      <c r="D4" s="77">
        <f>B4/SUM($B$4:$B$9)</f>
        <v>0.15713324698803238</v>
      </c>
      <c r="E4" s="75">
        <v>235.29123353999992</v>
      </c>
      <c r="F4" s="75">
        <v>13.23848180888889</v>
      </c>
      <c r="G4" s="77">
        <v>0.15603556807738458</v>
      </c>
      <c r="H4" s="75">
        <v>213.44108900000001</v>
      </c>
      <c r="I4" s="75">
        <v>12.419422000000001</v>
      </c>
      <c r="J4" s="77">
        <f>H4/SUM($H$4:$H$9)</f>
        <v>0.14771120305668284</v>
      </c>
    </row>
    <row r="5" spans="1:10" x14ac:dyDescent="0.25">
      <c r="A5" s="73" t="s">
        <v>130</v>
      </c>
      <c r="B5" s="75">
        <v>540.98604499999999</v>
      </c>
      <c r="C5" s="75">
        <v>23.424492999999998</v>
      </c>
      <c r="D5" s="77">
        <f t="shared" ref="D5:D9" si="0">B5/SUM($B$4:$B$9)</f>
        <v>0.35585635343706962</v>
      </c>
      <c r="E5" s="75">
        <v>527.40607547999969</v>
      </c>
      <c r="F5" s="75">
        <v>22.187995882222221</v>
      </c>
      <c r="G5" s="77">
        <v>0.34975424012554884</v>
      </c>
      <c r="H5" s="75">
        <v>517.40012100000001</v>
      </c>
      <c r="I5" s="75">
        <v>22.222055000000001</v>
      </c>
      <c r="J5" s="77">
        <f t="shared" ref="J5:J9" si="1">H5/SUM($H$4:$H$9)</f>
        <v>0.35806505060786709</v>
      </c>
    </row>
    <row r="6" spans="1:10" x14ac:dyDescent="0.25">
      <c r="A6" s="73" t="s">
        <v>131</v>
      </c>
      <c r="B6" s="75">
        <v>311.54905200000002</v>
      </c>
      <c r="C6" s="75">
        <v>9.042897</v>
      </c>
      <c r="D6" s="77">
        <f t="shared" si="0"/>
        <v>0.20493450909902122</v>
      </c>
      <c r="E6" s="75">
        <v>303.35164530999998</v>
      </c>
      <c r="F6" s="75">
        <v>8.6860669644444428</v>
      </c>
      <c r="G6" s="77">
        <v>0.20117046262630234</v>
      </c>
      <c r="H6" s="75">
        <v>281.08668599999999</v>
      </c>
      <c r="I6" s="75">
        <v>8.2078319999999998</v>
      </c>
      <c r="J6" s="77">
        <f t="shared" si="1"/>
        <v>0.19452511579097145</v>
      </c>
    </row>
    <row r="7" spans="1:10" x14ac:dyDescent="0.25">
      <c r="A7" s="73" t="s">
        <v>132</v>
      </c>
      <c r="B7" s="75">
        <v>206.610738</v>
      </c>
      <c r="C7" s="75">
        <v>4.4704420000000002</v>
      </c>
      <c r="D7" s="77">
        <f t="shared" si="0"/>
        <v>0.13590691383845546</v>
      </c>
      <c r="E7" s="75">
        <v>210.33013243000008</v>
      </c>
      <c r="F7" s="75">
        <v>4.5181583822222233</v>
      </c>
      <c r="G7" s="77">
        <v>0.13948238191342266</v>
      </c>
      <c r="H7" s="75">
        <v>204.20909800000001</v>
      </c>
      <c r="I7" s="75">
        <v>4.4205009999999998</v>
      </c>
      <c r="J7" s="77">
        <f t="shared" si="1"/>
        <v>0.14132223407415265</v>
      </c>
    </row>
    <row r="8" spans="1:10" x14ac:dyDescent="0.25">
      <c r="A8" s="73" t="s">
        <v>133</v>
      </c>
      <c r="B8" s="75">
        <v>125.53328999999999</v>
      </c>
      <c r="C8" s="75">
        <v>1.688949</v>
      </c>
      <c r="D8" s="77">
        <f t="shared" si="0"/>
        <v>8.257480803290991E-2</v>
      </c>
      <c r="E8" s="75">
        <v>126.51553557000008</v>
      </c>
      <c r="F8" s="75">
        <v>1.6813224044444444</v>
      </c>
      <c r="G8" s="77">
        <v>8.3899953118837842E-2</v>
      </c>
      <c r="H8" s="75">
        <v>120.66380599999999</v>
      </c>
      <c r="I8" s="75">
        <v>1.6102890000000001</v>
      </c>
      <c r="J8" s="77">
        <f t="shared" si="1"/>
        <v>8.3504989752269221E-2</v>
      </c>
    </row>
    <row r="9" spans="1:10" x14ac:dyDescent="0.25">
      <c r="A9" s="73" t="s">
        <v>134</v>
      </c>
      <c r="B9" s="75">
        <v>96.678217000000004</v>
      </c>
      <c r="C9" s="75">
        <v>0.45560400000000001</v>
      </c>
      <c r="D9" s="77">
        <f t="shared" si="0"/>
        <v>6.3594168604511267E-2</v>
      </c>
      <c r="E9" s="75">
        <v>105.03870619999999</v>
      </c>
      <c r="F9" s="75">
        <v>0.42508647111111103</v>
      </c>
      <c r="G9" s="77">
        <v>6.9657394138503706E-2</v>
      </c>
      <c r="H9" s="75">
        <v>108.188372</v>
      </c>
      <c r="I9" s="75">
        <v>0.45341700000000001</v>
      </c>
      <c r="J9" s="77">
        <f t="shared" si="1"/>
        <v>7.4871406718056713E-2</v>
      </c>
    </row>
    <row r="10" spans="1:10" x14ac:dyDescent="0.25">
      <c r="A10" s="341" t="s">
        <v>135</v>
      </c>
      <c r="B10" s="341"/>
      <c r="C10" s="341"/>
      <c r="D10" s="341"/>
      <c r="E10" s="341"/>
      <c r="F10" s="341"/>
      <c r="G10" s="341"/>
      <c r="H10" s="341"/>
      <c r="I10" s="341"/>
      <c r="J10" s="341"/>
    </row>
    <row r="11" spans="1:10" x14ac:dyDescent="0.25">
      <c r="A11" s="341" t="s">
        <v>136</v>
      </c>
      <c r="B11" s="341"/>
      <c r="C11" s="341"/>
      <c r="D11" s="341"/>
      <c r="E11" s="341"/>
      <c r="F11" s="341"/>
      <c r="G11" s="341"/>
      <c r="H11" s="341"/>
      <c r="I11" s="341"/>
      <c r="J11" s="341"/>
    </row>
    <row r="29" spans="1:13" ht="30" customHeight="1" x14ac:dyDescent="0.25">
      <c r="A29" s="336" t="s">
        <v>137</v>
      </c>
      <c r="B29" s="337"/>
      <c r="C29" s="337"/>
      <c r="D29" s="337"/>
      <c r="E29" s="337"/>
      <c r="F29" s="337"/>
      <c r="G29" s="337"/>
      <c r="H29" s="337"/>
      <c r="I29" s="337"/>
      <c r="J29" s="337"/>
      <c r="K29" s="99"/>
      <c r="L29" s="99"/>
      <c r="M29" s="99"/>
    </row>
    <row r="30" spans="1:13" x14ac:dyDescent="0.25">
      <c r="A30" s="73"/>
      <c r="B30" s="74" t="s">
        <v>120</v>
      </c>
      <c r="C30" s="74" t="s">
        <v>96</v>
      </c>
      <c r="D30" s="74" t="s">
        <v>122</v>
      </c>
      <c r="E30" s="74" t="s">
        <v>120</v>
      </c>
      <c r="F30" s="74" t="s">
        <v>96</v>
      </c>
      <c r="G30" s="74" t="s">
        <v>122</v>
      </c>
      <c r="H30" s="74" t="s">
        <v>120</v>
      </c>
      <c r="I30" s="74" t="s">
        <v>96</v>
      </c>
      <c r="J30" s="74" t="s">
        <v>122</v>
      </c>
      <c r="K30" s="99"/>
      <c r="L30" s="99"/>
      <c r="M30" s="99"/>
    </row>
    <row r="31" spans="1:13" x14ac:dyDescent="0.25">
      <c r="A31" s="73"/>
      <c r="B31" s="74" t="s">
        <v>123</v>
      </c>
      <c r="C31" s="74" t="s">
        <v>124</v>
      </c>
      <c r="D31" s="74" t="s">
        <v>123</v>
      </c>
      <c r="E31" s="74" t="s">
        <v>125</v>
      </c>
      <c r="F31" s="74" t="s">
        <v>126</v>
      </c>
      <c r="G31" s="74" t="s">
        <v>125</v>
      </c>
      <c r="H31" s="74" t="s">
        <v>127</v>
      </c>
      <c r="I31" s="74" t="s">
        <v>128</v>
      </c>
      <c r="J31" s="74" t="s">
        <v>127</v>
      </c>
      <c r="K31" s="99"/>
      <c r="L31" s="99"/>
      <c r="M31" s="99"/>
    </row>
    <row r="32" spans="1:13" x14ac:dyDescent="0.25">
      <c r="A32" s="73" t="s">
        <v>138</v>
      </c>
      <c r="B32" s="75">
        <v>126.27732399999999</v>
      </c>
      <c r="C32" s="75">
        <v>193.623526</v>
      </c>
      <c r="D32" s="77">
        <v>0.37126264615196958</v>
      </c>
      <c r="E32" s="75">
        <v>74.585945950000038</v>
      </c>
      <c r="F32" s="75">
        <v>99.618221000000005</v>
      </c>
      <c r="G32" s="77">
        <v>0.20822235918178392</v>
      </c>
      <c r="H32" s="75">
        <v>87.236891999999997</v>
      </c>
      <c r="I32" s="75">
        <v>140.716948</v>
      </c>
      <c r="J32" s="77">
        <f>H32/SUM($H$32:$H$37)</f>
        <v>0.24056456923509656</v>
      </c>
      <c r="K32" s="99"/>
      <c r="L32" s="99"/>
      <c r="M32" s="72"/>
    </row>
    <row r="33" spans="1:13" x14ac:dyDescent="0.25">
      <c r="A33" s="73" t="s">
        <v>139</v>
      </c>
      <c r="B33" s="75">
        <v>112.588087</v>
      </c>
      <c r="C33" s="75">
        <v>127.400583</v>
      </c>
      <c r="D33" s="77">
        <v>0.33101549653370999</v>
      </c>
      <c r="E33" s="75">
        <v>85.707667139999998</v>
      </c>
      <c r="F33" s="75">
        <v>95.318815999999998</v>
      </c>
      <c r="G33" s="77">
        <v>0.23927098362232208</v>
      </c>
      <c r="H33" s="75">
        <v>76.575999999999993</v>
      </c>
      <c r="I33" s="75">
        <v>86.941073000000003</v>
      </c>
      <c r="J33" s="77">
        <f t="shared" ref="J33:J37" si="2">H33/SUM($H$32:$H$37)</f>
        <v>0.2111660792975838</v>
      </c>
      <c r="K33" s="99"/>
      <c r="L33" s="99"/>
      <c r="M33" s="72"/>
    </row>
    <row r="34" spans="1:13" x14ac:dyDescent="0.25">
      <c r="A34" s="73" t="s">
        <v>140</v>
      </c>
      <c r="B34" s="75">
        <v>62.229281</v>
      </c>
      <c r="C34" s="75">
        <v>53.504049000000002</v>
      </c>
      <c r="D34" s="77">
        <v>0.18295769026745043</v>
      </c>
      <c r="E34" s="75">
        <v>157.57347421999998</v>
      </c>
      <c r="F34" s="75">
        <v>139.8292386</v>
      </c>
      <c r="G34" s="77">
        <v>0.43989950289768209</v>
      </c>
      <c r="H34" s="75">
        <v>121.524142</v>
      </c>
      <c r="I34" s="75">
        <v>109.39868300000001</v>
      </c>
      <c r="J34" s="77">
        <f t="shared" si="2"/>
        <v>0.33511513537064924</v>
      </c>
      <c r="K34" s="99"/>
      <c r="L34" s="99"/>
      <c r="M34" s="72"/>
    </row>
    <row r="35" spans="1:13" x14ac:dyDescent="0.25">
      <c r="A35" s="73" t="s">
        <v>141</v>
      </c>
      <c r="B35" s="75">
        <v>33.604339000000003</v>
      </c>
      <c r="C35" s="75">
        <v>18.101331999999999</v>
      </c>
      <c r="D35" s="77">
        <v>9.8798702919360507E-2</v>
      </c>
      <c r="E35" s="75">
        <v>35.111726320000002</v>
      </c>
      <c r="F35" s="75">
        <v>19.646652</v>
      </c>
      <c r="G35" s="77">
        <v>9.8021770672408193E-2</v>
      </c>
      <c r="H35" s="75">
        <v>62.097760999999998</v>
      </c>
      <c r="I35" s="75">
        <v>40.163291999999998</v>
      </c>
      <c r="J35" s="77">
        <f t="shared" si="2"/>
        <v>0.17124086820320214</v>
      </c>
      <c r="K35" s="99"/>
      <c r="L35" s="99"/>
      <c r="M35" s="72"/>
    </row>
    <row r="36" spans="1:13" x14ac:dyDescent="0.25">
      <c r="A36" s="73" t="s">
        <v>142</v>
      </c>
      <c r="B36" s="75">
        <v>4.9439719999999996</v>
      </c>
      <c r="C36" s="75">
        <v>1.2915220000000001</v>
      </c>
      <c r="D36" s="77">
        <v>1.4535564019564157E-2</v>
      </c>
      <c r="E36" s="75">
        <v>5.2016067400000008</v>
      </c>
      <c r="F36" s="75">
        <v>1.3886400000000001</v>
      </c>
      <c r="G36" s="77">
        <v>1.4521379505795054E-2</v>
      </c>
      <c r="H36" s="75">
        <v>14.746649</v>
      </c>
      <c r="I36" s="75">
        <v>2.3683730000000001</v>
      </c>
      <c r="J36" s="77">
        <f t="shared" si="2"/>
        <v>4.0665378866846465E-2</v>
      </c>
      <c r="K36" s="99"/>
      <c r="L36" s="99"/>
      <c r="M36" s="72"/>
    </row>
    <row r="37" spans="1:13" x14ac:dyDescent="0.25">
      <c r="A37" s="73" t="s">
        <v>143</v>
      </c>
      <c r="B37" s="75">
        <v>0.48635099999999998</v>
      </c>
      <c r="C37" s="75">
        <v>8.489E-3</v>
      </c>
      <c r="D37" s="77">
        <v>1.4299001079454024E-3</v>
      </c>
      <c r="E37" s="75">
        <v>2.2926489999999997E-2</v>
      </c>
      <c r="F37" s="75">
        <v>2.5500000000000002E-4</v>
      </c>
      <c r="G37" s="77">
        <v>6.4004120008852335E-5</v>
      </c>
      <c r="H37" s="75">
        <v>0.45255600000000001</v>
      </c>
      <c r="I37" s="75">
        <v>3.1947999999999997E-2</v>
      </c>
      <c r="J37" s="77">
        <f t="shared" si="2"/>
        <v>1.2479690266218833E-3</v>
      </c>
      <c r="K37" s="99"/>
      <c r="L37" s="99"/>
      <c r="M37" s="72"/>
    </row>
    <row r="38" spans="1:13" x14ac:dyDescent="0.25">
      <c r="A38" s="338" t="s">
        <v>135</v>
      </c>
      <c r="B38" s="339"/>
      <c r="C38" s="339"/>
      <c r="D38" s="339"/>
      <c r="E38" s="339"/>
      <c r="F38" s="339"/>
      <c r="G38" s="339"/>
      <c r="H38" s="339"/>
      <c r="I38" s="339"/>
      <c r="J38" s="340"/>
      <c r="K38" s="99"/>
      <c r="L38" s="99"/>
      <c r="M38" s="99"/>
    </row>
  </sheetData>
  <mergeCells count="5">
    <mergeCell ref="A29:J29"/>
    <mergeCell ref="A38:J38"/>
    <mergeCell ref="A1:J1"/>
    <mergeCell ref="A10:J10"/>
    <mergeCell ref="A11:J11"/>
  </mergeCells>
  <phoneticPr fontId="63" type="noConversion"/>
  <pageMargins left="0.7" right="0.7" top="0.75" bottom="0.75" header="0.3" footer="0.3"/>
  <pageSetup paperSize="126" scale="48" fitToHeight="0" orientation="landscape" r:id="rId1"/>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Normal="100" workbookViewId="0">
      <selection activeCell="G4" sqref="G4"/>
    </sheetView>
  </sheetViews>
  <sheetFormatPr baseColWidth="10" defaultColWidth="11.42578125" defaultRowHeight="15" x14ac:dyDescent="0.25"/>
  <cols>
    <col min="1" max="1" width="24.42578125" customWidth="1"/>
    <col min="2" max="4" width="8" customWidth="1"/>
    <col min="5" max="5" width="6" style="85" customWidth="1"/>
    <col min="6" max="6" width="9.42578125" customWidth="1"/>
    <col min="7" max="7" width="8.42578125" customWidth="1"/>
    <col min="8" max="8" width="8" customWidth="1"/>
    <col min="9" max="9" width="5.7109375" customWidth="1"/>
  </cols>
  <sheetData>
    <row r="1" spans="1:10" x14ac:dyDescent="0.25">
      <c r="A1" s="343" t="s">
        <v>144</v>
      </c>
      <c r="B1" s="343"/>
      <c r="C1" s="343"/>
      <c r="D1" s="343"/>
      <c r="E1" s="343"/>
      <c r="F1" s="343"/>
      <c r="G1" s="343"/>
      <c r="H1" s="343"/>
      <c r="I1" s="343"/>
      <c r="J1" s="99"/>
    </row>
    <row r="2" spans="1:10" x14ac:dyDescent="0.25">
      <c r="A2" s="78"/>
      <c r="B2" s="347" t="s">
        <v>145</v>
      </c>
      <c r="C2" s="347"/>
      <c r="D2" s="347"/>
      <c r="E2" s="347"/>
      <c r="F2" s="347" t="s">
        <v>146</v>
      </c>
      <c r="G2" s="347"/>
      <c r="H2" s="347"/>
      <c r="I2" s="347"/>
      <c r="J2" s="99"/>
    </row>
    <row r="3" spans="1:10" s="99" customFormat="1" x14ac:dyDescent="0.25">
      <c r="A3" s="348" t="s">
        <v>147</v>
      </c>
      <c r="B3" s="350">
        <v>2019</v>
      </c>
      <c r="C3" s="344" t="s">
        <v>432</v>
      </c>
      <c r="D3" s="345"/>
      <c r="E3" s="346"/>
      <c r="F3" s="350">
        <v>2019</v>
      </c>
      <c r="G3" s="352" t="s">
        <v>432</v>
      </c>
      <c r="H3" s="353"/>
      <c r="I3" s="354"/>
    </row>
    <row r="4" spans="1:10" ht="25.5" x14ac:dyDescent="0.25">
      <c r="A4" s="349"/>
      <c r="B4" s="351"/>
      <c r="C4" s="233">
        <v>2019</v>
      </c>
      <c r="D4" s="233">
        <v>2020</v>
      </c>
      <c r="E4" s="83" t="s">
        <v>148</v>
      </c>
      <c r="F4" s="351"/>
      <c r="G4" s="233">
        <v>2019</v>
      </c>
      <c r="H4" s="233">
        <v>2020</v>
      </c>
      <c r="I4" s="81" t="s">
        <v>148</v>
      </c>
      <c r="J4" s="99"/>
    </row>
    <row r="5" spans="1:10" x14ac:dyDescent="0.25">
      <c r="A5" s="344"/>
      <c r="B5" s="345"/>
      <c r="C5" s="345"/>
      <c r="D5" s="345"/>
      <c r="E5" s="345"/>
      <c r="F5" s="345"/>
      <c r="G5" s="345"/>
      <c r="H5" s="345"/>
      <c r="I5" s="346"/>
      <c r="J5" s="99"/>
    </row>
    <row r="6" spans="1:10" x14ac:dyDescent="0.25">
      <c r="A6" s="78" t="s">
        <v>149</v>
      </c>
      <c r="B6" s="79">
        <v>879531.89013200009</v>
      </c>
      <c r="C6" s="79">
        <v>439110.52348669997</v>
      </c>
      <c r="D6" s="79">
        <v>417481.99135790009</v>
      </c>
      <c r="E6" s="259">
        <v>-4.9255326328919011</v>
      </c>
      <c r="F6" s="79">
        <v>1948261.7222600004</v>
      </c>
      <c r="G6" s="79">
        <v>965611.40745000006</v>
      </c>
      <c r="H6" s="79">
        <v>855290.03319999995</v>
      </c>
      <c r="I6" s="261">
        <v>-11.425028059821528</v>
      </c>
      <c r="J6" s="262"/>
    </row>
    <row r="7" spans="1:10" x14ac:dyDescent="0.25">
      <c r="A7" s="344"/>
      <c r="B7" s="345"/>
      <c r="C7" s="345"/>
      <c r="D7" s="345"/>
      <c r="E7" s="345"/>
      <c r="F7" s="345"/>
      <c r="G7" s="345"/>
      <c r="H7" s="345"/>
      <c r="I7" s="346"/>
      <c r="J7" s="262"/>
    </row>
    <row r="8" spans="1:10" x14ac:dyDescent="0.25">
      <c r="A8" s="78" t="s">
        <v>78</v>
      </c>
      <c r="B8" s="79">
        <v>444001.64039120002</v>
      </c>
      <c r="C8" s="79">
        <v>215669.47001499997</v>
      </c>
      <c r="D8" s="79">
        <v>207790.79211010004</v>
      </c>
      <c r="E8" s="259">
        <v>-3.6531261955398548</v>
      </c>
      <c r="F8" s="79">
        <v>1445040.2041700003</v>
      </c>
      <c r="G8" s="79">
        <v>702090.45195000013</v>
      </c>
      <c r="H8" s="79">
        <v>638571.88037999999</v>
      </c>
      <c r="I8" s="259">
        <v>-9.0470638638628884</v>
      </c>
      <c r="J8" s="262"/>
    </row>
    <row r="9" spans="1:10" x14ac:dyDescent="0.25">
      <c r="A9" s="78" t="s">
        <v>150</v>
      </c>
      <c r="B9" s="79">
        <v>32796.679317999995</v>
      </c>
      <c r="C9" s="79">
        <v>15803.800787999999</v>
      </c>
      <c r="D9" s="79">
        <v>17645.471866899996</v>
      </c>
      <c r="E9" s="259">
        <v>11.653342785100151</v>
      </c>
      <c r="F9" s="79">
        <v>103951.68497999998</v>
      </c>
      <c r="G9" s="79">
        <v>50877.961669999997</v>
      </c>
      <c r="H9" s="79">
        <v>52328.071289999971</v>
      </c>
      <c r="I9" s="259">
        <v>2.8501723976395681</v>
      </c>
      <c r="J9" s="262"/>
    </row>
    <row r="10" spans="1:10" x14ac:dyDescent="0.25">
      <c r="A10" s="78" t="s">
        <v>151</v>
      </c>
      <c r="B10" s="79">
        <v>4.8285</v>
      </c>
      <c r="C10" s="79">
        <v>1.9755</v>
      </c>
      <c r="D10" s="79">
        <v>0.09</v>
      </c>
      <c r="E10" s="259">
        <v>-95.444191343963553</v>
      </c>
      <c r="F10" s="79">
        <v>35.277860000000004</v>
      </c>
      <c r="G10" s="79">
        <v>14.653439999999998</v>
      </c>
      <c r="H10" s="79">
        <v>0.69162000000000001</v>
      </c>
      <c r="I10" s="259">
        <v>-95.280152646750523</v>
      </c>
      <c r="J10" s="262"/>
    </row>
    <row r="11" spans="1:10" x14ac:dyDescent="0.25">
      <c r="A11" s="78" t="s">
        <v>152</v>
      </c>
      <c r="B11" s="79">
        <v>691.79549999999995</v>
      </c>
      <c r="C11" s="79">
        <v>419.77499999999998</v>
      </c>
      <c r="D11" s="79">
        <v>143.85149999999999</v>
      </c>
      <c r="E11" s="260">
        <v>-65.731284616758984</v>
      </c>
      <c r="F11" s="79">
        <v>697.22969999999998</v>
      </c>
      <c r="G11" s="79">
        <v>416.56187</v>
      </c>
      <c r="H11" s="79">
        <v>253.19920999999999</v>
      </c>
      <c r="I11" s="259">
        <v>-39.216901921436062</v>
      </c>
      <c r="J11" s="262"/>
    </row>
    <row r="12" spans="1:10" x14ac:dyDescent="0.25">
      <c r="A12" s="78" t="s">
        <v>153</v>
      </c>
      <c r="B12" s="79">
        <v>178.79400000000001</v>
      </c>
      <c r="C12" s="79">
        <v>86.930999999999997</v>
      </c>
      <c r="D12" s="79">
        <v>49.891500000000001</v>
      </c>
      <c r="E12" s="259">
        <v>-42.607930427580484</v>
      </c>
      <c r="F12" s="79">
        <v>728.48215000000005</v>
      </c>
      <c r="G12" s="79">
        <v>342.16246000000001</v>
      </c>
      <c r="H12" s="79">
        <v>171.79347000000001</v>
      </c>
      <c r="I12" s="259">
        <v>-49.791841571398564</v>
      </c>
      <c r="J12" s="262"/>
    </row>
    <row r="13" spans="1:10" x14ac:dyDescent="0.25">
      <c r="A13" s="78" t="s">
        <v>154</v>
      </c>
      <c r="B13" s="79">
        <v>1537.3179</v>
      </c>
      <c r="C13" s="79">
        <v>844.73990000000003</v>
      </c>
      <c r="D13" s="79">
        <v>854.56050000000005</v>
      </c>
      <c r="E13" s="259">
        <v>1.1625590314841219</v>
      </c>
      <c r="F13" s="79">
        <v>4851.1858000000011</v>
      </c>
      <c r="G13" s="79">
        <v>2451.7017500000006</v>
      </c>
      <c r="H13" s="79">
        <v>2964.0796500000006</v>
      </c>
      <c r="I13" s="259">
        <v>20.898867490713329</v>
      </c>
      <c r="J13" s="262"/>
    </row>
    <row r="14" spans="1:10" x14ac:dyDescent="0.25">
      <c r="A14" s="78" t="s">
        <v>155</v>
      </c>
      <c r="B14" s="79">
        <v>40815.580836999994</v>
      </c>
      <c r="C14" s="79">
        <v>20060.972141999999</v>
      </c>
      <c r="D14" s="79">
        <v>21073.852053599996</v>
      </c>
      <c r="E14" s="259">
        <v>5.0490071190488948</v>
      </c>
      <c r="F14" s="79">
        <v>116216.83513000001</v>
      </c>
      <c r="G14" s="79">
        <v>57911.884490000019</v>
      </c>
      <c r="H14" s="79">
        <v>57648.400780000011</v>
      </c>
      <c r="I14" s="259">
        <v>-0.45497346929799676</v>
      </c>
      <c r="J14" s="262"/>
    </row>
    <row r="15" spans="1:10" x14ac:dyDescent="0.25">
      <c r="A15" s="78" t="s">
        <v>156</v>
      </c>
      <c r="B15" s="79">
        <v>4223.8457500000004</v>
      </c>
      <c r="C15" s="79">
        <v>1915.32725</v>
      </c>
      <c r="D15" s="79">
        <v>2237.7242759999999</v>
      </c>
      <c r="E15" s="259">
        <v>16.832477374297255</v>
      </c>
      <c r="F15" s="79">
        <v>12610.332469999999</v>
      </c>
      <c r="G15" s="79">
        <v>5782.0904399999999</v>
      </c>
      <c r="H15" s="79">
        <v>6750.0099100000016</v>
      </c>
      <c r="I15" s="259">
        <v>16.739957287835196</v>
      </c>
      <c r="J15" s="262"/>
    </row>
    <row r="16" spans="1:10" x14ac:dyDescent="0.25">
      <c r="A16" s="78" t="s">
        <v>157</v>
      </c>
      <c r="B16" s="79">
        <v>43691.104656500007</v>
      </c>
      <c r="C16" s="79">
        <v>20261.6836353</v>
      </c>
      <c r="D16" s="79">
        <v>20602.006070000003</v>
      </c>
      <c r="E16" s="259">
        <v>1.6796355170953774</v>
      </c>
      <c r="F16" s="79">
        <v>117382.17109000006</v>
      </c>
      <c r="G16" s="79">
        <v>55436.564149999984</v>
      </c>
      <c r="H16" s="79">
        <v>54865.324440000019</v>
      </c>
      <c r="I16" s="259">
        <v>-1.0304385178964424</v>
      </c>
      <c r="J16" s="262"/>
    </row>
    <row r="17" spans="1:10" x14ac:dyDescent="0.25">
      <c r="A17" s="78" t="s">
        <v>158</v>
      </c>
      <c r="B17" s="79">
        <v>129.16225</v>
      </c>
      <c r="C17" s="79">
        <v>62.277000000000001</v>
      </c>
      <c r="D17" s="79">
        <v>82.822500000000005</v>
      </c>
      <c r="E17" s="259">
        <v>32.990510140180163</v>
      </c>
      <c r="F17" s="79">
        <v>888.55829000000006</v>
      </c>
      <c r="G17" s="79">
        <v>445.27934999999991</v>
      </c>
      <c r="H17" s="79">
        <v>501.90323000000012</v>
      </c>
      <c r="I17" s="259">
        <v>12.716484606798019</v>
      </c>
      <c r="J17" s="262"/>
    </row>
    <row r="18" spans="1:10" x14ac:dyDescent="0.25">
      <c r="A18" s="78" t="s">
        <v>159</v>
      </c>
      <c r="B18" s="79">
        <v>80359.330487400017</v>
      </c>
      <c r="C18" s="79">
        <v>38939.95131639998</v>
      </c>
      <c r="D18" s="79">
        <v>36287.912687999997</v>
      </c>
      <c r="E18" s="259">
        <v>-6.8105853724656527</v>
      </c>
      <c r="F18" s="79">
        <v>276383.31130000012</v>
      </c>
      <c r="G18" s="79">
        <v>134875.40514000002</v>
      </c>
      <c r="H18" s="79">
        <v>119044.36325999995</v>
      </c>
      <c r="I18" s="259">
        <v>-11.737530547965747</v>
      </c>
      <c r="J18" s="262"/>
    </row>
    <row r="19" spans="1:10" x14ac:dyDescent="0.25">
      <c r="A19" s="78" t="s">
        <v>160</v>
      </c>
      <c r="B19" s="79">
        <v>29492.770469999999</v>
      </c>
      <c r="C19" s="79">
        <v>14578.540759999998</v>
      </c>
      <c r="D19" s="79">
        <v>11778.626129999999</v>
      </c>
      <c r="E19" s="259">
        <v>-19.205726252673315</v>
      </c>
      <c r="F19" s="79">
        <v>102862.20537000001</v>
      </c>
      <c r="G19" s="79">
        <v>51304.348640000055</v>
      </c>
      <c r="H19" s="79">
        <v>39947.717910000007</v>
      </c>
      <c r="I19" s="259">
        <v>-22.135805308998144</v>
      </c>
      <c r="J19" s="262"/>
    </row>
    <row r="20" spans="1:10" x14ac:dyDescent="0.25">
      <c r="A20" s="78" t="s">
        <v>161</v>
      </c>
      <c r="B20" s="79">
        <v>5275.91165</v>
      </c>
      <c r="C20" s="79">
        <v>2830.3042500000001</v>
      </c>
      <c r="D20" s="79">
        <v>2930.8659699999998</v>
      </c>
      <c r="E20" s="259">
        <v>3.5530356851211309</v>
      </c>
      <c r="F20" s="79">
        <v>17004.070090000016</v>
      </c>
      <c r="G20" s="79">
        <v>8942.5105200000035</v>
      </c>
      <c r="H20" s="79">
        <v>9013.2185700000045</v>
      </c>
      <c r="I20" s="259">
        <v>0.79069574301155399</v>
      </c>
      <c r="J20" s="262"/>
    </row>
    <row r="21" spans="1:10" x14ac:dyDescent="0.25">
      <c r="A21" s="78" t="s">
        <v>162</v>
      </c>
      <c r="B21" s="79">
        <v>32268.657618000001</v>
      </c>
      <c r="C21" s="79">
        <v>16033.473474000002</v>
      </c>
      <c r="D21" s="79">
        <v>14152.0825</v>
      </c>
      <c r="E21" s="259">
        <v>-11.734144675830095</v>
      </c>
      <c r="F21" s="79">
        <v>89027.096370000028</v>
      </c>
      <c r="G21" s="79">
        <v>44860.556470000025</v>
      </c>
      <c r="H21" s="79">
        <v>38034.047530000003</v>
      </c>
      <c r="I21" s="259">
        <v>-15.217174010235851</v>
      </c>
      <c r="J21" s="262"/>
    </row>
    <row r="22" spans="1:10" x14ac:dyDescent="0.25">
      <c r="A22" s="78" t="s">
        <v>163</v>
      </c>
      <c r="B22" s="79">
        <v>7519.0720999999994</v>
      </c>
      <c r="C22" s="79">
        <v>3763.4770200000003</v>
      </c>
      <c r="D22" s="79">
        <v>4238.3371269999998</v>
      </c>
      <c r="E22" s="259">
        <v>12.61759018260193</v>
      </c>
      <c r="F22" s="79">
        <v>32948.962229999997</v>
      </c>
      <c r="G22" s="79">
        <v>16623.858219999995</v>
      </c>
      <c r="H22" s="79">
        <v>16421.837599999999</v>
      </c>
      <c r="I22" s="259">
        <v>-1.2152450852651526</v>
      </c>
      <c r="J22" s="262"/>
    </row>
    <row r="23" spans="1:10" x14ac:dyDescent="0.25">
      <c r="A23" s="78" t="s">
        <v>164</v>
      </c>
      <c r="B23" s="79">
        <v>7079.1099600000007</v>
      </c>
      <c r="C23" s="79">
        <v>3561.4278100000001</v>
      </c>
      <c r="D23" s="79">
        <v>3334.6241299999997</v>
      </c>
      <c r="E23" s="259">
        <v>-6.3683357377950216</v>
      </c>
      <c r="F23" s="79">
        <v>30918.044360000004</v>
      </c>
      <c r="G23" s="79">
        <v>15626.322960000003</v>
      </c>
      <c r="H23" s="79">
        <v>13117.934200000003</v>
      </c>
      <c r="I23" s="259">
        <v>-16.052328922299452</v>
      </c>
      <c r="J23" s="262"/>
    </row>
    <row r="24" spans="1:10" x14ac:dyDescent="0.25">
      <c r="A24" s="78" t="s">
        <v>165</v>
      </c>
      <c r="B24" s="79">
        <v>3414.9612800000009</v>
      </c>
      <c r="C24" s="79">
        <v>1812.4699000000001</v>
      </c>
      <c r="D24" s="79">
        <v>1580.1340600000001</v>
      </c>
      <c r="E24" s="259">
        <v>-12.818741982970309</v>
      </c>
      <c r="F24" s="79">
        <v>15603.146169999998</v>
      </c>
      <c r="G24" s="79">
        <v>9049.1488900000004</v>
      </c>
      <c r="H24" s="79">
        <v>5901.2657199999994</v>
      </c>
      <c r="I24" s="259">
        <v>-34.786510955507126</v>
      </c>
      <c r="J24" s="262"/>
    </row>
    <row r="25" spans="1:10" x14ac:dyDescent="0.25">
      <c r="A25" s="78" t="s">
        <v>166</v>
      </c>
      <c r="B25" s="79">
        <v>144936.70627170001</v>
      </c>
      <c r="C25" s="79">
        <v>69942.447001699999</v>
      </c>
      <c r="D25" s="79">
        <v>65703.953212600012</v>
      </c>
      <c r="E25" s="259">
        <v>-6.0599735508209562</v>
      </c>
      <c r="F25" s="79">
        <v>496438.17277</v>
      </c>
      <c r="G25" s="79">
        <v>233466.08652999997</v>
      </c>
      <c r="H25" s="79">
        <v>207840.30301999996</v>
      </c>
      <c r="I25" s="259">
        <v>-10.97623380375083</v>
      </c>
      <c r="J25" s="262"/>
    </row>
    <row r="26" spans="1:10" x14ac:dyDescent="0.25">
      <c r="A26" s="78" t="s">
        <v>167</v>
      </c>
      <c r="B26" s="79">
        <v>9586.0118426000008</v>
      </c>
      <c r="C26" s="79">
        <v>4749.8962676000001</v>
      </c>
      <c r="D26" s="79">
        <v>5093.9860259999996</v>
      </c>
      <c r="E26" s="259">
        <v>7.2441531143975624</v>
      </c>
      <c r="F26" s="79">
        <v>26493.438039999994</v>
      </c>
      <c r="G26" s="79">
        <v>13663.354960000008</v>
      </c>
      <c r="H26" s="79">
        <v>13767.718970000002</v>
      </c>
      <c r="I26" s="259">
        <v>0.76382418743803271</v>
      </c>
      <c r="J26" s="262"/>
    </row>
    <row r="27" spans="1:10" x14ac:dyDescent="0.25">
      <c r="A27" s="344"/>
      <c r="B27" s="345"/>
      <c r="C27" s="345"/>
      <c r="D27" s="345"/>
      <c r="E27" s="345"/>
      <c r="F27" s="345"/>
      <c r="G27" s="345"/>
      <c r="H27" s="345"/>
      <c r="I27" s="346"/>
      <c r="J27" s="262"/>
    </row>
    <row r="28" spans="1:10" x14ac:dyDescent="0.25">
      <c r="A28" s="78" t="s">
        <v>168</v>
      </c>
      <c r="B28" s="79">
        <v>64762.825022600002</v>
      </c>
      <c r="C28" s="79">
        <v>30091.681422599999</v>
      </c>
      <c r="D28" s="79">
        <v>30385.438400000003</v>
      </c>
      <c r="E28" s="259">
        <v>0.97620659103276353</v>
      </c>
      <c r="F28" s="79">
        <v>143916.44997999998</v>
      </c>
      <c r="G28" s="79">
        <v>65765.208889999994</v>
      </c>
      <c r="H28" s="79">
        <v>62301.901379999988</v>
      </c>
      <c r="I28" s="259">
        <v>-5.2661697095690698</v>
      </c>
      <c r="J28" s="262"/>
    </row>
    <row r="29" spans="1:10" x14ac:dyDescent="0.25">
      <c r="A29" s="78" t="s">
        <v>169</v>
      </c>
      <c r="B29" s="79">
        <v>18007.542859599998</v>
      </c>
      <c r="C29" s="79">
        <v>9094.5718596000006</v>
      </c>
      <c r="D29" s="79">
        <v>10988.364</v>
      </c>
      <c r="E29" s="259">
        <v>20.823323732397142</v>
      </c>
      <c r="F29" s="79">
        <v>33819.719470000004</v>
      </c>
      <c r="G29" s="79">
        <v>17090.551340000002</v>
      </c>
      <c r="H29" s="79">
        <v>19258.923740000002</v>
      </c>
      <c r="I29" s="259">
        <v>12.687550897933761</v>
      </c>
      <c r="J29" s="262"/>
    </row>
    <row r="30" spans="1:10" x14ac:dyDescent="0.25">
      <c r="A30" s="78" t="s">
        <v>170</v>
      </c>
      <c r="B30" s="79">
        <v>41055.895760000007</v>
      </c>
      <c r="C30" s="79">
        <v>18667.522259999998</v>
      </c>
      <c r="D30" s="79">
        <v>17481.2255</v>
      </c>
      <c r="E30" s="259">
        <v>-6.3548699365525607</v>
      </c>
      <c r="F30" s="79">
        <v>87754.960499999972</v>
      </c>
      <c r="G30" s="79">
        <v>39543.130929999999</v>
      </c>
      <c r="H30" s="79">
        <v>35083.365619999997</v>
      </c>
      <c r="I30" s="259">
        <v>-11.27823013785823</v>
      </c>
      <c r="J30" s="262"/>
    </row>
    <row r="31" spans="1:10" x14ac:dyDescent="0.25">
      <c r="A31" s="78" t="s">
        <v>171</v>
      </c>
      <c r="B31" s="79">
        <v>1090.5083999999999</v>
      </c>
      <c r="C31" s="79">
        <v>564.57479999999998</v>
      </c>
      <c r="D31" s="79">
        <v>396.47490000000005</v>
      </c>
      <c r="E31" s="259">
        <v>-29.774602054501884</v>
      </c>
      <c r="F31" s="79">
        <v>3804.7596800000001</v>
      </c>
      <c r="G31" s="79">
        <v>2057.431</v>
      </c>
      <c r="H31" s="79">
        <v>1254.7929099999997</v>
      </c>
      <c r="I31" s="259">
        <v>-39.011665032752028</v>
      </c>
      <c r="J31" s="262"/>
    </row>
    <row r="32" spans="1:10" x14ac:dyDescent="0.25">
      <c r="A32" s="78" t="s">
        <v>172</v>
      </c>
      <c r="B32" s="79">
        <v>4608.8780030000007</v>
      </c>
      <c r="C32" s="79">
        <v>1765.0125029999999</v>
      </c>
      <c r="D32" s="79">
        <v>1519.374</v>
      </c>
      <c r="E32" s="259">
        <v>-13.917097050728373</v>
      </c>
      <c r="F32" s="79">
        <v>18537.010329999997</v>
      </c>
      <c r="G32" s="79">
        <v>7074.0956199999991</v>
      </c>
      <c r="H32" s="79">
        <v>6704.8191099999995</v>
      </c>
      <c r="I32" s="259">
        <v>-5.220123247358643</v>
      </c>
      <c r="J32" s="262"/>
    </row>
    <row r="33" spans="1:10" x14ac:dyDescent="0.25">
      <c r="A33" s="344"/>
      <c r="B33" s="345"/>
      <c r="C33" s="345"/>
      <c r="D33" s="345"/>
      <c r="E33" s="345"/>
      <c r="F33" s="345"/>
      <c r="G33" s="345"/>
      <c r="H33" s="345"/>
      <c r="I33" s="346"/>
      <c r="J33" s="262"/>
    </row>
    <row r="34" spans="1:10" x14ac:dyDescent="0.25">
      <c r="A34" s="78" t="s">
        <v>79</v>
      </c>
      <c r="B34" s="79">
        <v>360046.88195000001</v>
      </c>
      <c r="C34" s="79">
        <v>188527.1992</v>
      </c>
      <c r="D34" s="79">
        <v>174352.45300000001</v>
      </c>
      <c r="E34" s="259">
        <v>-7.5186743664306164</v>
      </c>
      <c r="F34" s="79">
        <v>336055.2671</v>
      </c>
      <c r="G34" s="79">
        <v>185949.68419999996</v>
      </c>
      <c r="H34" s="79">
        <v>145705.09622000004</v>
      </c>
      <c r="I34" s="259">
        <v>-21.642729942318411</v>
      </c>
      <c r="J34" s="262"/>
    </row>
    <row r="35" spans="1:10" x14ac:dyDescent="0.25">
      <c r="A35" s="78"/>
      <c r="B35" s="78"/>
      <c r="C35" s="78"/>
      <c r="D35" s="78"/>
      <c r="E35" s="82"/>
      <c r="F35" s="78"/>
      <c r="G35" s="78"/>
      <c r="H35" s="78"/>
      <c r="I35" s="80"/>
      <c r="J35" s="262"/>
    </row>
    <row r="36" spans="1:10" x14ac:dyDescent="0.25">
      <c r="A36" s="78" t="s">
        <v>173</v>
      </c>
      <c r="B36" s="79">
        <v>10720.542768199999</v>
      </c>
      <c r="C36" s="79">
        <v>4822.1728491000003</v>
      </c>
      <c r="D36" s="79">
        <v>4953.3078478000007</v>
      </c>
      <c r="E36" s="259">
        <v>2.7194172171674609</v>
      </c>
      <c r="F36" s="79">
        <v>23249.801010000003</v>
      </c>
      <c r="G36" s="79">
        <v>11806.062410000002</v>
      </c>
      <c r="H36" s="79">
        <v>8711.1552200000006</v>
      </c>
      <c r="I36" s="259">
        <v>-26.214558948786731</v>
      </c>
      <c r="J36" s="262"/>
    </row>
    <row r="37" spans="1:10" x14ac:dyDescent="0.25">
      <c r="A37" s="78" t="s">
        <v>174</v>
      </c>
      <c r="B37" s="79">
        <v>3688.4546581999998</v>
      </c>
      <c r="C37" s="79">
        <v>2211.1811791</v>
      </c>
      <c r="D37" s="79">
        <v>1732.6205978</v>
      </c>
      <c r="E37" s="259">
        <v>-21.64275753716322</v>
      </c>
      <c r="F37" s="79">
        <v>8592.7412299999996</v>
      </c>
      <c r="G37" s="79">
        <v>5402.0975500000004</v>
      </c>
      <c r="H37" s="79">
        <v>3789.4493000000002</v>
      </c>
      <c r="I37" s="259">
        <v>-29.852260813024373</v>
      </c>
      <c r="J37" s="262"/>
    </row>
    <row r="38" spans="1:10" x14ac:dyDescent="0.25">
      <c r="A38" s="78" t="s">
        <v>175</v>
      </c>
      <c r="B38" s="79">
        <v>344.73165999999992</v>
      </c>
      <c r="C38" s="79">
        <v>163.92390999999998</v>
      </c>
      <c r="D38" s="79">
        <v>142.40895000000003</v>
      </c>
      <c r="E38" s="259">
        <v>-13.12496755354357</v>
      </c>
      <c r="F38" s="79">
        <v>2337.7751100000005</v>
      </c>
      <c r="G38" s="79">
        <v>1161.1289400000003</v>
      </c>
      <c r="H38" s="79">
        <v>921.98338999999976</v>
      </c>
      <c r="I38" s="259">
        <v>-20.595951212791277</v>
      </c>
      <c r="J38" s="262"/>
    </row>
    <row r="39" spans="1:10" x14ac:dyDescent="0.25">
      <c r="A39" s="78" t="s">
        <v>176</v>
      </c>
      <c r="B39" s="79">
        <v>6687.3564499999993</v>
      </c>
      <c r="C39" s="79">
        <v>2447.0677600000004</v>
      </c>
      <c r="D39" s="79">
        <v>3078.2783000000004</v>
      </c>
      <c r="E39" s="259">
        <v>25.794567290609066</v>
      </c>
      <c r="F39" s="79">
        <v>12319.284670000001</v>
      </c>
      <c r="G39" s="79">
        <v>5242.8359200000004</v>
      </c>
      <c r="H39" s="79">
        <v>3999.72253</v>
      </c>
      <c r="I39" s="259">
        <v>-23.710705598431176</v>
      </c>
      <c r="J39" s="262"/>
    </row>
    <row r="40" spans="1:10" x14ac:dyDescent="0.25">
      <c r="A40" s="78"/>
      <c r="B40" s="73"/>
      <c r="C40" s="73"/>
      <c r="D40" s="73"/>
      <c r="E40" s="84"/>
      <c r="F40" s="73"/>
      <c r="G40" s="73"/>
      <c r="H40" s="73"/>
      <c r="I40" s="73"/>
      <c r="J40" s="262"/>
    </row>
    <row r="41" spans="1:10" x14ac:dyDescent="0.25">
      <c r="A41" s="342" t="s">
        <v>177</v>
      </c>
      <c r="B41" s="342"/>
      <c r="C41" s="342"/>
      <c r="D41" s="342"/>
      <c r="E41" s="342"/>
      <c r="F41" s="342"/>
      <c r="G41" s="342"/>
      <c r="H41" s="342"/>
      <c r="I41" s="342"/>
      <c r="J41" s="99"/>
    </row>
    <row r="42" spans="1:10" x14ac:dyDescent="0.25">
      <c r="A42" s="342" t="s">
        <v>178</v>
      </c>
      <c r="B42" s="342"/>
      <c r="C42" s="342"/>
      <c r="D42" s="342"/>
      <c r="E42" s="342"/>
      <c r="F42" s="342"/>
      <c r="G42" s="342"/>
      <c r="H42" s="342"/>
      <c r="I42" s="342"/>
      <c r="J42" s="99"/>
    </row>
  </sheetData>
  <mergeCells count="14">
    <mergeCell ref="A41:I41"/>
    <mergeCell ref="A42:I42"/>
    <mergeCell ref="A1:I1"/>
    <mergeCell ref="A5:I5"/>
    <mergeCell ref="A7:I7"/>
    <mergeCell ref="A27:I27"/>
    <mergeCell ref="A33:I33"/>
    <mergeCell ref="B2:E2"/>
    <mergeCell ref="F2:I2"/>
    <mergeCell ref="A3:A4"/>
    <mergeCell ref="B3:B4"/>
    <mergeCell ref="C3:E3"/>
    <mergeCell ref="F3:F4"/>
    <mergeCell ref="G3:I3"/>
  </mergeCells>
  <phoneticPr fontId="63" type="noConversion"/>
  <pageMargins left="0.7" right="0.7" top="0.75" bottom="0.75" header="0.3" footer="0.3"/>
  <pageSetup paperSize="126" scale="43" fitToHeight="0" orientation="portrait"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06"/>
  <sheetViews>
    <sheetView zoomScaleNormal="100" workbookViewId="0">
      <selection activeCell="F63" sqref="F63:H75"/>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361" t="s">
        <v>179</v>
      </c>
      <c r="B1" s="361"/>
      <c r="C1" s="361"/>
      <c r="D1" s="361"/>
      <c r="E1" s="361"/>
      <c r="F1" s="361"/>
      <c r="G1" s="361"/>
      <c r="H1" s="361"/>
      <c r="I1" s="361"/>
      <c r="J1" s="361"/>
      <c r="K1" s="99"/>
      <c r="L1" s="99"/>
      <c r="M1" s="99"/>
      <c r="N1" s="99"/>
      <c r="O1" s="99"/>
      <c r="P1" s="99"/>
      <c r="Q1" s="99"/>
      <c r="R1" s="99"/>
      <c r="S1" s="99"/>
      <c r="T1" s="99"/>
      <c r="U1" s="99"/>
      <c r="V1" s="99"/>
      <c r="W1" s="99"/>
    </row>
    <row r="2" spans="1:23" x14ac:dyDescent="0.25">
      <c r="A2" s="362" t="s">
        <v>180</v>
      </c>
      <c r="B2" s="363" t="s">
        <v>181</v>
      </c>
      <c r="C2" s="363"/>
      <c r="D2" s="363"/>
      <c r="E2" s="363"/>
      <c r="F2" s="363" t="s">
        <v>182</v>
      </c>
      <c r="G2" s="363"/>
      <c r="H2" s="363"/>
      <c r="I2" s="363"/>
      <c r="J2" s="363"/>
      <c r="K2" s="99"/>
      <c r="L2" s="99"/>
      <c r="M2" s="95"/>
      <c r="N2" s="95"/>
      <c r="O2" s="95"/>
      <c r="P2" s="95"/>
      <c r="Q2" s="95"/>
      <c r="R2" s="95"/>
      <c r="S2" s="95"/>
      <c r="T2" s="95"/>
      <c r="U2" s="99"/>
      <c r="V2" s="99"/>
      <c r="W2" s="99"/>
    </row>
    <row r="3" spans="1:23" s="99" customFormat="1" x14ac:dyDescent="0.25">
      <c r="A3" s="362"/>
      <c r="B3" s="355">
        <v>2019</v>
      </c>
      <c r="C3" s="360" t="s">
        <v>433</v>
      </c>
      <c r="D3" s="358"/>
      <c r="E3" s="359"/>
      <c r="F3" s="355">
        <v>2019</v>
      </c>
      <c r="G3" s="360" t="str">
        <f>C3</f>
        <v>Enero - junio</v>
      </c>
      <c r="H3" s="358"/>
      <c r="I3" s="358"/>
      <c r="J3" s="359"/>
      <c r="M3" s="95"/>
      <c r="N3" s="95"/>
      <c r="O3" s="95"/>
      <c r="P3" s="95"/>
      <c r="Q3" s="95"/>
      <c r="R3" s="95"/>
      <c r="S3" s="95"/>
      <c r="T3" s="95"/>
    </row>
    <row r="4" spans="1:23" x14ac:dyDescent="0.25">
      <c r="A4" s="362"/>
      <c r="B4" s="356"/>
      <c r="C4" s="275">
        <v>2019</v>
      </c>
      <c r="D4" s="275">
        <v>2020</v>
      </c>
      <c r="E4" s="234" t="s">
        <v>183</v>
      </c>
      <c r="F4" s="356"/>
      <c r="G4" s="275">
        <v>2019</v>
      </c>
      <c r="H4" s="275">
        <v>2020</v>
      </c>
      <c r="I4" s="234" t="s">
        <v>183</v>
      </c>
      <c r="J4" s="234" t="s">
        <v>184</v>
      </c>
      <c r="K4" s="99"/>
      <c r="L4" s="95"/>
      <c r="M4" s="95"/>
      <c r="N4" s="95"/>
      <c r="O4" s="95"/>
      <c r="P4" s="95"/>
      <c r="Q4" s="95"/>
      <c r="R4" s="95"/>
      <c r="S4" s="95"/>
      <c r="T4" s="95"/>
      <c r="U4" s="95"/>
      <c r="V4" s="99"/>
      <c r="W4" s="99"/>
    </row>
    <row r="5" spans="1:23" x14ac:dyDescent="0.25">
      <c r="A5" s="76" t="s">
        <v>185</v>
      </c>
      <c r="B5" s="86">
        <v>68910</v>
      </c>
      <c r="C5" s="86">
        <v>36574</v>
      </c>
      <c r="D5" s="86">
        <v>22593</v>
      </c>
      <c r="E5" s="266">
        <f>D5/C5-1</f>
        <v>-0.3822660906655001</v>
      </c>
      <c r="F5" s="86">
        <v>247390</v>
      </c>
      <c r="G5" s="86">
        <v>129804</v>
      </c>
      <c r="H5" s="86">
        <v>81562</v>
      </c>
      <c r="I5" s="266">
        <f>H5/G5-1</f>
        <v>-0.37165264552710242</v>
      </c>
      <c r="J5" s="266">
        <f>H5/$H$17</f>
        <v>0.12772561277350086</v>
      </c>
      <c r="K5" s="262"/>
      <c r="L5" s="95"/>
      <c r="M5" s="95"/>
      <c r="N5" s="95"/>
      <c r="O5" s="95"/>
      <c r="P5" s="95"/>
      <c r="Q5" s="95"/>
      <c r="R5" s="95"/>
      <c r="S5" s="95"/>
      <c r="T5" s="95"/>
      <c r="U5" s="95"/>
      <c r="V5" s="99"/>
      <c r="W5" s="99"/>
    </row>
    <row r="6" spans="1:23" x14ac:dyDescent="0.25">
      <c r="A6" s="76" t="s">
        <v>186</v>
      </c>
      <c r="B6" s="86">
        <v>43224</v>
      </c>
      <c r="C6" s="86">
        <v>19290</v>
      </c>
      <c r="D6" s="86">
        <v>26771</v>
      </c>
      <c r="E6" s="266">
        <f t="shared" ref="E6:E17" si="0">D6/C6-1</f>
        <v>0.38781752203214093</v>
      </c>
      <c r="F6" s="86">
        <v>123924</v>
      </c>
      <c r="G6" s="86">
        <v>55170</v>
      </c>
      <c r="H6" s="86">
        <v>71750</v>
      </c>
      <c r="I6" s="266">
        <f t="shared" ref="I6:I17" si="1">H6/G6-1</f>
        <v>0.30052564799709991</v>
      </c>
      <c r="J6" s="266">
        <f t="shared" ref="J6:J17" si="2">H6/$H$17</f>
        <v>0.11236007842498574</v>
      </c>
      <c r="K6" s="262"/>
      <c r="L6" s="95"/>
      <c r="M6" s="95"/>
      <c r="N6" s="95"/>
      <c r="O6" s="95"/>
      <c r="P6" s="95"/>
      <c r="Q6" s="95"/>
      <c r="R6" s="95"/>
      <c r="S6" s="95"/>
      <c r="T6" s="95"/>
      <c r="U6" s="95"/>
      <c r="V6" s="99"/>
      <c r="W6" s="99"/>
    </row>
    <row r="7" spans="1:23" x14ac:dyDescent="0.25">
      <c r="A7" s="76" t="s">
        <v>187</v>
      </c>
      <c r="B7" s="86">
        <v>48214</v>
      </c>
      <c r="C7" s="86">
        <v>23670</v>
      </c>
      <c r="D7" s="86">
        <v>25558</v>
      </c>
      <c r="E7" s="266">
        <f t="shared" si="0"/>
        <v>7.9763413603717748E-2</v>
      </c>
      <c r="F7" s="86">
        <v>132421</v>
      </c>
      <c r="G7" s="86">
        <v>66579</v>
      </c>
      <c r="H7" s="86">
        <v>71641</v>
      </c>
      <c r="I7" s="266">
        <f t="shared" si="1"/>
        <v>7.6029979422941096E-2</v>
      </c>
      <c r="J7" s="266">
        <f t="shared" si="2"/>
        <v>0.11218938506542724</v>
      </c>
      <c r="K7" s="262"/>
      <c r="L7" s="95"/>
      <c r="M7" s="95"/>
      <c r="N7" s="95"/>
      <c r="O7" s="95"/>
      <c r="P7" s="95"/>
      <c r="Q7" s="95"/>
      <c r="R7" s="95"/>
      <c r="S7" s="95"/>
      <c r="T7" s="95"/>
      <c r="U7" s="95"/>
      <c r="V7" s="99"/>
      <c r="W7" s="99"/>
    </row>
    <row r="8" spans="1:23" x14ac:dyDescent="0.25">
      <c r="A8" s="76" t="s">
        <v>188</v>
      </c>
      <c r="B8" s="86">
        <v>52134</v>
      </c>
      <c r="C8" s="86">
        <v>23599</v>
      </c>
      <c r="D8" s="86">
        <v>25359</v>
      </c>
      <c r="E8" s="266">
        <f t="shared" si="0"/>
        <v>7.4579431331836199E-2</v>
      </c>
      <c r="F8" s="86">
        <v>144989</v>
      </c>
      <c r="G8" s="86">
        <v>66020</v>
      </c>
      <c r="H8" s="86">
        <v>63558</v>
      </c>
      <c r="I8" s="266">
        <f t="shared" si="1"/>
        <v>-3.7291729778854865E-2</v>
      </c>
      <c r="J8" s="266">
        <f t="shared" si="2"/>
        <v>9.9531454557982499E-2</v>
      </c>
      <c r="K8" s="262"/>
      <c r="L8" s="95"/>
      <c r="M8" s="95"/>
      <c r="N8" s="95"/>
      <c r="O8" s="95"/>
      <c r="P8" s="95"/>
      <c r="Q8" s="95"/>
      <c r="R8" s="95"/>
      <c r="S8" s="95"/>
      <c r="T8" s="95"/>
      <c r="U8" s="95"/>
      <c r="V8" s="99"/>
      <c r="W8" s="99"/>
    </row>
    <row r="9" spans="1:23" x14ac:dyDescent="0.25">
      <c r="A9" s="76" t="s">
        <v>189</v>
      </c>
      <c r="B9" s="86">
        <v>30357</v>
      </c>
      <c r="C9" s="86">
        <v>15102</v>
      </c>
      <c r="D9" s="86">
        <v>15422</v>
      </c>
      <c r="E9" s="266">
        <f t="shared" si="0"/>
        <v>2.1189246457422817E-2</v>
      </c>
      <c r="F9" s="86">
        <v>113297</v>
      </c>
      <c r="G9" s="86">
        <v>56674</v>
      </c>
      <c r="H9" s="86">
        <v>53749</v>
      </c>
      <c r="I9" s="266">
        <f t="shared" si="1"/>
        <v>-5.161096799237741E-2</v>
      </c>
      <c r="J9" s="266">
        <f t="shared" si="2"/>
        <v>8.4170618191840546E-2</v>
      </c>
      <c r="K9" s="262"/>
      <c r="L9" s="95"/>
      <c r="M9" s="95"/>
      <c r="N9" s="95"/>
      <c r="O9" s="95"/>
      <c r="P9" s="95"/>
      <c r="Q9" s="95"/>
      <c r="R9" s="95"/>
      <c r="S9" s="95"/>
      <c r="T9" s="95"/>
      <c r="U9" s="95"/>
      <c r="V9" s="99"/>
      <c r="W9" s="99"/>
    </row>
    <row r="10" spans="1:23" x14ac:dyDescent="0.25">
      <c r="A10" s="76" t="s">
        <v>190</v>
      </c>
      <c r="B10" s="86">
        <v>28345</v>
      </c>
      <c r="C10" s="86">
        <v>13571</v>
      </c>
      <c r="D10" s="86">
        <v>14105</v>
      </c>
      <c r="E10" s="266">
        <f t="shared" si="0"/>
        <v>3.934861100876863E-2</v>
      </c>
      <c r="F10" s="86">
        <v>83048</v>
      </c>
      <c r="G10" s="86">
        <v>39382</v>
      </c>
      <c r="H10" s="86">
        <v>41162</v>
      </c>
      <c r="I10" s="266">
        <f t="shared" si="1"/>
        <v>4.5198313950535862E-2</v>
      </c>
      <c r="J10" s="266">
        <f t="shared" si="2"/>
        <v>6.4459450148143041E-2</v>
      </c>
      <c r="K10" s="262"/>
      <c r="L10" s="95"/>
      <c r="M10" s="95"/>
      <c r="N10" s="95"/>
      <c r="O10" s="95"/>
      <c r="P10" s="95"/>
      <c r="Q10" s="95"/>
      <c r="R10" s="95"/>
      <c r="S10" s="95"/>
      <c r="T10" s="95"/>
      <c r="U10" s="95"/>
      <c r="V10" s="99"/>
      <c r="W10" s="99"/>
    </row>
    <row r="11" spans="1:23" x14ac:dyDescent="0.25">
      <c r="A11" s="76" t="s">
        <v>191</v>
      </c>
      <c r="B11" s="86">
        <v>14313</v>
      </c>
      <c r="C11" s="86">
        <v>7254</v>
      </c>
      <c r="D11" s="86">
        <v>7010</v>
      </c>
      <c r="E11" s="266">
        <f t="shared" si="0"/>
        <v>-3.3636614281775556E-2</v>
      </c>
      <c r="F11" s="86">
        <v>61360</v>
      </c>
      <c r="G11" s="86">
        <v>30877</v>
      </c>
      <c r="H11" s="86">
        <v>28943</v>
      </c>
      <c r="I11" s="266">
        <f t="shared" si="1"/>
        <v>-6.2635618745344401E-2</v>
      </c>
      <c r="J11" s="266">
        <f t="shared" si="2"/>
        <v>4.5324567942221082E-2</v>
      </c>
      <c r="K11" s="262"/>
      <c r="L11" s="95"/>
      <c r="M11" s="95"/>
      <c r="N11" s="95"/>
      <c r="O11" s="95"/>
      <c r="P11" s="95"/>
      <c r="Q11" s="95"/>
      <c r="R11" s="95"/>
      <c r="S11" s="95"/>
      <c r="T11" s="95"/>
      <c r="U11" s="95"/>
      <c r="V11" s="99"/>
      <c r="W11" s="99"/>
    </row>
    <row r="12" spans="1:23" x14ac:dyDescent="0.25">
      <c r="A12" s="76" t="s">
        <v>192</v>
      </c>
      <c r="B12" s="86">
        <v>10600</v>
      </c>
      <c r="C12" s="86">
        <v>6591</v>
      </c>
      <c r="D12" s="86">
        <v>6608</v>
      </c>
      <c r="E12" s="266">
        <f t="shared" si="0"/>
        <v>2.5792747686239625E-3</v>
      </c>
      <c r="F12" s="86">
        <v>44168</v>
      </c>
      <c r="G12" s="86">
        <v>27776</v>
      </c>
      <c r="H12" s="86">
        <v>24939</v>
      </c>
      <c r="I12" s="266">
        <f t="shared" si="1"/>
        <v>-0.10213853686635943</v>
      </c>
      <c r="J12" s="266">
        <f t="shared" si="2"/>
        <v>3.9054327468163341E-2</v>
      </c>
      <c r="K12" s="262"/>
      <c r="L12" s="95"/>
      <c r="M12" s="95"/>
      <c r="N12" s="95"/>
      <c r="O12" s="95"/>
      <c r="P12" s="95"/>
      <c r="Q12" s="95"/>
      <c r="R12" s="95"/>
      <c r="S12" s="95"/>
      <c r="T12" s="95"/>
      <c r="U12" s="95"/>
      <c r="V12" s="99"/>
      <c r="W12" s="99"/>
    </row>
    <row r="13" spans="1:23" x14ac:dyDescent="0.25">
      <c r="A13" s="76" t="s">
        <v>193</v>
      </c>
      <c r="B13" s="86">
        <v>13265</v>
      </c>
      <c r="C13" s="86">
        <v>5788</v>
      </c>
      <c r="D13" s="86">
        <v>7423</v>
      </c>
      <c r="E13" s="266">
        <f t="shared" si="0"/>
        <v>0.28248099516240499</v>
      </c>
      <c r="F13" s="86">
        <v>40738</v>
      </c>
      <c r="G13" s="86">
        <v>17759</v>
      </c>
      <c r="H13" s="86">
        <v>22393</v>
      </c>
      <c r="I13" s="266">
        <f t="shared" si="1"/>
        <v>0.26093811588490334</v>
      </c>
      <c r="J13" s="266">
        <f t="shared" si="2"/>
        <v>3.5067306427466284E-2</v>
      </c>
      <c r="K13" s="262"/>
      <c r="L13" s="99"/>
      <c r="M13" s="95"/>
      <c r="N13" s="95"/>
      <c r="O13" s="95"/>
      <c r="P13" s="95"/>
      <c r="Q13" s="95"/>
      <c r="R13" s="95"/>
      <c r="S13" s="95"/>
      <c r="T13" s="95"/>
      <c r="U13" s="95"/>
      <c r="V13" s="99"/>
      <c r="W13" s="99"/>
    </row>
    <row r="14" spans="1:23" x14ac:dyDescent="0.25">
      <c r="A14" s="76" t="s">
        <v>215</v>
      </c>
      <c r="B14" s="86">
        <v>14544</v>
      </c>
      <c r="C14" s="86">
        <v>6929</v>
      </c>
      <c r="D14" s="86">
        <v>6398</v>
      </c>
      <c r="E14" s="266">
        <f t="shared" si="0"/>
        <v>-7.6634434983403055E-2</v>
      </c>
      <c r="F14" s="86">
        <v>40110</v>
      </c>
      <c r="G14" s="86">
        <v>19360</v>
      </c>
      <c r="H14" s="86">
        <v>16236</v>
      </c>
      <c r="I14" s="266">
        <f t="shared" si="1"/>
        <v>-0.16136363636363638</v>
      </c>
      <c r="J14" s="266">
        <f t="shared" si="2"/>
        <v>2.5425480603596777E-2</v>
      </c>
      <c r="K14" s="262"/>
      <c r="L14" s="95"/>
      <c r="M14" s="95"/>
      <c r="N14" s="95"/>
      <c r="O14" s="95"/>
      <c r="P14" s="95"/>
      <c r="Q14" s="95"/>
      <c r="R14" s="95"/>
      <c r="S14" s="95"/>
      <c r="T14" s="95"/>
      <c r="U14" s="99"/>
      <c r="V14" s="99"/>
      <c r="W14" s="99"/>
    </row>
    <row r="15" spans="1:23" x14ac:dyDescent="0.25">
      <c r="A15" s="87" t="s">
        <v>195</v>
      </c>
      <c r="B15" s="88">
        <v>323906</v>
      </c>
      <c r="C15" s="88">
        <v>158368</v>
      </c>
      <c r="D15" s="88">
        <v>157247</v>
      </c>
      <c r="E15" s="267">
        <f t="shared" si="0"/>
        <v>-7.0784501919579634E-3</v>
      </c>
      <c r="F15" s="88">
        <v>1031445</v>
      </c>
      <c r="G15" s="88">
        <v>509401</v>
      </c>
      <c r="H15" s="88">
        <v>475933</v>
      </c>
      <c r="I15" s="267">
        <f t="shared" si="1"/>
        <v>-6.5700695522780683E-2</v>
      </c>
      <c r="J15" s="267">
        <f t="shared" si="2"/>
        <v>0.7453082816033274</v>
      </c>
      <c r="K15" s="262"/>
      <c r="L15" s="95"/>
      <c r="M15" s="95"/>
      <c r="N15" s="95"/>
      <c r="O15" s="95"/>
      <c r="P15" s="95"/>
      <c r="Q15" s="95"/>
      <c r="R15" s="95"/>
      <c r="S15" s="95"/>
      <c r="T15" s="95"/>
      <c r="U15" s="95"/>
      <c r="V15" s="99"/>
      <c r="W15" s="99"/>
    </row>
    <row r="16" spans="1:23" x14ac:dyDescent="0.25">
      <c r="A16" s="274" t="s">
        <v>196</v>
      </c>
      <c r="B16" s="86">
        <v>120096</v>
      </c>
      <c r="C16" s="86">
        <v>57301</v>
      </c>
      <c r="D16" s="86">
        <v>50544</v>
      </c>
      <c r="E16" s="266">
        <f t="shared" si="0"/>
        <v>-0.1179211532084955</v>
      </c>
      <c r="F16" s="86">
        <v>413595</v>
      </c>
      <c r="G16" s="86">
        <v>192689</v>
      </c>
      <c r="H16" s="86">
        <v>162639</v>
      </c>
      <c r="I16" s="266">
        <f t="shared" si="1"/>
        <v>-0.15595078079184588</v>
      </c>
      <c r="J16" s="266">
        <f t="shared" si="2"/>
        <v>0.2546917183966726</v>
      </c>
      <c r="K16" s="262"/>
      <c r="L16" s="95"/>
      <c r="M16" s="95"/>
      <c r="N16" s="95"/>
      <c r="O16" s="95"/>
      <c r="P16" s="95"/>
      <c r="Q16" s="95"/>
      <c r="R16" s="95"/>
      <c r="S16" s="95"/>
      <c r="T16" s="95"/>
      <c r="U16" s="95"/>
      <c r="V16" s="99"/>
      <c r="W16" s="99"/>
    </row>
    <row r="17" spans="1:23" x14ac:dyDescent="0.25">
      <c r="A17" s="89" t="s">
        <v>197</v>
      </c>
      <c r="B17" s="88">
        <v>444002</v>
      </c>
      <c r="C17" s="88">
        <v>215669</v>
      </c>
      <c r="D17" s="88">
        <v>207791</v>
      </c>
      <c r="E17" s="267">
        <f t="shared" si="0"/>
        <v>-3.652819830388232E-2</v>
      </c>
      <c r="F17" s="88">
        <v>1445040</v>
      </c>
      <c r="G17" s="88">
        <v>702090</v>
      </c>
      <c r="H17" s="88">
        <v>638572</v>
      </c>
      <c r="I17" s="267">
        <f t="shared" si="1"/>
        <v>-9.0469882778561161E-2</v>
      </c>
      <c r="J17" s="267">
        <f t="shared" si="2"/>
        <v>1</v>
      </c>
      <c r="K17" s="262"/>
      <c r="L17" s="99"/>
      <c r="M17" s="99"/>
      <c r="N17" s="99"/>
      <c r="O17" s="95"/>
      <c r="P17" s="95"/>
      <c r="Q17" s="95"/>
      <c r="R17" s="99"/>
      <c r="S17" s="95"/>
      <c r="T17" s="95"/>
      <c r="U17" s="95"/>
      <c r="V17" s="99"/>
      <c r="W17" s="99"/>
    </row>
    <row r="18" spans="1:23" x14ac:dyDescent="0.25">
      <c r="A18" s="342" t="s">
        <v>198</v>
      </c>
      <c r="B18" s="342"/>
      <c r="C18" s="342"/>
      <c r="D18" s="342"/>
      <c r="E18" s="342"/>
      <c r="F18" s="342"/>
      <c r="G18" s="342"/>
      <c r="H18" s="342"/>
      <c r="I18" s="342"/>
      <c r="J18" s="342"/>
      <c r="K18" s="99"/>
      <c r="L18" s="99"/>
      <c r="M18" s="99"/>
      <c r="N18" s="99"/>
      <c r="O18" s="99"/>
      <c r="P18" s="99"/>
      <c r="Q18" s="99"/>
      <c r="R18" s="99"/>
      <c r="S18" s="99"/>
      <c r="T18" s="99"/>
      <c r="U18" s="99"/>
      <c r="V18" s="99"/>
      <c r="W18" s="99"/>
    </row>
    <row r="19" spans="1:23" x14ac:dyDescent="0.25">
      <c r="A19" s="342" t="s">
        <v>199</v>
      </c>
      <c r="B19" s="342"/>
      <c r="C19" s="342"/>
      <c r="D19" s="342"/>
      <c r="E19" s="342"/>
      <c r="F19" s="342"/>
      <c r="G19" s="342"/>
      <c r="H19" s="342"/>
      <c r="I19" s="342"/>
      <c r="J19" s="342"/>
      <c r="K19" s="99"/>
      <c r="L19" s="99"/>
      <c r="M19" s="99"/>
      <c r="N19" s="99"/>
      <c r="O19" s="99"/>
      <c r="P19" s="99"/>
      <c r="Q19" s="99"/>
      <c r="R19" s="99"/>
      <c r="S19" s="99"/>
      <c r="T19" s="99"/>
      <c r="U19" s="99"/>
      <c r="V19" s="99"/>
      <c r="W19" s="99"/>
    </row>
    <row r="28" spans="1:23" s="99" customFormat="1" x14ac:dyDescent="0.25"/>
    <row r="30" spans="1:23" x14ac:dyDescent="0.25">
      <c r="A30" s="361" t="s">
        <v>200</v>
      </c>
      <c r="B30" s="361"/>
      <c r="C30" s="361"/>
      <c r="D30" s="361"/>
      <c r="E30" s="361"/>
      <c r="F30" s="361"/>
      <c r="G30" s="361"/>
      <c r="H30" s="361"/>
      <c r="I30" s="361"/>
      <c r="J30" s="361"/>
      <c r="K30" s="99"/>
      <c r="L30" s="95"/>
      <c r="M30" s="95"/>
      <c r="N30" s="95"/>
      <c r="O30" s="95"/>
      <c r="P30" s="95"/>
      <c r="Q30" s="95"/>
      <c r="R30" s="95"/>
      <c r="S30" s="95"/>
      <c r="T30" s="95"/>
      <c r="U30" s="99"/>
      <c r="V30" s="99"/>
    </row>
    <row r="31" spans="1:23" x14ac:dyDescent="0.25">
      <c r="A31" s="362" t="s">
        <v>201</v>
      </c>
      <c r="B31" s="363" t="s">
        <v>181</v>
      </c>
      <c r="C31" s="363"/>
      <c r="D31" s="363"/>
      <c r="E31" s="363"/>
      <c r="F31" s="363" t="s">
        <v>182</v>
      </c>
      <c r="G31" s="363"/>
      <c r="H31" s="363"/>
      <c r="I31" s="363"/>
      <c r="J31" s="363"/>
      <c r="K31" s="99"/>
      <c r="L31" s="95"/>
      <c r="M31" s="95"/>
      <c r="N31" s="95"/>
      <c r="O31" s="95"/>
      <c r="P31" s="95"/>
      <c r="Q31" s="95"/>
      <c r="R31" s="95"/>
      <c r="S31" s="95"/>
      <c r="T31" s="95"/>
      <c r="U31" s="99"/>
      <c r="V31" s="99"/>
    </row>
    <row r="32" spans="1:23" s="99" customFormat="1" x14ac:dyDescent="0.25">
      <c r="A32" s="362"/>
      <c r="B32" s="355">
        <v>2019</v>
      </c>
      <c r="C32" s="357" t="str">
        <f>C3</f>
        <v>Enero - junio</v>
      </c>
      <c r="D32" s="358"/>
      <c r="E32" s="359"/>
      <c r="F32" s="355">
        <v>2019</v>
      </c>
      <c r="G32" s="357" t="str">
        <f>G3</f>
        <v>Enero - junio</v>
      </c>
      <c r="H32" s="358"/>
      <c r="I32" s="358"/>
      <c r="J32" s="359"/>
      <c r="L32" s="95"/>
      <c r="M32" s="95"/>
      <c r="N32" s="95"/>
      <c r="O32" s="95"/>
      <c r="P32" s="95"/>
      <c r="Q32" s="95"/>
      <c r="R32" s="95"/>
      <c r="S32" s="95"/>
      <c r="T32" s="95"/>
    </row>
    <row r="33" spans="1:22" x14ac:dyDescent="0.25">
      <c r="A33" s="362"/>
      <c r="B33" s="356"/>
      <c r="C33" s="275">
        <v>2019</v>
      </c>
      <c r="D33" s="275">
        <v>2020</v>
      </c>
      <c r="E33" s="234" t="s">
        <v>183</v>
      </c>
      <c r="F33" s="356"/>
      <c r="G33" s="275">
        <v>2019</v>
      </c>
      <c r="H33" s="275">
        <v>2020</v>
      </c>
      <c r="I33" s="234" t="s">
        <v>183</v>
      </c>
      <c r="J33" s="234" t="s">
        <v>184</v>
      </c>
      <c r="K33" s="99"/>
      <c r="L33" s="95"/>
      <c r="M33" s="95"/>
      <c r="N33" s="95"/>
      <c r="O33" s="95"/>
      <c r="P33" s="95"/>
      <c r="Q33" s="95"/>
      <c r="R33" s="95"/>
      <c r="S33" s="95"/>
      <c r="T33" s="95"/>
      <c r="U33" s="99"/>
      <c r="V33" s="99"/>
    </row>
    <row r="34" spans="1:22" x14ac:dyDescent="0.25">
      <c r="A34" s="90" t="s">
        <v>189</v>
      </c>
      <c r="B34" s="91">
        <v>89874</v>
      </c>
      <c r="C34" s="91">
        <v>43318</v>
      </c>
      <c r="D34" s="91">
        <v>54792</v>
      </c>
      <c r="E34" s="268">
        <f>D34/C34-1</f>
        <v>0.26487834156701595</v>
      </c>
      <c r="F34" s="91">
        <v>80273</v>
      </c>
      <c r="G34" s="91">
        <v>41973</v>
      </c>
      <c r="H34" s="91">
        <v>42366</v>
      </c>
      <c r="I34" s="268">
        <f>H34/G34-1</f>
        <v>9.3631620327352394E-3</v>
      </c>
      <c r="J34" s="268">
        <f>H34/$H$46</f>
        <v>0.29076558800315705</v>
      </c>
      <c r="K34" s="262"/>
      <c r="L34" s="262"/>
      <c r="M34" s="95"/>
      <c r="N34" s="95"/>
      <c r="O34" s="95"/>
      <c r="P34" s="95"/>
      <c r="Q34" s="95"/>
      <c r="R34" s="95"/>
      <c r="S34" s="95"/>
      <c r="T34" s="95"/>
      <c r="U34" s="99"/>
      <c r="V34" s="99"/>
    </row>
    <row r="35" spans="1:22" x14ac:dyDescent="0.25">
      <c r="A35" s="90" t="s">
        <v>187</v>
      </c>
      <c r="B35" s="91">
        <v>66605</v>
      </c>
      <c r="C35" s="91">
        <v>32929</v>
      </c>
      <c r="D35" s="91">
        <v>39057</v>
      </c>
      <c r="E35" s="268">
        <f t="shared" ref="E35:E46" si="3">D35/C35-1</f>
        <v>0.18609736098879415</v>
      </c>
      <c r="F35" s="91">
        <v>62130</v>
      </c>
      <c r="G35" s="91">
        <v>32095</v>
      </c>
      <c r="H35" s="91">
        <v>34701</v>
      </c>
      <c r="I35" s="268">
        <f t="shared" ref="I35:I46" si="4">H35/G35-1</f>
        <v>8.1196448044866809E-2</v>
      </c>
      <c r="J35" s="268">
        <f t="shared" ref="J35:J46" si="5">H35/$H$46</f>
        <v>0.23815929446484335</v>
      </c>
      <c r="K35" s="262"/>
      <c r="L35" s="262"/>
      <c r="M35" s="95"/>
      <c r="N35" s="95"/>
      <c r="O35" s="95"/>
      <c r="P35" s="95"/>
      <c r="Q35" s="95"/>
      <c r="R35" s="95"/>
      <c r="S35" s="95"/>
      <c r="T35" s="95"/>
      <c r="U35" s="99"/>
      <c r="V35" s="99"/>
    </row>
    <row r="36" spans="1:22" x14ac:dyDescent="0.25">
      <c r="A36" s="90" t="s">
        <v>185</v>
      </c>
      <c r="B36" s="91">
        <v>78036</v>
      </c>
      <c r="C36" s="91">
        <v>49539</v>
      </c>
      <c r="D36" s="91">
        <v>17832</v>
      </c>
      <c r="E36" s="268">
        <f t="shared" si="3"/>
        <v>-0.64004117967661844</v>
      </c>
      <c r="F36" s="91">
        <v>78225</v>
      </c>
      <c r="G36" s="91">
        <v>51970</v>
      </c>
      <c r="H36" s="91">
        <v>15129</v>
      </c>
      <c r="I36" s="268">
        <f t="shared" si="4"/>
        <v>-0.70888974408312488</v>
      </c>
      <c r="J36" s="268">
        <f t="shared" si="5"/>
        <v>0.1038330874026286</v>
      </c>
      <c r="K36" s="262"/>
      <c r="L36" s="262"/>
      <c r="M36" s="95"/>
      <c r="N36" s="95"/>
      <c r="O36" s="95"/>
      <c r="P36" s="95"/>
      <c r="Q36" s="95"/>
      <c r="R36" s="95"/>
      <c r="S36" s="95"/>
      <c r="T36" s="95"/>
      <c r="U36" s="99"/>
      <c r="V36" s="99"/>
    </row>
    <row r="37" spans="1:22" x14ac:dyDescent="0.25">
      <c r="A37" s="90" t="s">
        <v>194</v>
      </c>
      <c r="B37" s="91">
        <v>33677</v>
      </c>
      <c r="C37" s="91">
        <v>14112</v>
      </c>
      <c r="D37" s="91">
        <v>18763</v>
      </c>
      <c r="E37" s="268">
        <f t="shared" si="3"/>
        <v>0.32957766439909286</v>
      </c>
      <c r="F37" s="91">
        <v>31297</v>
      </c>
      <c r="G37" s="91">
        <v>13984</v>
      </c>
      <c r="H37" s="91">
        <v>15009</v>
      </c>
      <c r="I37" s="268">
        <f t="shared" si="4"/>
        <v>7.3298054919908484E-2</v>
      </c>
      <c r="J37" s="268">
        <f t="shared" si="5"/>
        <v>0.10300950550770392</v>
      </c>
      <c r="K37" s="262"/>
      <c r="L37" s="262"/>
      <c r="M37" s="95"/>
      <c r="N37" s="95"/>
      <c r="O37" s="95"/>
      <c r="P37" s="95"/>
      <c r="Q37" s="95"/>
      <c r="R37" s="95"/>
      <c r="S37" s="95"/>
      <c r="T37" s="95"/>
      <c r="U37" s="99"/>
      <c r="V37" s="99"/>
    </row>
    <row r="38" spans="1:22" x14ac:dyDescent="0.25">
      <c r="A38" s="90" t="s">
        <v>186</v>
      </c>
      <c r="B38" s="91">
        <v>23138</v>
      </c>
      <c r="C38" s="91">
        <v>11844</v>
      </c>
      <c r="D38" s="91">
        <v>11205</v>
      </c>
      <c r="E38" s="268">
        <f t="shared" si="3"/>
        <v>-5.3951367781155057E-2</v>
      </c>
      <c r="F38" s="91">
        <v>21120</v>
      </c>
      <c r="G38" s="91">
        <v>11028</v>
      </c>
      <c r="H38" s="91">
        <v>9051</v>
      </c>
      <c r="I38" s="268">
        <f t="shared" si="4"/>
        <v>-0.17927094668117516</v>
      </c>
      <c r="J38" s="268">
        <f t="shared" si="5"/>
        <v>6.2118664424693729E-2</v>
      </c>
      <c r="K38" s="262"/>
      <c r="L38" s="262"/>
      <c r="M38" s="95"/>
      <c r="N38" s="95"/>
      <c r="O38" s="95"/>
      <c r="P38" s="95"/>
      <c r="Q38" s="95"/>
      <c r="R38" s="95"/>
      <c r="S38" s="95"/>
      <c r="T38" s="95"/>
      <c r="U38" s="99"/>
      <c r="V38" s="99"/>
    </row>
    <row r="39" spans="1:22" x14ac:dyDescent="0.25">
      <c r="A39" s="90" t="s">
        <v>202</v>
      </c>
      <c r="B39" s="91">
        <v>10663</v>
      </c>
      <c r="C39" s="91">
        <v>6510</v>
      </c>
      <c r="D39" s="91">
        <v>6579</v>
      </c>
      <c r="E39" s="268">
        <f t="shared" si="3"/>
        <v>1.0599078341013923E-2</v>
      </c>
      <c r="F39" s="91">
        <v>12746</v>
      </c>
      <c r="G39" s="91">
        <v>7808</v>
      </c>
      <c r="H39" s="91">
        <v>8272</v>
      </c>
      <c r="I39" s="268">
        <f t="shared" si="4"/>
        <v>5.9426229508196649E-2</v>
      </c>
      <c r="J39" s="268">
        <f t="shared" si="5"/>
        <v>5.6772245290141035E-2</v>
      </c>
      <c r="K39" s="262"/>
      <c r="L39" s="262"/>
      <c r="M39" s="95"/>
      <c r="N39" s="95"/>
      <c r="O39" s="95"/>
      <c r="P39" s="95"/>
      <c r="Q39" s="95"/>
      <c r="R39" s="95"/>
      <c r="S39" s="95"/>
      <c r="T39" s="95"/>
      <c r="U39" s="99"/>
      <c r="V39" s="99"/>
    </row>
    <row r="40" spans="1:22" x14ac:dyDescent="0.25">
      <c r="A40" s="90" t="s">
        <v>191</v>
      </c>
      <c r="B40" s="91">
        <v>17135</v>
      </c>
      <c r="C40" s="91">
        <v>8371</v>
      </c>
      <c r="D40" s="91">
        <v>10190</v>
      </c>
      <c r="E40" s="268">
        <f t="shared" si="3"/>
        <v>0.21729781388125669</v>
      </c>
      <c r="F40" s="91">
        <v>13178</v>
      </c>
      <c r="G40" s="91">
        <v>6741</v>
      </c>
      <c r="H40" s="91">
        <v>7065</v>
      </c>
      <c r="I40" s="268">
        <f t="shared" si="4"/>
        <v>4.8064085447262928E-2</v>
      </c>
      <c r="J40" s="268">
        <f t="shared" si="5"/>
        <v>4.8488384063690333E-2</v>
      </c>
      <c r="K40" s="262"/>
      <c r="L40" s="262"/>
      <c r="M40" s="95"/>
      <c r="N40" s="95"/>
      <c r="O40" s="95"/>
      <c r="P40" s="95"/>
      <c r="Q40" s="95"/>
      <c r="R40" s="95"/>
      <c r="S40" s="95"/>
      <c r="T40" s="99"/>
      <c r="U40" s="99"/>
      <c r="V40" s="99"/>
    </row>
    <row r="41" spans="1:22" x14ac:dyDescent="0.25">
      <c r="A41" s="90" t="s">
        <v>203</v>
      </c>
      <c r="B41" s="91">
        <v>8642</v>
      </c>
      <c r="C41" s="91">
        <v>4258</v>
      </c>
      <c r="D41" s="91">
        <v>4170</v>
      </c>
      <c r="E41" s="268">
        <f t="shared" si="3"/>
        <v>-2.066697980272425E-2</v>
      </c>
      <c r="F41" s="91">
        <v>7998</v>
      </c>
      <c r="G41" s="91">
        <v>4232</v>
      </c>
      <c r="H41" s="91">
        <v>3356</v>
      </c>
      <c r="I41" s="268">
        <f t="shared" si="4"/>
        <v>-0.20699432892249525</v>
      </c>
      <c r="J41" s="268">
        <f t="shared" si="5"/>
        <v>2.3032840328060123E-2</v>
      </c>
      <c r="K41" s="262"/>
      <c r="L41" s="262"/>
      <c r="M41" s="95"/>
      <c r="N41" s="95"/>
      <c r="O41" s="95"/>
      <c r="P41" s="95"/>
      <c r="Q41" s="95"/>
      <c r="R41" s="95"/>
      <c r="S41" s="95"/>
      <c r="T41" s="95"/>
      <c r="U41" s="99"/>
      <c r="V41" s="99"/>
    </row>
    <row r="42" spans="1:22" x14ac:dyDescent="0.25">
      <c r="A42" s="90" t="s">
        <v>190</v>
      </c>
      <c r="B42" s="91">
        <v>7354</v>
      </c>
      <c r="C42" s="91">
        <v>4676</v>
      </c>
      <c r="D42" s="91">
        <v>3810</v>
      </c>
      <c r="E42" s="268">
        <f t="shared" si="3"/>
        <v>-0.18520102651839176</v>
      </c>
      <c r="F42" s="91">
        <v>7187</v>
      </c>
      <c r="G42" s="91">
        <v>4706</v>
      </c>
      <c r="H42" s="91">
        <v>3279</v>
      </c>
      <c r="I42" s="268">
        <f t="shared" si="4"/>
        <v>-0.3032299192520187</v>
      </c>
      <c r="J42" s="268">
        <f t="shared" si="5"/>
        <v>2.2504375278816786E-2</v>
      </c>
      <c r="K42" s="262"/>
      <c r="L42" s="262"/>
      <c r="M42" s="95"/>
      <c r="N42" s="95"/>
      <c r="O42" s="95"/>
      <c r="P42" s="95"/>
      <c r="Q42" s="95"/>
      <c r="R42" s="95"/>
      <c r="S42" s="95"/>
      <c r="T42" s="95"/>
      <c r="U42" s="99"/>
      <c r="V42" s="99"/>
    </row>
    <row r="43" spans="1:22" x14ac:dyDescent="0.25">
      <c r="A43" s="90" t="s">
        <v>206</v>
      </c>
      <c r="B43" s="91">
        <v>1148</v>
      </c>
      <c r="C43" s="91">
        <v>764</v>
      </c>
      <c r="D43" s="91">
        <v>984</v>
      </c>
      <c r="E43" s="268">
        <f t="shared" si="3"/>
        <v>0.28795811518324599</v>
      </c>
      <c r="F43" s="91">
        <v>2262</v>
      </c>
      <c r="G43" s="91">
        <v>1485</v>
      </c>
      <c r="H43" s="91">
        <v>1720</v>
      </c>
      <c r="I43" s="268">
        <f t="shared" si="4"/>
        <v>0.15824915824915831</v>
      </c>
      <c r="J43" s="268">
        <f t="shared" si="5"/>
        <v>1.1804673827253698E-2</v>
      </c>
      <c r="K43" s="262"/>
      <c r="L43" s="262"/>
      <c r="M43" s="95"/>
      <c r="N43" s="95"/>
      <c r="O43" s="95"/>
      <c r="P43" s="95"/>
      <c r="Q43" s="95"/>
      <c r="R43" s="95"/>
      <c r="S43" s="95"/>
      <c r="T43" s="95"/>
      <c r="U43" s="99"/>
      <c r="V43" s="99"/>
    </row>
    <row r="44" spans="1:22" x14ac:dyDescent="0.25">
      <c r="A44" s="87" t="s">
        <v>195</v>
      </c>
      <c r="B44" s="92">
        <v>336272</v>
      </c>
      <c r="C44" s="92">
        <v>176321</v>
      </c>
      <c r="D44" s="92">
        <v>167382</v>
      </c>
      <c r="E44" s="269">
        <f t="shared" si="3"/>
        <v>-5.0697307751203735E-2</v>
      </c>
      <c r="F44" s="92">
        <v>316416</v>
      </c>
      <c r="G44" s="92">
        <v>176022</v>
      </c>
      <c r="H44" s="92">
        <v>139948</v>
      </c>
      <c r="I44" s="269">
        <f t="shared" si="4"/>
        <v>-0.2049402915544648</v>
      </c>
      <c r="J44" s="269">
        <f t="shared" si="5"/>
        <v>0.96048865859098864</v>
      </c>
      <c r="K44" s="262"/>
      <c r="L44" s="262"/>
      <c r="M44" s="95"/>
      <c r="N44" s="95"/>
      <c r="O44" s="95"/>
      <c r="P44" s="95"/>
      <c r="Q44" s="95"/>
      <c r="R44" s="95"/>
      <c r="S44" s="95"/>
      <c r="T44" s="95"/>
      <c r="U44" s="99"/>
      <c r="V44" s="99"/>
    </row>
    <row r="45" spans="1:22" x14ac:dyDescent="0.25">
      <c r="A45" s="274" t="s">
        <v>196</v>
      </c>
      <c r="B45" s="93">
        <v>23775</v>
      </c>
      <c r="C45" s="93">
        <v>12206</v>
      </c>
      <c r="D45" s="93">
        <v>6970</v>
      </c>
      <c r="E45" s="268">
        <f t="shared" si="3"/>
        <v>-0.42896935933147629</v>
      </c>
      <c r="F45" s="93">
        <v>19639</v>
      </c>
      <c r="G45" s="93">
        <v>9928</v>
      </c>
      <c r="H45" s="93">
        <v>5757</v>
      </c>
      <c r="I45" s="268">
        <f t="shared" si="4"/>
        <v>-0.42012489927477836</v>
      </c>
      <c r="J45" s="268">
        <f t="shared" si="5"/>
        <v>3.9511341409011358E-2</v>
      </c>
      <c r="K45" s="262"/>
      <c r="L45" s="262"/>
      <c r="M45" s="95"/>
      <c r="N45" s="95"/>
      <c r="O45" s="95"/>
      <c r="P45" s="99"/>
      <c r="Q45" s="95"/>
      <c r="R45" s="95"/>
      <c r="S45" s="95"/>
      <c r="T45" s="99"/>
      <c r="U45" s="99"/>
      <c r="V45" s="99"/>
    </row>
    <row r="46" spans="1:22" x14ac:dyDescent="0.25">
      <c r="A46" s="89" t="s">
        <v>197</v>
      </c>
      <c r="B46" s="94">
        <v>360047</v>
      </c>
      <c r="C46" s="94">
        <v>188527</v>
      </c>
      <c r="D46" s="94">
        <v>174352</v>
      </c>
      <c r="E46" s="269">
        <f t="shared" si="3"/>
        <v>-7.5188169333835431E-2</v>
      </c>
      <c r="F46" s="94">
        <v>336055</v>
      </c>
      <c r="G46" s="94">
        <v>185950</v>
      </c>
      <c r="H46" s="94">
        <v>145705</v>
      </c>
      <c r="I46" s="269">
        <f t="shared" si="4"/>
        <v>-0.21642914762032806</v>
      </c>
      <c r="J46" s="269">
        <f t="shared" si="5"/>
        <v>1</v>
      </c>
      <c r="K46" s="262"/>
      <c r="L46" s="262"/>
      <c r="M46" s="95"/>
      <c r="N46" s="95"/>
      <c r="O46" s="95"/>
      <c r="P46" s="99"/>
      <c r="Q46" s="95"/>
      <c r="R46" s="95"/>
      <c r="S46" s="95"/>
      <c r="T46" s="99"/>
      <c r="U46" s="99"/>
      <c r="V46" s="99"/>
    </row>
    <row r="47" spans="1:22" x14ac:dyDescent="0.25">
      <c r="A47" s="342" t="s">
        <v>198</v>
      </c>
      <c r="B47" s="342"/>
      <c r="C47" s="342"/>
      <c r="D47" s="342"/>
      <c r="E47" s="342"/>
      <c r="F47" s="342"/>
      <c r="G47" s="342"/>
      <c r="H47" s="342"/>
      <c r="I47" s="342"/>
      <c r="J47" s="342"/>
      <c r="K47" s="262"/>
      <c r="L47" s="99"/>
      <c r="M47" s="99"/>
      <c r="N47" s="99"/>
      <c r="O47" s="99"/>
      <c r="P47" s="99"/>
      <c r="Q47" s="99"/>
      <c r="R47" s="99"/>
      <c r="S47" s="99"/>
      <c r="T47" s="99"/>
      <c r="U47" s="99"/>
      <c r="V47" s="99"/>
    </row>
    <row r="48" spans="1:22" x14ac:dyDescent="0.25">
      <c r="A48" s="342" t="s">
        <v>199</v>
      </c>
      <c r="B48" s="342"/>
      <c r="C48" s="342"/>
      <c r="D48" s="342"/>
      <c r="E48" s="342"/>
      <c r="F48" s="342"/>
      <c r="G48" s="342"/>
      <c r="H48" s="342"/>
      <c r="I48" s="342"/>
      <c r="J48" s="342"/>
      <c r="K48" s="99"/>
      <c r="L48" s="99"/>
      <c r="M48" s="99"/>
      <c r="N48" s="99"/>
      <c r="O48" s="99"/>
      <c r="P48" s="99"/>
      <c r="Q48" s="99"/>
      <c r="R48" s="99"/>
      <c r="S48" s="99"/>
      <c r="T48" s="99"/>
      <c r="U48" s="99"/>
      <c r="V48" s="99"/>
    </row>
    <row r="59" spans="1:11" x14ac:dyDescent="0.25">
      <c r="A59" s="364" t="s">
        <v>204</v>
      </c>
      <c r="B59" s="364"/>
      <c r="C59" s="364"/>
      <c r="D59" s="364"/>
      <c r="E59" s="364"/>
      <c r="F59" s="364"/>
      <c r="G59" s="364"/>
      <c r="H59" s="364"/>
      <c r="I59" s="364"/>
      <c r="J59" s="364"/>
      <c r="K59" s="99"/>
    </row>
    <row r="60" spans="1:11" x14ac:dyDescent="0.25">
      <c r="A60" s="362" t="s">
        <v>201</v>
      </c>
      <c r="B60" s="363" t="s">
        <v>181</v>
      </c>
      <c r="C60" s="363"/>
      <c r="D60" s="363"/>
      <c r="E60" s="363"/>
      <c r="F60" s="363" t="s">
        <v>182</v>
      </c>
      <c r="G60" s="363"/>
      <c r="H60" s="363"/>
      <c r="I60" s="363"/>
      <c r="J60" s="363"/>
      <c r="K60" s="99"/>
    </row>
    <row r="61" spans="1:11" s="99" customFormat="1" x14ac:dyDescent="0.25">
      <c r="A61" s="362"/>
      <c r="B61" s="355">
        <v>2019</v>
      </c>
      <c r="C61" s="357" t="str">
        <f>C3</f>
        <v>Enero - junio</v>
      </c>
      <c r="D61" s="358"/>
      <c r="E61" s="359"/>
      <c r="F61" s="355">
        <v>2019</v>
      </c>
      <c r="G61" s="357" t="str">
        <f>G3</f>
        <v>Enero - junio</v>
      </c>
      <c r="H61" s="358"/>
      <c r="I61" s="358"/>
      <c r="J61" s="359"/>
    </row>
    <row r="62" spans="1:11" x14ac:dyDescent="0.25">
      <c r="A62" s="362"/>
      <c r="B62" s="356"/>
      <c r="C62" s="275">
        <v>2019</v>
      </c>
      <c r="D62" s="275">
        <v>2020</v>
      </c>
      <c r="E62" s="234" t="s">
        <v>183</v>
      </c>
      <c r="F62" s="356"/>
      <c r="G62" s="275">
        <v>2019</v>
      </c>
      <c r="H62" s="275">
        <v>2020</v>
      </c>
      <c r="I62" s="234" t="s">
        <v>183</v>
      </c>
      <c r="J62" s="234" t="s">
        <v>184</v>
      </c>
      <c r="K62" s="99"/>
    </row>
    <row r="63" spans="1:11" x14ac:dyDescent="0.25">
      <c r="A63" s="90" t="s">
        <v>205</v>
      </c>
      <c r="B63" s="91">
        <v>3507.8440000000001</v>
      </c>
      <c r="C63" s="91">
        <v>1849.8520000000001</v>
      </c>
      <c r="D63" s="91">
        <v>2411.0039999999999</v>
      </c>
      <c r="E63" s="263">
        <f>D63/C63-1</f>
        <v>0.30334967337927554</v>
      </c>
      <c r="F63" s="91">
        <v>6368.3232200000002</v>
      </c>
      <c r="G63" s="91">
        <v>3400.4796299999998</v>
      </c>
      <c r="H63" s="91">
        <v>3826.9852600000004</v>
      </c>
      <c r="I63" s="98">
        <f>H63/G63-1</f>
        <v>0.12542513892371132</v>
      </c>
      <c r="J63" s="98">
        <f>H63/$H$75</f>
        <v>0.19871231184386007</v>
      </c>
      <c r="K63" s="262"/>
    </row>
    <row r="64" spans="1:11" x14ac:dyDescent="0.25">
      <c r="A64" s="90" t="s">
        <v>206</v>
      </c>
      <c r="B64" s="91">
        <v>3844.32</v>
      </c>
      <c r="C64" s="91">
        <v>1939.74</v>
      </c>
      <c r="D64" s="91">
        <v>2541.8910000000001</v>
      </c>
      <c r="E64" s="264">
        <f t="shared" ref="E64:E74" si="6">D64/C64-1</f>
        <v>0.3104287172507656</v>
      </c>
      <c r="F64" s="91">
        <v>6266.1431500000008</v>
      </c>
      <c r="G64" s="91">
        <v>3231.2433600000004</v>
      </c>
      <c r="H64" s="91">
        <v>4143.8513999999996</v>
      </c>
      <c r="I64" s="97">
        <f t="shared" ref="I64:I75" si="7">H64/G64-1</f>
        <v>0.28243246896761098</v>
      </c>
      <c r="J64" s="97">
        <f t="shared" ref="J64:J75" si="8">H64/$H$75</f>
        <v>0.21516526343543219</v>
      </c>
      <c r="K64" s="262"/>
    </row>
    <row r="65" spans="1:11" x14ac:dyDescent="0.25">
      <c r="A65" s="90" t="s">
        <v>207</v>
      </c>
      <c r="B65" s="91">
        <v>3479.6959999999999</v>
      </c>
      <c r="C65" s="91">
        <v>1920.788</v>
      </c>
      <c r="D65" s="91">
        <v>2750.0639999999999</v>
      </c>
      <c r="E65" s="263">
        <f t="shared" si="6"/>
        <v>0.43173739111239762</v>
      </c>
      <c r="F65" s="91">
        <v>6229.3155700000007</v>
      </c>
      <c r="G65" s="91">
        <v>3488.5661399999999</v>
      </c>
      <c r="H65" s="91">
        <v>4693.95777</v>
      </c>
      <c r="I65" s="98">
        <f t="shared" si="7"/>
        <v>0.34552638007316094</v>
      </c>
      <c r="J65" s="98">
        <f t="shared" si="8"/>
        <v>0.24372897641475366</v>
      </c>
      <c r="K65" s="262"/>
    </row>
    <row r="66" spans="1:11" x14ac:dyDescent="0.25">
      <c r="A66" s="90" t="s">
        <v>186</v>
      </c>
      <c r="B66" s="91">
        <v>3006.1390000000001</v>
      </c>
      <c r="C66" s="91">
        <v>1368.1420000000001</v>
      </c>
      <c r="D66" s="91">
        <v>1277.31</v>
      </c>
      <c r="E66" s="263">
        <f t="shared" si="6"/>
        <v>-6.6390769379201964E-2</v>
      </c>
      <c r="F66" s="91">
        <v>5598.2875300000005</v>
      </c>
      <c r="G66" s="91">
        <v>2509.5870299999997</v>
      </c>
      <c r="H66" s="91">
        <v>2355.9785699999998</v>
      </c>
      <c r="I66" s="98">
        <f t="shared" si="7"/>
        <v>-6.1208660294996831E-2</v>
      </c>
      <c r="J66" s="98">
        <f t="shared" si="8"/>
        <v>0.12233178768482934</v>
      </c>
      <c r="K66" s="262"/>
    </row>
    <row r="67" spans="1:11" x14ac:dyDescent="0.25">
      <c r="A67" s="90" t="s">
        <v>202</v>
      </c>
      <c r="B67" s="91">
        <v>1017.96</v>
      </c>
      <c r="C67" s="91">
        <v>578.38199999999995</v>
      </c>
      <c r="D67" s="91">
        <v>590.226</v>
      </c>
      <c r="E67" s="263">
        <f t="shared" si="6"/>
        <v>2.0477815699658786E-2</v>
      </c>
      <c r="F67" s="91">
        <v>2120.8881800000004</v>
      </c>
      <c r="G67" s="91">
        <v>1231.69354</v>
      </c>
      <c r="H67" s="91">
        <v>1350.04997</v>
      </c>
      <c r="I67" s="98">
        <f t="shared" si="7"/>
        <v>9.6092433837072777E-2</v>
      </c>
      <c r="J67" s="98">
        <f t="shared" si="8"/>
        <v>7.0099969667360026E-2</v>
      </c>
      <c r="K67" s="262"/>
    </row>
    <row r="68" spans="1:11" x14ac:dyDescent="0.25">
      <c r="A68" s="90" t="s">
        <v>191</v>
      </c>
      <c r="B68" s="91">
        <v>630.66585960000009</v>
      </c>
      <c r="C68" s="91">
        <v>317.67785959999998</v>
      </c>
      <c r="D68" s="91">
        <v>431.25599999999997</v>
      </c>
      <c r="E68" s="263">
        <f t="shared" si="6"/>
        <v>0.35752614470209054</v>
      </c>
      <c r="F68" s="91">
        <v>1331.13337</v>
      </c>
      <c r="G68" s="91">
        <v>633.46816999999999</v>
      </c>
      <c r="H68" s="91">
        <v>841.66886</v>
      </c>
      <c r="I68" s="98">
        <f t="shared" si="7"/>
        <v>0.32866795817065286</v>
      </c>
      <c r="J68" s="98">
        <f t="shared" si="8"/>
        <v>4.3702798316392309E-2</v>
      </c>
      <c r="K68" s="262"/>
    </row>
    <row r="69" spans="1:11" x14ac:dyDescent="0.25">
      <c r="A69" s="90" t="s">
        <v>208</v>
      </c>
      <c r="B69" s="91">
        <v>447.42399999999998</v>
      </c>
      <c r="C69" s="91">
        <v>246.316</v>
      </c>
      <c r="D69" s="91">
        <v>242.02799999999999</v>
      </c>
      <c r="E69" s="263">
        <f t="shared" si="6"/>
        <v>-1.7408532129459808E-2</v>
      </c>
      <c r="F69" s="91">
        <v>910.04960000000005</v>
      </c>
      <c r="G69" s="91">
        <v>505.25434999999999</v>
      </c>
      <c r="H69" s="91">
        <v>478.82767999999999</v>
      </c>
      <c r="I69" s="98">
        <f t="shared" si="7"/>
        <v>-5.230369614828656E-2</v>
      </c>
      <c r="J69" s="98">
        <f t="shared" si="8"/>
        <v>2.4862639598364177E-2</v>
      </c>
      <c r="K69" s="262"/>
    </row>
    <row r="70" spans="1:11" x14ac:dyDescent="0.25">
      <c r="A70" s="90" t="s">
        <v>194</v>
      </c>
      <c r="B70" s="91">
        <v>323.80200000000002</v>
      </c>
      <c r="C70" s="91">
        <v>112.482</v>
      </c>
      <c r="D70" s="91">
        <v>110.02800000000001</v>
      </c>
      <c r="E70" s="263">
        <f t="shared" si="6"/>
        <v>-2.1816824025177262E-2</v>
      </c>
      <c r="F70" s="91">
        <v>811.08276999999998</v>
      </c>
      <c r="G70" s="91">
        <v>287.61759000000001</v>
      </c>
      <c r="H70" s="91">
        <v>263.67755</v>
      </c>
      <c r="I70" s="98">
        <f t="shared" si="7"/>
        <v>-8.3235660238999976E-2</v>
      </c>
      <c r="J70" s="98">
        <f t="shared" si="8"/>
        <v>1.3691188228361507E-2</v>
      </c>
      <c r="K70" s="262"/>
    </row>
    <row r="71" spans="1:11" x14ac:dyDescent="0.25">
      <c r="A71" s="90" t="s">
        <v>209</v>
      </c>
      <c r="B71" s="91">
        <v>327.93599999999998</v>
      </c>
      <c r="C71" s="91">
        <v>34.020000000000003</v>
      </c>
      <c r="D71" s="91">
        <v>36.479999999999997</v>
      </c>
      <c r="E71" s="263">
        <f t="shared" si="6"/>
        <v>7.2310405643738696E-2</v>
      </c>
      <c r="F71" s="91">
        <v>650.75080000000003</v>
      </c>
      <c r="G71" s="91">
        <v>66.8934</v>
      </c>
      <c r="H71" s="91">
        <v>68.485249999999994</v>
      </c>
      <c r="I71" s="98">
        <f t="shared" si="7"/>
        <v>2.3796817025296901E-2</v>
      </c>
      <c r="J71" s="98">
        <f t="shared" si="8"/>
        <v>3.5560268540738293E-3</v>
      </c>
      <c r="K71" s="262"/>
    </row>
    <row r="72" spans="1:11" x14ac:dyDescent="0.25">
      <c r="A72" s="90" t="s">
        <v>210</v>
      </c>
      <c r="B72" s="91">
        <v>240.57599999999999</v>
      </c>
      <c r="C72" s="91">
        <v>115.488</v>
      </c>
      <c r="D72" s="91">
        <v>88.608000000000004</v>
      </c>
      <c r="E72" s="263">
        <f t="shared" si="6"/>
        <v>-0.23275145469659186</v>
      </c>
      <c r="F72" s="91">
        <v>505.57890000000003</v>
      </c>
      <c r="G72" s="91">
        <v>240.22379999999998</v>
      </c>
      <c r="H72" s="91">
        <v>181.24453</v>
      </c>
      <c r="I72" s="98">
        <f t="shared" si="7"/>
        <v>-0.24551801278640994</v>
      </c>
      <c r="J72" s="98">
        <f t="shared" si="8"/>
        <v>9.4109376228310448E-3</v>
      </c>
      <c r="K72" s="262"/>
    </row>
    <row r="73" spans="1:11" x14ac:dyDescent="0.25">
      <c r="A73" s="87" t="s">
        <v>195</v>
      </c>
      <c r="B73" s="92">
        <v>16826.362859600002</v>
      </c>
      <c r="C73" s="92">
        <v>8482.8878595999995</v>
      </c>
      <c r="D73" s="92">
        <v>10478.895</v>
      </c>
      <c r="E73" s="265">
        <f>D73/C73-1</f>
        <v>0.23529806988325785</v>
      </c>
      <c r="F73" s="92">
        <v>30791.553090000005</v>
      </c>
      <c r="G73" s="92">
        <v>15595.02701</v>
      </c>
      <c r="H73" s="92">
        <v>18204.726840000003</v>
      </c>
      <c r="I73" s="96">
        <f t="shared" si="7"/>
        <v>0.16734179609477984</v>
      </c>
      <c r="J73" s="96">
        <f t="shared" si="8"/>
        <v>0.9452618996662584</v>
      </c>
      <c r="K73" s="262"/>
    </row>
    <row r="74" spans="1:11" x14ac:dyDescent="0.25">
      <c r="A74" s="274" t="s">
        <v>196</v>
      </c>
      <c r="B74" s="93">
        <v>1181.18</v>
      </c>
      <c r="C74" s="93">
        <v>611.68399999999997</v>
      </c>
      <c r="D74" s="93">
        <v>509.46899999999999</v>
      </c>
      <c r="E74" s="263">
        <f t="shared" si="6"/>
        <v>-0.1671042564461388</v>
      </c>
      <c r="F74" s="93">
        <v>3028.1663800000028</v>
      </c>
      <c r="G74" s="93">
        <v>1495.52433</v>
      </c>
      <c r="H74" s="93">
        <v>1054.1968999999985</v>
      </c>
      <c r="I74" s="98">
        <f t="shared" si="7"/>
        <v>-0.29509879655384907</v>
      </c>
      <c r="J74" s="98">
        <f t="shared" si="8"/>
        <v>5.4738100333741622E-2</v>
      </c>
      <c r="K74" s="262"/>
    </row>
    <row r="75" spans="1:11" x14ac:dyDescent="0.25">
      <c r="A75" s="89" t="s">
        <v>211</v>
      </c>
      <c r="B75" s="94">
        <v>18007.542859599998</v>
      </c>
      <c r="C75" s="94">
        <v>9094.5718596000006</v>
      </c>
      <c r="D75" s="94">
        <v>10988.364</v>
      </c>
      <c r="E75" s="265">
        <f>D75/C75-1</f>
        <v>0.20823323732397148</v>
      </c>
      <c r="F75" s="94">
        <v>33819.719470000004</v>
      </c>
      <c r="G75" s="94">
        <v>17090.551339999998</v>
      </c>
      <c r="H75" s="94">
        <v>19258.923740000002</v>
      </c>
      <c r="I75" s="96">
        <f t="shared" si="7"/>
        <v>0.12687550897933786</v>
      </c>
      <c r="J75" s="96">
        <f t="shared" si="8"/>
        <v>1</v>
      </c>
      <c r="K75" s="262"/>
    </row>
    <row r="76" spans="1:11" x14ac:dyDescent="0.25">
      <c r="A76" s="342" t="s">
        <v>198</v>
      </c>
      <c r="B76" s="342"/>
      <c r="C76" s="342"/>
      <c r="D76" s="342"/>
      <c r="E76" s="342"/>
      <c r="F76" s="342"/>
      <c r="G76" s="342"/>
      <c r="H76" s="342"/>
      <c r="I76" s="342"/>
      <c r="J76" s="342"/>
      <c r="K76" s="99"/>
    </row>
    <row r="77" spans="1:11" x14ac:dyDescent="0.25">
      <c r="A77" s="342" t="s">
        <v>199</v>
      </c>
      <c r="B77" s="342"/>
      <c r="C77" s="342"/>
      <c r="D77" s="342"/>
      <c r="E77" s="342"/>
      <c r="F77" s="342"/>
      <c r="G77" s="342"/>
      <c r="H77" s="342"/>
      <c r="I77" s="342"/>
      <c r="J77" s="342"/>
      <c r="K77" s="99"/>
    </row>
    <row r="87" spans="1:10" s="99" customFormat="1" x14ac:dyDescent="0.25"/>
    <row r="88" spans="1:10" x14ac:dyDescent="0.25">
      <c r="A88" s="361" t="s">
        <v>212</v>
      </c>
      <c r="B88" s="361"/>
      <c r="C88" s="361"/>
      <c r="D88" s="361"/>
      <c r="E88" s="361"/>
      <c r="F88" s="361"/>
      <c r="G88" s="361"/>
      <c r="H88" s="361"/>
      <c r="I88" s="361"/>
      <c r="J88" s="361"/>
    </row>
    <row r="89" spans="1:10" x14ac:dyDescent="0.25">
      <c r="A89" s="362" t="s">
        <v>201</v>
      </c>
      <c r="B89" s="363" t="s">
        <v>181</v>
      </c>
      <c r="C89" s="363"/>
      <c r="D89" s="363"/>
      <c r="E89" s="363"/>
      <c r="F89" s="363" t="s">
        <v>182</v>
      </c>
      <c r="G89" s="363"/>
      <c r="H89" s="363"/>
      <c r="I89" s="363"/>
      <c r="J89" s="363"/>
    </row>
    <row r="90" spans="1:10" s="99" customFormat="1" x14ac:dyDescent="0.25">
      <c r="A90" s="362"/>
      <c r="B90" s="355">
        <v>2019</v>
      </c>
      <c r="C90" s="357" t="str">
        <f>C3</f>
        <v>Enero - junio</v>
      </c>
      <c r="D90" s="358"/>
      <c r="E90" s="359"/>
      <c r="F90" s="355">
        <v>2019</v>
      </c>
      <c r="G90" s="357" t="str">
        <f>G3</f>
        <v>Enero - junio</v>
      </c>
      <c r="H90" s="358"/>
      <c r="I90" s="358"/>
      <c r="J90" s="359"/>
    </row>
    <row r="91" spans="1:10" x14ac:dyDescent="0.25">
      <c r="A91" s="362"/>
      <c r="B91" s="356"/>
      <c r="C91" s="275">
        <v>2019</v>
      </c>
      <c r="D91" s="275">
        <v>2020</v>
      </c>
      <c r="E91" s="234" t="s">
        <v>183</v>
      </c>
      <c r="F91" s="356"/>
      <c r="G91" s="275">
        <v>2019</v>
      </c>
      <c r="H91" s="275">
        <v>2020</v>
      </c>
      <c r="I91" s="234" t="s">
        <v>183</v>
      </c>
      <c r="J91" s="234" t="s">
        <v>184</v>
      </c>
    </row>
    <row r="92" spans="1:10" x14ac:dyDescent="0.25">
      <c r="A92" s="90" t="s">
        <v>186</v>
      </c>
      <c r="B92" s="91">
        <v>2896.1030030000002</v>
      </c>
      <c r="C92" s="91">
        <v>1228.0065030000001</v>
      </c>
      <c r="D92" s="91">
        <v>851.06550000000004</v>
      </c>
      <c r="E92" s="98">
        <f>D92/C92-1</f>
        <v>-0.3069535886651571</v>
      </c>
      <c r="F92" s="91">
        <v>11604.585499999999</v>
      </c>
      <c r="G92" s="91">
        <v>4895.0136399999992</v>
      </c>
      <c r="H92" s="91">
        <v>3900.2214300000001</v>
      </c>
      <c r="I92" s="98">
        <f>H92/G92-1</f>
        <v>-0.20322562574105496</v>
      </c>
      <c r="J92" s="98">
        <f>H92/$H$104</f>
        <v>0.58170419902648207</v>
      </c>
    </row>
    <row r="93" spans="1:10" x14ac:dyDescent="0.25">
      <c r="A93" s="90" t="s">
        <v>213</v>
      </c>
      <c r="B93" s="91">
        <v>331.78949999999998</v>
      </c>
      <c r="C93" s="91">
        <v>109.125</v>
      </c>
      <c r="D93" s="91">
        <v>143.208</v>
      </c>
      <c r="E93" s="97">
        <f t="shared" ref="E93:E101" si="9">D93/C93-1</f>
        <v>0.31232989690721658</v>
      </c>
      <c r="F93" s="91">
        <v>1216.1198599999998</v>
      </c>
      <c r="G93" s="91">
        <v>375.23326000000003</v>
      </c>
      <c r="H93" s="91">
        <v>653.53710999999998</v>
      </c>
      <c r="I93" s="97">
        <f t="shared" ref="I93:I104" si="10">H93/G93-1</f>
        <v>0.74168225385990549</v>
      </c>
      <c r="J93" s="97">
        <f>H93/$H$104</f>
        <v>9.7472743004397039E-2</v>
      </c>
    </row>
    <row r="94" spans="1:10" x14ac:dyDescent="0.25">
      <c r="A94" s="90" t="s">
        <v>188</v>
      </c>
      <c r="B94" s="91">
        <v>236.0145</v>
      </c>
      <c r="C94" s="91">
        <v>44.023499999999999</v>
      </c>
      <c r="D94" s="91">
        <v>71.734499999999997</v>
      </c>
      <c r="E94" s="98">
        <f>D94/C94-1</f>
        <v>0.62945926607380143</v>
      </c>
      <c r="F94" s="91">
        <v>929.88439999999991</v>
      </c>
      <c r="G94" s="91">
        <v>176.90607999999997</v>
      </c>
      <c r="H94" s="91">
        <v>212.01114000000001</v>
      </c>
      <c r="I94" s="98">
        <f t="shared" si="10"/>
        <v>0.19843896829323238</v>
      </c>
      <c r="J94" s="98">
        <f t="shared" ref="J94:J104" si="11">H94/$H$104</f>
        <v>3.1620709898614999E-2</v>
      </c>
    </row>
    <row r="95" spans="1:10" x14ac:dyDescent="0.25">
      <c r="A95" s="90" t="s">
        <v>214</v>
      </c>
      <c r="B95" s="91">
        <v>111.015</v>
      </c>
      <c r="C95" s="91">
        <v>4.5720000000000001</v>
      </c>
      <c r="D95" s="91">
        <v>5.6429999999999998</v>
      </c>
      <c r="E95" s="98">
        <f t="shared" si="9"/>
        <v>0.23425196850393704</v>
      </c>
      <c r="F95" s="91">
        <v>415.44391999999999</v>
      </c>
      <c r="G95" s="91">
        <v>24.185400000000001</v>
      </c>
      <c r="H95" s="91">
        <v>26.6678</v>
      </c>
      <c r="I95" s="98">
        <f t="shared" si="10"/>
        <v>0.10264043596549977</v>
      </c>
      <c r="J95" s="98">
        <f t="shared" si="11"/>
        <v>3.9774078259957714E-3</v>
      </c>
    </row>
    <row r="96" spans="1:10" x14ac:dyDescent="0.25">
      <c r="A96" s="90" t="s">
        <v>192</v>
      </c>
      <c r="B96" s="91">
        <v>85.792500000000004</v>
      </c>
      <c r="C96" s="91">
        <v>56.529000000000003</v>
      </c>
      <c r="D96" s="91">
        <v>52.253999999999998</v>
      </c>
      <c r="E96" s="98">
        <f t="shared" si="9"/>
        <v>-7.5624900493552083E-2</v>
      </c>
      <c r="F96" s="91">
        <v>392.28563000000003</v>
      </c>
      <c r="G96" s="91">
        <v>237.37362000000002</v>
      </c>
      <c r="H96" s="91">
        <v>229.7071</v>
      </c>
      <c r="I96" s="98">
        <f t="shared" si="10"/>
        <v>-3.2297270438054637E-2</v>
      </c>
      <c r="J96" s="98">
        <f t="shared" si="11"/>
        <v>3.4259999596021912E-2</v>
      </c>
    </row>
    <row r="97" spans="1:10" x14ac:dyDescent="0.25">
      <c r="A97" s="90" t="s">
        <v>189</v>
      </c>
      <c r="B97" s="91">
        <v>58.743000000000002</v>
      </c>
      <c r="C97" s="91">
        <v>12.654</v>
      </c>
      <c r="D97" s="91">
        <v>51.326999999999998</v>
      </c>
      <c r="E97" s="98">
        <f>D97/C97-1</f>
        <v>3.056187766714082</v>
      </c>
      <c r="F97" s="91">
        <v>375.34310999999997</v>
      </c>
      <c r="G97" s="91">
        <v>62.031199999999998</v>
      </c>
      <c r="H97" s="91">
        <v>234.99465000000001</v>
      </c>
      <c r="I97" s="98">
        <f>H97/G97-1</f>
        <v>2.7883299049510573</v>
      </c>
      <c r="J97" s="98">
        <f t="shared" si="11"/>
        <v>3.5048618932837998E-2</v>
      </c>
    </row>
    <row r="98" spans="1:10" x14ac:dyDescent="0.25">
      <c r="A98" s="90" t="s">
        <v>191</v>
      </c>
      <c r="B98" s="91">
        <v>63.151499999999999</v>
      </c>
      <c r="C98" s="91">
        <v>30.9405</v>
      </c>
      <c r="D98" s="91">
        <v>25.100999999999999</v>
      </c>
      <c r="E98" s="98">
        <f t="shared" si="9"/>
        <v>-0.18873321374896979</v>
      </c>
      <c r="F98" s="91">
        <v>325.41121999999996</v>
      </c>
      <c r="G98" s="91">
        <v>160.79040000000003</v>
      </c>
      <c r="H98" s="91">
        <v>134.88166000000001</v>
      </c>
      <c r="I98" s="98">
        <f t="shared" si="10"/>
        <v>-0.16113362489302852</v>
      </c>
      <c r="J98" s="98">
        <f t="shared" si="11"/>
        <v>2.0117121399864286E-2</v>
      </c>
    </row>
    <row r="99" spans="1:10" x14ac:dyDescent="0.25">
      <c r="A99" s="90" t="s">
        <v>215</v>
      </c>
      <c r="B99" s="91">
        <v>79.249499999999998</v>
      </c>
      <c r="C99" s="91">
        <v>12.919499999999999</v>
      </c>
      <c r="D99" s="91">
        <v>22.4955</v>
      </c>
      <c r="E99" s="98">
        <f t="shared" si="9"/>
        <v>0.74120515499825856</v>
      </c>
      <c r="F99" s="91">
        <v>293.84995000000004</v>
      </c>
      <c r="G99" s="91">
        <v>53.826740000000001</v>
      </c>
      <c r="H99" s="91">
        <v>69.406070000000014</v>
      </c>
      <c r="I99" s="98">
        <f t="shared" si="10"/>
        <v>0.28943476792389822</v>
      </c>
      <c r="J99" s="98">
        <f t="shared" si="11"/>
        <v>1.0351669278666046E-2</v>
      </c>
    </row>
    <row r="100" spans="1:10" x14ac:dyDescent="0.25">
      <c r="A100" s="90" t="s">
        <v>216</v>
      </c>
      <c r="B100" s="91">
        <v>65.737499999999997</v>
      </c>
      <c r="C100" s="91">
        <v>30.295500000000001</v>
      </c>
      <c r="D100" s="91">
        <v>25.744499999999999</v>
      </c>
      <c r="E100" s="98">
        <f t="shared" si="9"/>
        <v>-0.15022032975194344</v>
      </c>
      <c r="F100" s="91">
        <v>262.00355999999999</v>
      </c>
      <c r="G100" s="91">
        <v>122.06416</v>
      </c>
      <c r="H100" s="91">
        <v>105.72485</v>
      </c>
      <c r="I100" s="98">
        <f t="shared" si="10"/>
        <v>-0.13385837415339608</v>
      </c>
      <c r="J100" s="98">
        <f t="shared" si="11"/>
        <v>1.5768486556529935E-2</v>
      </c>
    </row>
    <row r="101" spans="1:10" x14ac:dyDescent="0.25">
      <c r="A101" s="90" t="s">
        <v>217</v>
      </c>
      <c r="B101" s="91">
        <v>55.831499999999998</v>
      </c>
      <c r="C101" s="91">
        <v>19.646999999999998</v>
      </c>
      <c r="D101" s="91">
        <v>10.3095</v>
      </c>
      <c r="E101" s="98">
        <f t="shared" si="9"/>
        <v>-0.47526339899221248</v>
      </c>
      <c r="F101" s="91">
        <v>220.58</v>
      </c>
      <c r="G101" s="91">
        <v>77.165000000000006</v>
      </c>
      <c r="H101" s="91">
        <v>41.897500000000001</v>
      </c>
      <c r="I101" s="98">
        <f t="shared" si="10"/>
        <v>-0.45704010885764279</v>
      </c>
      <c r="J101" s="98">
        <f t="shared" si="11"/>
        <v>6.2488635879096822E-3</v>
      </c>
    </row>
    <row r="102" spans="1:10" x14ac:dyDescent="0.25">
      <c r="A102" s="87" t="s">
        <v>195</v>
      </c>
      <c r="B102" s="92">
        <v>3983.4275029999999</v>
      </c>
      <c r="C102" s="92">
        <v>1548.712503</v>
      </c>
      <c r="D102" s="92">
        <v>1258.8824999999999</v>
      </c>
      <c r="E102" s="96">
        <f>D102/C102-1</f>
        <v>-0.18714254739893454</v>
      </c>
      <c r="F102" s="92">
        <v>16035.507150000001</v>
      </c>
      <c r="G102" s="92">
        <v>6184.589500000001</v>
      </c>
      <c r="H102" s="92">
        <v>5609.0493099999994</v>
      </c>
      <c r="I102" s="96">
        <f t="shared" si="10"/>
        <v>-9.3060370457893948E-2</v>
      </c>
      <c r="J102" s="96">
        <f t="shared" si="11"/>
        <v>0.83656981910731965</v>
      </c>
    </row>
    <row r="103" spans="1:10" x14ac:dyDescent="0.25">
      <c r="A103" s="274" t="s">
        <v>196</v>
      </c>
      <c r="B103" s="93">
        <v>625.45050000000049</v>
      </c>
      <c r="C103" s="93">
        <v>216.3</v>
      </c>
      <c r="D103" s="93">
        <v>260.49149999999997</v>
      </c>
      <c r="E103" s="98">
        <f>D103/C103-1</f>
        <v>0.2043065187239943</v>
      </c>
      <c r="F103" s="93">
        <v>2501.5031800000052</v>
      </c>
      <c r="G103" s="93">
        <v>889.5061199999983</v>
      </c>
      <c r="H103" s="93">
        <v>1095.7697999999998</v>
      </c>
      <c r="I103" s="98">
        <f>H103/G103-1</f>
        <v>0.23188562210229868</v>
      </c>
      <c r="J103" s="98">
        <f t="shared" si="11"/>
        <v>0.16343018089268033</v>
      </c>
    </row>
    <row r="104" spans="1:10" x14ac:dyDescent="0.25">
      <c r="A104" s="89" t="s">
        <v>211</v>
      </c>
      <c r="B104" s="94">
        <v>4608.8780030000007</v>
      </c>
      <c r="C104" s="94">
        <v>1765.0125029999999</v>
      </c>
      <c r="D104" s="94">
        <v>1519.374</v>
      </c>
      <c r="E104" s="96">
        <f>D104/C104-1</f>
        <v>-0.13917097050728366</v>
      </c>
      <c r="F104" s="94">
        <v>18537.010330000005</v>
      </c>
      <c r="G104" s="94">
        <v>7074.0956199999991</v>
      </c>
      <c r="H104" s="94">
        <v>6704.8191099999995</v>
      </c>
      <c r="I104" s="96">
        <f t="shared" si="10"/>
        <v>-5.2201232473586434E-2</v>
      </c>
      <c r="J104" s="96">
        <f t="shared" si="11"/>
        <v>1</v>
      </c>
    </row>
    <row r="105" spans="1:10" x14ac:dyDescent="0.25">
      <c r="A105" s="342" t="s">
        <v>198</v>
      </c>
      <c r="B105" s="342"/>
      <c r="C105" s="342"/>
      <c r="D105" s="342"/>
      <c r="E105" s="342"/>
      <c r="F105" s="342"/>
      <c r="G105" s="342"/>
      <c r="H105" s="342"/>
      <c r="I105" s="342"/>
      <c r="J105" s="342"/>
    </row>
    <row r="106" spans="1:10" x14ac:dyDescent="0.25">
      <c r="A106" s="342" t="s">
        <v>199</v>
      </c>
      <c r="B106" s="342"/>
      <c r="C106" s="342"/>
      <c r="D106" s="342"/>
      <c r="E106" s="342"/>
      <c r="F106" s="342"/>
      <c r="G106" s="342"/>
      <c r="H106" s="342"/>
      <c r="I106" s="342"/>
      <c r="J106" s="342"/>
    </row>
  </sheetData>
  <mergeCells count="40">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 ref="A47:J47"/>
    <mergeCell ref="A48:J48"/>
    <mergeCell ref="A18:J18"/>
    <mergeCell ref="A19:J19"/>
    <mergeCell ref="A30:J30"/>
    <mergeCell ref="A31:A33"/>
    <mergeCell ref="B31:E31"/>
    <mergeCell ref="F31:J31"/>
    <mergeCell ref="B3:B4"/>
    <mergeCell ref="C3:E3"/>
    <mergeCell ref="F3:F4"/>
    <mergeCell ref="G3:J3"/>
    <mergeCell ref="B32:B33"/>
    <mergeCell ref="C32:E32"/>
    <mergeCell ref="F32:F33"/>
    <mergeCell ref="G32:J32"/>
    <mergeCell ref="B61:B62"/>
    <mergeCell ref="C61:E61"/>
    <mergeCell ref="F61:F62"/>
    <mergeCell ref="G61:J61"/>
    <mergeCell ref="B90:B91"/>
    <mergeCell ref="C90:E90"/>
    <mergeCell ref="F90:F91"/>
    <mergeCell ref="G90:J90"/>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740348-7E20-42AE-AD34-1C73E28B0282}">
  <ds:schemaRefs>
    <ds:schemaRef ds:uri="http://purl.org/dc/dcmitype/"/>
    <ds:schemaRef ds:uri="54f587f2-d138-4ad9-a5b0-ff0a55a5348f"/>
    <ds:schemaRef ds:uri="a2fa22f6-2e3f-4899-82d0-e885652e675f"/>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9797E31-A8EC-4CD6-88B8-14916451D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10</vt:i4>
      </vt:variant>
    </vt:vector>
  </HeadingPairs>
  <TitlesOfParts>
    <vt:vector size="35"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Precios vino Maule</vt:lpstr>
      <vt:lpstr>Gráficos mercado nac</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Alicia Canales Meza</cp:lastModifiedBy>
  <cp:revision/>
  <cp:lastPrinted>2020-07-20T03:45:54Z</cp:lastPrinted>
  <dcterms:created xsi:type="dcterms:W3CDTF">2020-01-07T17:53:19Z</dcterms:created>
  <dcterms:modified xsi:type="dcterms:W3CDTF">2020-07-20T21:35:05Z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