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7.xml" ContentType="application/vnd.openxmlformats-officedocument.drawing+xml"/>
  <Override PartName="/xl/charts/chart12.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harts/chart14.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15.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drawings/drawing45.xml" ContentType="application/vnd.openxmlformats-officedocument.drawing+xml"/>
  <Override PartName="/xl/charts/chart16.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harts/chart17.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18.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19.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0.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21.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22.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drawings/drawing63.xml" ContentType="application/vnd.openxmlformats-officedocument.drawing+xml"/>
  <Override PartName="/xl/charts/chart23.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drawings/drawing68.xml" ContentType="application/vnd.openxmlformats-officedocument.drawing+xml"/>
  <Override PartName="/xl/charts/chart25.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charts/chart26.xml" ContentType="application/vnd.openxmlformats-officedocument.drawingml.chart+xml"/>
  <Override PartName="/xl/drawings/drawing71.xml" ContentType="application/vnd.openxmlformats-officedocument.drawingml.chartshapes+xml"/>
  <Override PartName="/xl/drawings/drawing72.xml" ContentType="application/vnd.openxmlformats-officedocument.drawing+xml"/>
  <Override PartName="/xl/drawings/drawing73.xml" ContentType="application/vnd.openxmlformats-officedocument.drawing+xml"/>
  <Override PartName="/xl/charts/chart27.xml" ContentType="application/vnd.openxmlformats-officedocument.drawingml.chart+xml"/>
  <Override PartName="/xl/drawings/drawing74.xml" ContentType="application/vnd.openxmlformats-officedocument.drawingml.chartshapes+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charts/chart28.xml" ContentType="application/vnd.openxmlformats-officedocument.drawingml.chart+xml"/>
  <Override PartName="/xl/drawings/drawing78.xml" ContentType="application/vnd.openxmlformats-officedocument.drawingml.chartshapes+xml"/>
  <Override PartName="/xl/drawings/drawing79.xml" ContentType="application/vnd.openxmlformats-officedocument.drawing+xml"/>
  <Override PartName="/xl/charts/chart29.xml" ContentType="application/vnd.openxmlformats-officedocument.drawingml.chart+xml"/>
  <Override PartName="/xl/drawings/drawing80.xml" ContentType="application/vnd.openxmlformats-officedocument.drawingml.chartshapes+xml"/>
  <Override PartName="/xl/drawings/drawing81.xml" ContentType="application/vnd.openxmlformats-officedocument.drawing+xml"/>
  <Override PartName="/xl/charts/chart30.xml" ContentType="application/vnd.openxmlformats-officedocument.drawingml.chart+xml"/>
  <Override PartName="/xl/drawings/drawing82.xml" ContentType="application/vnd.openxmlformats-officedocument.drawingml.chartshapes+xml"/>
  <Override PartName="/xl/drawings/drawing83.xml" ContentType="application/vnd.openxmlformats-officedocument.drawing+xml"/>
  <Override PartName="/xl/charts/chart31.xml" ContentType="application/vnd.openxmlformats-officedocument.drawingml.chart+xml"/>
  <Override PartName="/xl/drawings/drawing84.xml" ContentType="application/vnd.openxmlformats-officedocument.drawingml.chartshapes+xml"/>
  <Override PartName="/xl/drawings/drawing85.xml" ContentType="application/vnd.openxmlformats-officedocument.drawing+xml"/>
  <Override PartName="/xl/charts/chart32.xml" ContentType="application/vnd.openxmlformats-officedocument.drawingml.chart+xml"/>
  <Override PartName="/xl/drawings/drawing86.xml" ContentType="application/vnd.openxmlformats-officedocument.drawingml.chartshapes+xml"/>
  <Override PartName="/xl/drawings/drawing87.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88.xml" ContentType="application/vnd.openxmlformats-officedocument.drawingml.chartshapes+xml"/>
  <Override PartName="/xl/drawings/drawing8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90.xml" ContentType="application/vnd.openxmlformats-officedocument.drawing+xml"/>
  <Override PartName="/xl/charts/chart38.xml" ContentType="application/vnd.openxmlformats-officedocument.drawingml.chart+xml"/>
  <Override PartName="/xl/drawings/drawing91.xml" ContentType="application/vnd.openxmlformats-officedocument.drawingml.chartshapes+xml"/>
  <Override PartName="/xl/drawings/drawing92.xml" ContentType="application/vnd.openxmlformats-officedocument.drawing+xml"/>
  <Override PartName="/xl/charts/chart39.xml" ContentType="application/vnd.openxmlformats-officedocument.drawingml.chart+xml"/>
  <Override PartName="/xl/drawings/drawing93.xml" ContentType="application/vnd.openxmlformats-officedocument.drawing+xml"/>
  <Override PartName="/xl/drawings/drawing94.xml" ContentType="application/vnd.openxmlformats-officedocument.drawing+xml"/>
  <Override PartName="/xl/charts/chart40.xml" ContentType="application/vnd.openxmlformats-officedocument.drawingml.chart+xml"/>
  <Override PartName="/xl/drawings/drawing9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canales\Documents\"/>
    </mc:Choice>
  </mc:AlternateContent>
  <xr:revisionPtr revIDLastSave="0" documentId="8_{795C2B8C-9CA4-470E-884C-9368026B9355}" xr6:coauthVersionLast="44" xr6:coauthVersionMax="44" xr10:uidLastSave="{00000000-0000-0000-0000-000000000000}"/>
  <bookViews>
    <workbookView xWindow="-120" yWindow="-120" windowWidth="29040" windowHeight="15840" tabRatio="807"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s>
  <definedNames>
    <definedName name="_xlnm.Print_Area" localSheetId="9">'10'!$A$1:$H$27</definedName>
    <definedName name="_xlnm.Print_Area" localSheetId="12">'13'!$A$1:$L$39</definedName>
    <definedName name="_xlnm.Print_Area" localSheetId="13">'14'!$A$1:$L$39</definedName>
    <definedName name="_xlnm.Print_Area" localSheetId="15">'16'!$A$1:$L$34</definedName>
    <definedName name="_xlnm.Print_Area" localSheetId="18">'19'!$B$1:$N$21</definedName>
    <definedName name="_xlnm.Print_Area" localSheetId="19">'20'!$A$1:$H$47</definedName>
    <definedName name="_xlnm.Print_Area" localSheetId="20">'21'!$A$1:$J$22</definedName>
    <definedName name="_xlnm.Print_Area" localSheetId="21">'22'!$B$1:$O$32</definedName>
    <definedName name="_xlnm.Print_Area" localSheetId="22">'23'!$B$1:$K$28</definedName>
    <definedName name="_xlnm.Print_Area" localSheetId="23">'24'!$B$1:$S$44</definedName>
    <definedName name="_xlnm.Print_Area" localSheetId="24">'25'!$B$1:$S$44</definedName>
    <definedName name="_xlnm.Print_Area" localSheetId="25">'26A'!$B$1:$K$43</definedName>
    <definedName name="_xlnm.Print_Area" localSheetId="26">'26B'!$A$1:$J$43</definedName>
    <definedName name="_xlnm.Print_Area" localSheetId="27">'26C'!$A$1:$J$43</definedName>
    <definedName name="_xlnm.Print_Area" localSheetId="30">'28'!$B$1:$I$37</definedName>
    <definedName name="_xlnm.Print_Area" localSheetId="31">'29'!$B$1:$G$36</definedName>
    <definedName name="_xlnm.Print_Area" localSheetId="32">'30'!$B$2:$I$21</definedName>
    <definedName name="_xlnm.Print_Area" localSheetId="38">'36'!$A$1:$G$39</definedName>
    <definedName name="_xlnm.Print_Area" localSheetId="41">'39'!$B$1:$H$38</definedName>
    <definedName name="_xlnm.Print_Area" localSheetId="3">'4'!$A$1:$G$38</definedName>
    <definedName name="_xlnm.Print_Area" localSheetId="43">'41'!$A$1:$N$20</definedName>
    <definedName name="_xlnm.Print_Area" localSheetId="44">'42'!$B$1:$G$43</definedName>
    <definedName name="_xlnm.Print_Area" localSheetId="45">'43'!$A$1:$G$29</definedName>
    <definedName name="_xlnm.Print_Area" localSheetId="47">'44'!$B$1:$G$35</definedName>
    <definedName name="_xlnm.Print_Area" localSheetId="48">'45'!$B$1:$G$36</definedName>
    <definedName name="_xlnm.Print_Area" localSheetId="49">'46'!$B$2:$O$21</definedName>
    <definedName name="_xlnm.Print_Area" localSheetId="4">'5'!$A$1:$G$37</definedName>
    <definedName name="_xlnm.Print_Area" localSheetId="55">'52'!$B$1:$N$39</definedName>
    <definedName name="_xlnm.Print_Area" localSheetId="59">'56'!$A$1:$D$20</definedName>
    <definedName name="_xlnm.Print_Area" localSheetId="60">'57'!$B$1:$I$47</definedName>
    <definedName name="_xlnm.Print_Area" localSheetId="61">'58'!$A$1:$E$26</definedName>
    <definedName name="_xlnm.Print_Area" localSheetId="62">'59'!$A$1:$H$25</definedName>
    <definedName name="_xlnm.Print_Area" localSheetId="5">'6'!$B$1:$M$21</definedName>
    <definedName name="_xlnm.Print_Area" localSheetId="6">'7'!$B$1:$E$38</definedName>
    <definedName name="_xlnm.Print_Area" localSheetId="7">'8'!$A$1:$G$30</definedName>
    <definedName name="_xlnm.Print_Area" localSheetId="8">'9'!$A$1:$G$23</definedName>
    <definedName name="_xlnm.Print_Area" localSheetId="46">'Contenido Arroz'!$A$1:$G$43</definedName>
    <definedName name="_xlnm.Print_Area" localSheetId="1">Introducción!$A$1:$E$12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'10'!$B$1:$H$27</definedName>
    <definedName name="Print_Area" localSheetId="10">'11'!$A$1:$K$39</definedName>
    <definedName name="Print_Area" localSheetId="11">'12'!$A$1:$G$38</definedName>
    <definedName name="Print_Area" localSheetId="12">'13'!$A$1:$L$40</definedName>
    <definedName name="Print_Area" localSheetId="13">'14'!$B$1:$L$38</definedName>
    <definedName name="Print_Area" localSheetId="15">'16'!$B$1:$K$34</definedName>
    <definedName name="Print_Area" localSheetId="16">'17'!$B$1:$K$21</definedName>
    <definedName name="Print_Area" localSheetId="17">'18'!$B$1:$K$33</definedName>
    <definedName name="Print_Area" localSheetId="18">'19'!$B$1:$N$22</definedName>
    <definedName name="Print_Area" localSheetId="19">'20'!$B$1:$H$49</definedName>
    <definedName name="Print_Area" localSheetId="21">'22'!$B$1:$O$27</definedName>
    <definedName name="Print_Area" localSheetId="22">'23'!$B$1:$M$23</definedName>
    <definedName name="Print_Area" localSheetId="28">'27'!$A$1:$E$7</definedName>
    <definedName name="Print_Area" localSheetId="30">'28'!$C$1:$H$36</definedName>
    <definedName name="Print_Area" localSheetId="31">'29'!$B$1:$G$37</definedName>
    <definedName name="Print_Area" localSheetId="32">'30'!$B$2:$H$22</definedName>
    <definedName name="Print_Area" localSheetId="33">'31'!$A$1:$E$36</definedName>
    <definedName name="Print_Area" localSheetId="34">'32'!$A$1:$E$25</definedName>
    <definedName name="Print_Area" localSheetId="35">'33'!$A$1:$G$25</definedName>
    <definedName name="Print_Area" localSheetId="36">'34'!$B$1:$E$35</definedName>
    <definedName name="Print_Area" localSheetId="37">'35'!$B$1:$H$37</definedName>
    <definedName name="Print_Area" localSheetId="38">'36'!$A$1:$G$41</definedName>
    <definedName name="Print_Area" localSheetId="39">'37'!$B$1:$J$40</definedName>
    <definedName name="Print_Area" localSheetId="40">'38'!$A$1:$F$36</definedName>
    <definedName name="Print_Area" localSheetId="41">'39'!$B$1:$G$37</definedName>
    <definedName name="Print_Area" localSheetId="3">'4'!$B$1:$G$36</definedName>
    <definedName name="Print_Area" localSheetId="42">'40'!$A$1:$G$43</definedName>
    <definedName name="Print_Area" localSheetId="43">'41'!$B$1:$N$20</definedName>
    <definedName name="Print_Area" localSheetId="44">'42'!$B$1:$G$47</definedName>
    <definedName name="Print_Area" localSheetId="47">'44'!$B$1:$G$35</definedName>
    <definedName name="Print_Area" localSheetId="48">'45'!$B$1:$G$36</definedName>
    <definedName name="Print_Area" localSheetId="49">'46'!$B$1:$O$22</definedName>
    <definedName name="Print_Area" localSheetId="50">'47'!$B$1:$E$41</definedName>
    <definedName name="Print_Area" localSheetId="51">'48'!$A$1:$G$18</definedName>
    <definedName name="Print_Area" localSheetId="52">'49'!$B$1:$E$16</definedName>
    <definedName name="Print_Area" localSheetId="4">'5'!$A$1:$G$36</definedName>
    <definedName name="Print_Area" localSheetId="53">'50'!$B$1:$G$38</definedName>
    <definedName name="Print_Area" localSheetId="54">'51'!$B$1:$G$40</definedName>
    <definedName name="Print_Area" localSheetId="55">'52'!$B$1:$N$39</definedName>
    <definedName name="Print_Area" localSheetId="56">'53'!$B$1:$J$31</definedName>
    <definedName name="Print_Area" localSheetId="57">'54'!$A$1:$H$35</definedName>
    <definedName name="Print_Area" localSheetId="58">'55'!$B$1:$H$33</definedName>
    <definedName name="Print_Area" localSheetId="59">'56'!$B$1:$D$20</definedName>
    <definedName name="Print_Area" localSheetId="60">'57'!$B$1:$I$46</definedName>
    <definedName name="Print_Area" localSheetId="61">'58'!$A$1:$E$5</definedName>
    <definedName name="Print_Area" localSheetId="62">'59'!$B$1:$H$24</definedName>
    <definedName name="Print_Area" localSheetId="5">'6'!$B$2:$L$22</definedName>
    <definedName name="Print_Area" localSheetId="6">'7'!$A$1:$E$38</definedName>
    <definedName name="Print_Area" localSheetId="7">'8'!$A$1:$G$31</definedName>
    <definedName name="Print_Area" localSheetId="8">'9'!$A$1:$G$22</definedName>
    <definedName name="Print_Area" localSheetId="46">'Contenido Arroz'!$A$1:$G$42</definedName>
    <definedName name="Print_Area" localSheetId="29">'Contenido Maíz'!$A$2:$G$41</definedName>
    <definedName name="Print_Area" localSheetId="2">'Contenido Trigo'!$A$2:$G$46</definedName>
    <definedName name="Print_Area" localSheetId="1">Introducción!$A$1:$E$12</definedName>
    <definedName name="Print_Area" localSheetId="0">Portada!$A$1:$E$84</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'10'!$C$4:$G$30</definedName>
    <definedName name="Z_5CDC6F58_B038_4A0E_A13D_C643B013E119_.wvu.PrintArea" localSheetId="10" hidden="1">'11'!$B$1:$J$37</definedName>
    <definedName name="Z_5CDC6F58_B038_4A0E_A13D_C643B013E119_.wvu.PrintArea" localSheetId="11" hidden="1">'12'!$A$1:$G$37</definedName>
    <definedName name="Z_5CDC6F58_B038_4A0E_A13D_C643B013E119_.wvu.PrintArea" localSheetId="12" hidden="1">'13'!$B$1:$K$40</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'19'!$B$1:$N$22</definedName>
    <definedName name="Z_5CDC6F58_B038_4A0E_A13D_C643B013E119_.wvu.PrintArea" localSheetId="19" hidden="1">'20'!$B$1:$G$45</definedName>
    <definedName name="Z_5CDC6F58_B038_4A0E_A13D_C643B013E119_.wvu.PrintArea" localSheetId="30" hidden="1">'28'!$C$1:$H$35</definedName>
    <definedName name="Z_5CDC6F58_B038_4A0E_A13D_C643B013E119_.wvu.PrintArea" localSheetId="31" hidden="1">'29'!$B$1:$F$37</definedName>
    <definedName name="Z_5CDC6F58_B038_4A0E_A13D_C643B013E119_.wvu.PrintArea" localSheetId="34" hidden="1">'32'!$B$1:$D$24</definedName>
    <definedName name="Z_5CDC6F58_B038_4A0E_A13D_C643B013E119_.wvu.PrintArea" localSheetId="35" hidden="1">'33'!$B$1:$F$25</definedName>
    <definedName name="Z_5CDC6F58_B038_4A0E_A13D_C643B013E119_.wvu.PrintArea" localSheetId="37" hidden="1">'35'!$B$1:$H$35</definedName>
    <definedName name="Z_5CDC6F58_B038_4A0E_A13D_C643B013E119_.wvu.PrintArea" localSheetId="38" hidden="1">'36'!$A$1:$G$38</definedName>
    <definedName name="Z_5CDC6F58_B038_4A0E_A13D_C643B013E119_.wvu.PrintArea" localSheetId="40" hidden="1">'38'!$B$1:$F$17</definedName>
    <definedName name="Z_5CDC6F58_B038_4A0E_A13D_C643B013E119_.wvu.PrintArea" localSheetId="41" hidden="1">'39'!$A$1:$G$14</definedName>
    <definedName name="Z_5CDC6F58_B038_4A0E_A13D_C643B013E119_.wvu.PrintArea" localSheetId="3" hidden="1">'4'!$B$1:$G$36</definedName>
    <definedName name="Z_5CDC6F58_B038_4A0E_A13D_C643B013E119_.wvu.PrintArea" localSheetId="44" hidden="1">'42'!$B$1:$G$43</definedName>
    <definedName name="Z_5CDC6F58_B038_4A0E_A13D_C643B013E119_.wvu.PrintArea" localSheetId="47" hidden="1">'44'!$B$1:$G$35</definedName>
    <definedName name="Z_5CDC6F58_B038_4A0E_A13D_C643B013E119_.wvu.PrintArea" localSheetId="48" hidden="1">'45'!$B$1:$G$32</definedName>
    <definedName name="Z_5CDC6F58_B038_4A0E_A13D_C643B013E119_.wvu.PrintArea" localSheetId="51" hidden="1">'48'!$B$1:$F$17</definedName>
    <definedName name="Z_5CDC6F58_B038_4A0E_A13D_C643B013E119_.wvu.PrintArea" localSheetId="4" hidden="1">'5'!$A$1:$G$33</definedName>
    <definedName name="Z_5CDC6F58_B038_4A0E_A13D_C643B013E119_.wvu.PrintArea" localSheetId="53" hidden="1">'50'!$B$1:$G$36</definedName>
    <definedName name="Z_5CDC6F58_B038_4A0E_A13D_C643B013E119_.wvu.PrintArea" localSheetId="54" hidden="1">'51'!$A$1:$F$36</definedName>
    <definedName name="Z_5CDC6F58_B038_4A0E_A13D_C643B013E119_.wvu.PrintArea" localSheetId="55" hidden="1">'52'!$B$1:$M$37</definedName>
    <definedName name="Z_5CDC6F58_B038_4A0E_A13D_C643B013E119_.wvu.PrintArea" localSheetId="56" hidden="1">'53'!$B$1:$I$31</definedName>
    <definedName name="Z_5CDC6F58_B038_4A0E_A13D_C643B013E119_.wvu.PrintArea" localSheetId="57" hidden="1">'54'!$A$1:$G$34</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'57'!$B$1:$I$42</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6" hidden="1">'Contenido Arroz'!$A$1:$G$42</definedName>
    <definedName name="Z_5CDC6F58_B038_4A0E_A13D_C643B013E119_.wvu.PrintArea" localSheetId="29" hidden="1">'Contenido Maíz'!$A$2:$G$41</definedName>
    <definedName name="Z_5CDC6F58_B038_4A0E_A13D_C643B013E119_.wvu.PrintArea" localSheetId="2" hidden="1">'Contenido Trigo'!$A$2:$G$46</definedName>
    <definedName name="Z_5CDC6F58_B038_4A0E_A13D_C643B013E119_.wvu.PrintArea" localSheetId="0" hidden="1">Portada!$A$1:$E$84</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64" l="1"/>
  <c r="J17" i="5" l="1"/>
  <c r="I17" i="5"/>
  <c r="I16" i="5"/>
  <c r="E19" i="4"/>
  <c r="F19" i="4" l="1"/>
  <c r="G13" i="58" l="1"/>
  <c r="G12" i="58"/>
  <c r="G14" i="41"/>
  <c r="G15" i="41"/>
  <c r="G14" i="8" l="1"/>
  <c r="K12" i="10" l="1"/>
  <c r="K12" i="7"/>
  <c r="K12" i="27"/>
  <c r="K12" i="3"/>
  <c r="M11" i="65" l="1"/>
  <c r="E28" i="15"/>
  <c r="D17" i="60"/>
  <c r="M10" i="65"/>
  <c r="G14" i="58"/>
  <c r="Q23" i="7"/>
  <c r="P23" i="7"/>
  <c r="O23" i="7"/>
  <c r="P22" i="10"/>
  <c r="P23" i="10"/>
  <c r="P24" i="10"/>
  <c r="P21" i="10"/>
  <c r="O22" i="10"/>
  <c r="O23" i="10"/>
  <c r="O24" i="10"/>
  <c r="O21" i="10"/>
  <c r="N22" i="10"/>
  <c r="N23" i="10"/>
  <c r="N24" i="10"/>
  <c r="N21" i="10"/>
  <c r="K11" i="10"/>
  <c r="K11" i="7"/>
  <c r="K11" i="27"/>
  <c r="K11" i="3"/>
  <c r="D18" i="24"/>
  <c r="C18" i="5" s="1"/>
  <c r="D18" i="5" s="1"/>
  <c r="D11" i="36"/>
  <c r="G11" i="58"/>
  <c r="G12" i="41"/>
  <c r="G13" i="41"/>
  <c r="M9" i="65"/>
  <c r="K10" i="10"/>
  <c r="K10" i="7"/>
  <c r="K10" i="27"/>
  <c r="K10" i="3"/>
  <c r="E18" i="5"/>
  <c r="N9" i="3"/>
  <c r="C17" i="37"/>
  <c r="K9" i="10"/>
  <c r="K9" i="7"/>
  <c r="K9" i="27"/>
  <c r="K9" i="3"/>
  <c r="D19" i="63"/>
  <c r="D20" i="3"/>
  <c r="E20" i="3"/>
  <c r="F20" i="3"/>
  <c r="F21" i="3" s="1"/>
  <c r="O2" i="3" s="1"/>
  <c r="G20" i="3"/>
  <c r="H20" i="3"/>
  <c r="I20" i="3"/>
  <c r="J20" i="3"/>
  <c r="D21" i="3" s="1"/>
  <c r="N2" i="3" s="1"/>
  <c r="Q2" i="3" s="1"/>
  <c r="F18" i="64"/>
  <c r="E18" i="64"/>
  <c r="F19" i="48"/>
  <c r="E19" i="48"/>
  <c r="D19" i="48"/>
  <c r="C19" i="48"/>
  <c r="D20" i="27"/>
  <c r="D21" i="27" s="1"/>
  <c r="M2" i="27" s="1"/>
  <c r="E20" i="27"/>
  <c r="E21" i="27" s="1"/>
  <c r="F20" i="27"/>
  <c r="G20" i="27"/>
  <c r="H20" i="27"/>
  <c r="I20" i="27"/>
  <c r="G21" i="27" s="1"/>
  <c r="J20" i="27"/>
  <c r="C20" i="27"/>
  <c r="C21" i="27"/>
  <c r="C20" i="3"/>
  <c r="C19" i="63"/>
  <c r="F19" i="63"/>
  <c r="D16" i="47"/>
  <c r="G19" i="48"/>
  <c r="F16" i="47"/>
  <c r="G16" i="47"/>
  <c r="H16" i="47"/>
  <c r="E16" i="60"/>
  <c r="E17" i="24"/>
  <c r="D17" i="46"/>
  <c r="D18" i="46"/>
  <c r="D16" i="46"/>
  <c r="D15" i="46"/>
  <c r="E15" i="46"/>
  <c r="F16" i="61"/>
  <c r="F15" i="61"/>
  <c r="F16" i="45"/>
  <c r="F17" i="45"/>
  <c r="F18" i="45"/>
  <c r="F19" i="45"/>
  <c r="F20" i="45"/>
  <c r="F21" i="45"/>
  <c r="F22" i="45"/>
  <c r="F23" i="45"/>
  <c r="F24" i="45"/>
  <c r="F15" i="45"/>
  <c r="G12" i="36"/>
  <c r="G11" i="36"/>
  <c r="G14" i="36"/>
  <c r="G15" i="36"/>
  <c r="F12" i="36"/>
  <c r="F11" i="36"/>
  <c r="E14" i="36"/>
  <c r="F14" i="36"/>
  <c r="F15" i="36"/>
  <c r="E12" i="36"/>
  <c r="E15" i="36"/>
  <c r="E11" i="36"/>
  <c r="D12" i="36"/>
  <c r="K8" i="3"/>
  <c r="G11" i="41"/>
  <c r="D14" i="45"/>
  <c r="E13" i="45"/>
  <c r="E12" i="45"/>
  <c r="E11" i="45"/>
  <c r="E10" i="45"/>
  <c r="E9" i="45"/>
  <c r="E8" i="45"/>
  <c r="E7" i="45"/>
  <c r="E14" i="45"/>
  <c r="F14" i="45"/>
  <c r="E6" i="45"/>
  <c r="E21" i="80"/>
  <c r="K8" i="27"/>
  <c r="M8" i="65"/>
  <c r="I21" i="80"/>
  <c r="J21" i="80"/>
  <c r="F21" i="80"/>
  <c r="J21" i="3"/>
  <c r="G10" i="58"/>
  <c r="C20" i="49"/>
  <c r="D20" i="49"/>
  <c r="E20" i="49"/>
  <c r="F20" i="49"/>
  <c r="G20" i="49"/>
  <c r="H20" i="49"/>
  <c r="I20" i="49"/>
  <c r="I21" i="49"/>
  <c r="J20" i="49"/>
  <c r="G15" i="8"/>
  <c r="G6" i="41"/>
  <c r="G7" i="41"/>
  <c r="G8" i="41"/>
  <c r="G9" i="41"/>
  <c r="G10" i="41"/>
  <c r="E16" i="5"/>
  <c r="J16" i="5" s="1"/>
  <c r="E18" i="63"/>
  <c r="I15" i="5"/>
  <c r="D15" i="5"/>
  <c r="D16" i="5"/>
  <c r="D13" i="62"/>
  <c r="G6" i="58"/>
  <c r="G7" i="58"/>
  <c r="G8" i="58"/>
  <c r="G9" i="58"/>
  <c r="D14" i="61"/>
  <c r="E13" i="61"/>
  <c r="E12" i="61"/>
  <c r="E14" i="61"/>
  <c r="E16" i="24"/>
  <c r="E16" i="46"/>
  <c r="D25" i="46"/>
  <c r="D11" i="61"/>
  <c r="E10" i="61"/>
  <c r="E11" i="61"/>
  <c r="E9" i="61"/>
  <c r="G9" i="63"/>
  <c r="G10" i="63"/>
  <c r="D17" i="63"/>
  <c r="E8" i="61"/>
  <c r="F8" i="61"/>
  <c r="D8" i="61"/>
  <c r="F7" i="61"/>
  <c r="F6" i="61"/>
  <c r="M7" i="65"/>
  <c r="K8" i="7"/>
  <c r="U1" i="65"/>
  <c r="T1" i="65"/>
  <c r="S1" i="65"/>
  <c r="R1" i="65"/>
  <c r="L19" i="65"/>
  <c r="J19" i="65"/>
  <c r="H19" i="65"/>
  <c r="F19" i="65"/>
  <c r="D19" i="65"/>
  <c r="D18" i="63"/>
  <c r="K8" i="10"/>
  <c r="H21" i="80"/>
  <c r="D21" i="80"/>
  <c r="C21" i="80"/>
  <c r="G21" i="80"/>
  <c r="C19" i="65"/>
  <c r="E19" i="65"/>
  <c r="G19" i="65"/>
  <c r="I19" i="65"/>
  <c r="K19" i="65"/>
  <c r="E15" i="24"/>
  <c r="B24" i="46"/>
  <c r="B22" i="46"/>
  <c r="F15" i="5"/>
  <c r="D14" i="5"/>
  <c r="F12" i="63"/>
  <c r="F13" i="63"/>
  <c r="F14" i="63"/>
  <c r="G14" i="63"/>
  <c r="F15" i="63"/>
  <c r="G15" i="63"/>
  <c r="F16" i="63"/>
  <c r="G16" i="63"/>
  <c r="F11" i="63"/>
  <c r="G11" i="63"/>
  <c r="G12" i="63"/>
  <c r="G8" i="67"/>
  <c r="G14" i="67"/>
  <c r="F8" i="67"/>
  <c r="F14" i="67"/>
  <c r="G7" i="67"/>
  <c r="E7" i="67"/>
  <c r="E14" i="67"/>
  <c r="D7" i="67"/>
  <c r="D14" i="67"/>
  <c r="C7" i="67"/>
  <c r="C14" i="67"/>
  <c r="B7" i="67"/>
  <c r="B17" i="64"/>
  <c r="B16" i="64"/>
  <c r="B15" i="64"/>
  <c r="B14" i="64"/>
  <c r="B13" i="64"/>
  <c r="B12" i="64"/>
  <c r="B11" i="64"/>
  <c r="B10" i="64"/>
  <c r="B9" i="64"/>
  <c r="B8" i="64"/>
  <c r="B7" i="64"/>
  <c r="B6" i="64"/>
  <c r="E13" i="60"/>
  <c r="D12" i="60"/>
  <c r="E11" i="60"/>
  <c r="E10" i="60"/>
  <c r="E9" i="60"/>
  <c r="E8" i="60"/>
  <c r="E7" i="60"/>
  <c r="E6" i="60"/>
  <c r="AB33" i="65"/>
  <c r="G7" i="51"/>
  <c r="F7" i="51"/>
  <c r="E7" i="51"/>
  <c r="D7" i="51"/>
  <c r="G6" i="51"/>
  <c r="F6" i="51"/>
  <c r="E6" i="51"/>
  <c r="D6" i="51"/>
  <c r="C6" i="51"/>
  <c r="E17" i="46"/>
  <c r="D14" i="36"/>
  <c r="I8" i="5"/>
  <c r="I9" i="5"/>
  <c r="I10" i="5"/>
  <c r="J10" i="5"/>
  <c r="I11" i="5"/>
  <c r="I12" i="5"/>
  <c r="J12" i="5"/>
  <c r="I13" i="5"/>
  <c r="B9" i="4"/>
  <c r="B10" i="4"/>
  <c r="B11" i="4"/>
  <c r="B12" i="4"/>
  <c r="B13" i="4"/>
  <c r="B14" i="4"/>
  <c r="B15" i="4"/>
  <c r="B16" i="4"/>
  <c r="M1" i="27"/>
  <c r="N1" i="27"/>
  <c r="O1" i="27"/>
  <c r="X35" i="27"/>
  <c r="N1" i="3"/>
  <c r="O1" i="3"/>
  <c r="P1" i="3"/>
  <c r="B7" i="4"/>
  <c r="D9" i="5"/>
  <c r="F9" i="5"/>
  <c r="D10" i="5"/>
  <c r="F10" i="5"/>
  <c r="D11" i="5"/>
  <c r="F11" i="5"/>
  <c r="F12" i="5"/>
  <c r="F13" i="5"/>
  <c r="F13" i="61"/>
  <c r="G13" i="63"/>
  <c r="F12" i="61"/>
  <c r="J13" i="5"/>
  <c r="J11" i="5"/>
  <c r="I21" i="3"/>
  <c r="C21" i="3"/>
  <c r="G21" i="3"/>
  <c r="E21" i="3"/>
  <c r="H21" i="3"/>
  <c r="P2" i="3" s="1"/>
  <c r="I14" i="5"/>
  <c r="J15" i="5"/>
  <c r="F14" i="5"/>
  <c r="F21" i="49"/>
  <c r="N11" i="49"/>
  <c r="J9" i="5"/>
  <c r="G21" i="49"/>
  <c r="C21" i="49"/>
  <c r="D20" i="65"/>
  <c r="R2" i="65"/>
  <c r="H20" i="65"/>
  <c r="T2" i="65"/>
  <c r="J20" i="65"/>
  <c r="U2" i="65"/>
  <c r="H21" i="27"/>
  <c r="O2" i="27" s="1"/>
  <c r="F21" i="27"/>
  <c r="N2" i="27"/>
  <c r="D20" i="36"/>
  <c r="G19" i="36"/>
  <c r="E19" i="36"/>
  <c r="D19" i="36"/>
  <c r="E21" i="36"/>
  <c r="G20" i="36"/>
  <c r="F21" i="36"/>
  <c r="F20" i="36"/>
  <c r="G21" i="36"/>
  <c r="F19" i="36"/>
  <c r="E20" i="36"/>
  <c r="D21" i="36"/>
  <c r="D15" i="36"/>
  <c r="F14" i="61"/>
  <c r="C18" i="63"/>
  <c r="F18" i="63"/>
  <c r="F11" i="61"/>
  <c r="C17" i="63"/>
  <c r="F17" i="63"/>
  <c r="G17" i="63"/>
  <c r="L20" i="65"/>
  <c r="E21" i="49"/>
  <c r="C20" i="65"/>
  <c r="F16" i="5"/>
  <c r="I20" i="65"/>
  <c r="G20" i="65"/>
  <c r="F20" i="65"/>
  <c r="S2" i="65"/>
  <c r="K20" i="65"/>
  <c r="E20" i="65"/>
  <c r="D21" i="49"/>
  <c r="M11" i="49"/>
  <c r="J21" i="49"/>
  <c r="H21" i="49"/>
  <c r="O11" i="49"/>
  <c r="C23" i="46"/>
  <c r="E22" i="46"/>
  <c r="E24" i="46"/>
  <c r="C24" i="46"/>
  <c r="E25" i="46"/>
  <c r="E18" i="46"/>
  <c r="D23" i="46"/>
  <c r="D24" i="46"/>
  <c r="E23" i="46"/>
  <c r="C25" i="46"/>
  <c r="D22" i="46"/>
  <c r="C22" i="46"/>
  <c r="J14" i="5"/>
  <c r="G18" i="63"/>
  <c r="G19" i="63"/>
  <c r="V2" i="65"/>
  <c r="P11" i="49"/>
  <c r="P2" i="27" l="1"/>
</calcChain>
</file>

<file path=xl/sharedStrings.xml><?xml version="1.0" encoding="utf-8"?>
<sst xmlns="http://schemas.openxmlformats.org/spreadsheetml/2006/main" count="1725" uniqueCount="668">
  <si>
    <t>Cuadro Nº 1</t>
  </si>
  <si>
    <t>Cuadro Nº 2</t>
  </si>
  <si>
    <t>Cuadro Nº 3</t>
  </si>
  <si>
    <t>Cuadro Nº 5</t>
  </si>
  <si>
    <t>Cuadro Nº 9</t>
  </si>
  <si>
    <t>Años</t>
  </si>
  <si>
    <t>Producción</t>
  </si>
  <si>
    <t>País</t>
  </si>
  <si>
    <t>Var. %</t>
  </si>
  <si>
    <t>Argentina</t>
  </si>
  <si>
    <t>Importación</t>
  </si>
  <si>
    <t>Año agrícola</t>
  </si>
  <si>
    <t>Región</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</si>
  <si>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</si>
  <si>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</si>
  <si>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</si>
  <si>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</si>
  <si>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</si>
  <si>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</si>
  <si>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</si>
  <si>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</si>
  <si>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</si>
  <si>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</si>
  <si>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</si>
  <si>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</si>
  <si>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</si>
  <si>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</si>
  <si>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</si>
  <si>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</si>
  <si>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</si>
  <si>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</si>
  <si>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</si>
  <si>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</si>
  <si>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</si>
  <si>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</si>
  <si>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</si>
  <si>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</si>
  <si>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</si>
  <si>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</si>
  <si>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</si>
  <si>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</si>
  <si>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</si>
  <si>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</si>
  <si>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</si>
  <si>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</si>
  <si>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</si>
  <si>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</si>
  <si>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</si>
  <si>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</si>
  <si>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</si>
  <si>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</si>
  <si>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</si>
  <si>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</si>
  <si>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</si>
  <si>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</si>
  <si>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</si>
  <si>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</si>
  <si>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</si>
  <si>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Mayo</t>
  </si>
  <si>
    <t>Otros</t>
  </si>
  <si>
    <t xml:space="preserve">  Nº 12</t>
  </si>
  <si>
    <t>Teléfono :(56- 2) 23973000</t>
  </si>
  <si>
    <t>Fax :(56- 2) 23973111</t>
  </si>
  <si>
    <t>2011/12</t>
  </si>
  <si>
    <t>Total</t>
  </si>
  <si>
    <t>2012/13</t>
  </si>
  <si>
    <t>2008/09</t>
  </si>
  <si>
    <t>2009/10</t>
  </si>
  <si>
    <t>2010/11</t>
  </si>
  <si>
    <t>2013/14</t>
  </si>
  <si>
    <t>Ucrania</t>
  </si>
  <si>
    <t>Mundo</t>
  </si>
  <si>
    <t>Insumos</t>
  </si>
  <si>
    <t>Margen neto por hectárea</t>
  </si>
  <si>
    <t>Cuadro Nº 7</t>
  </si>
  <si>
    <t>Cuadro Nº 8</t>
  </si>
  <si>
    <t>Cuadro Nº 11</t>
  </si>
  <si>
    <t>Cuadro Nº 12</t>
  </si>
  <si>
    <t>Cuadro Nº 13</t>
  </si>
  <si>
    <t>Cuadro Nº 14</t>
  </si>
  <si>
    <t>Cuadro Nº 15</t>
  </si>
  <si>
    <t xml:space="preserve">  Nº 13</t>
  </si>
  <si>
    <t xml:space="preserve">  Nº 14</t>
  </si>
  <si>
    <t>Chile.  Precios promedio nacionales informados por la industria</t>
  </si>
  <si>
    <t>Balance mundial de oferta y demanda de trigo</t>
  </si>
  <si>
    <t>Chile. Superficie, producción y rendimiento nacional de trigo (Coquimbo a Los Lagos)</t>
  </si>
  <si>
    <t>Australia</t>
  </si>
  <si>
    <t>Unión Europea</t>
  </si>
  <si>
    <t>Rusia</t>
  </si>
  <si>
    <t>EE.UU.</t>
  </si>
  <si>
    <t>Exportación</t>
  </si>
  <si>
    <t>Canadá</t>
  </si>
  <si>
    <t>Suave</t>
  </si>
  <si>
    <t>Intermedio</t>
  </si>
  <si>
    <t>Fuerte</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</si>
  <si>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</si>
  <si>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</si>
  <si>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</si>
  <si>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</si>
  <si>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</si>
  <si>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</si>
  <si>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</si>
  <si>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</si>
  <si>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</si>
  <si>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INTRODUCCIÓN</t>
  </si>
  <si>
    <t>Chile. Superficie, producción y rendimiento regional de trigo panadero (Coquimbo a Los Lagos)</t>
  </si>
  <si>
    <t>Variación</t>
  </si>
  <si>
    <t>Superficie (miles de hectáreas)</t>
  </si>
  <si>
    <t>Rendimiento (qqm/hectárea)</t>
  </si>
  <si>
    <t>2014/15</t>
  </si>
  <si>
    <t>Producción (miles de toneladas)</t>
  </si>
  <si>
    <t>Exportaciones</t>
  </si>
  <si>
    <t>Canadian WRS</t>
  </si>
  <si>
    <t>Productos</t>
  </si>
  <si>
    <t>Año y Mes</t>
  </si>
  <si>
    <t>Harina</t>
  </si>
  <si>
    <t>Otros*</t>
  </si>
  <si>
    <t>Primera</t>
  </si>
  <si>
    <t>Especial</t>
  </si>
  <si>
    <t>Otra</t>
  </si>
  <si>
    <t>Harinilla</t>
  </si>
  <si>
    <t>Afrecho</t>
  </si>
  <si>
    <t>Afrechillo</t>
  </si>
  <si>
    <t>2013</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</si>
  <si>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</si>
  <si>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</si>
  <si>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</si>
  <si>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</si>
  <si>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</si>
  <si>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</si>
  <si>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</si>
  <si>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</si>
  <si>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</si>
  <si>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</si>
  <si>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</si>
  <si>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2015/2016</t>
  </si>
  <si>
    <t>2014/2015</t>
  </si>
  <si>
    <t xml:space="preserve">($ / kilo nominal CIF)   </t>
  </si>
  <si>
    <t xml:space="preserve">Febrero </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</si>
  <si>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</si>
  <si>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</si>
  <si>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</si>
  <si>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</si>
  <si>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</si>
  <si>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</si>
  <si>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</si>
  <si>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</si>
  <si>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</si>
  <si>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Trigo Pan Argentino</t>
  </si>
  <si>
    <t>Costo importación CIF Trigo Pan Argentino</t>
  </si>
  <si>
    <t>Trigo SRW n° 2, FOB Golfo, EE.UU.</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</si>
  <si>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</si>
  <si>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</si>
  <si>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</si>
  <si>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</si>
  <si>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</si>
  <si>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</si>
  <si>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</si>
  <si>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</si>
  <si>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</si>
  <si>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</si>
  <si>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</si>
  <si>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Diciembre </t>
  </si>
  <si>
    <t>Año</t>
  </si>
  <si>
    <t>(3) Representa el precio de venta mínimo para cubrir los costos totales de producción con ese rendimiento y calidad.</t>
  </si>
  <si>
    <r>
      <t xml:space="preserve">Otros costos </t>
    </r>
    <r>
      <rPr>
        <vertAlign val="superscript"/>
        <sz val="10"/>
        <rFont val="Arial"/>
        <family val="2"/>
      </rPr>
      <t>1</t>
    </r>
  </si>
  <si>
    <t xml:space="preserve">Año/Mes </t>
  </si>
  <si>
    <t>Item</t>
  </si>
  <si>
    <t>Rdto qqm/ha</t>
  </si>
  <si>
    <t>(toneladas)</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</si>
  <si>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</si>
  <si>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</si>
  <si>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</si>
  <si>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Fuente: elaborado por Odepa con información de Cotrisa.</t>
  </si>
  <si>
    <t>Subproductos</t>
  </si>
  <si>
    <t>Valparaíso</t>
  </si>
  <si>
    <t>RM</t>
  </si>
  <si>
    <t>O´Higgins</t>
  </si>
  <si>
    <t>Maule</t>
  </si>
  <si>
    <t>Bío Bío</t>
  </si>
  <si>
    <t>La Araucanía</t>
  </si>
  <si>
    <t>Los Rios- Los Lagos</t>
  </si>
  <si>
    <t>(porcentaje)</t>
  </si>
  <si>
    <t xml:space="preserve">Fuente: elaborado por Odepa con información del INE.                               </t>
  </si>
  <si>
    <r>
      <t xml:space="preserve">Precio de equilibrio </t>
    </r>
    <r>
      <rPr>
        <vertAlign val="superscript"/>
        <sz val="10"/>
        <rFont val="Arial"/>
        <family val="2"/>
      </rPr>
      <t>3</t>
    </r>
  </si>
  <si>
    <t xml:space="preserve">Fuente: INE.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</si>
  <si>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</si>
  <si>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</si>
  <si>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</si>
  <si>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</si>
  <si>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</si>
  <si>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</si>
  <si>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Gráficos</t>
  </si>
  <si>
    <t xml:space="preserve">Chile. Evolución de la superficie sembrada, producción nacional de maíz para consumo  y rendimiento 
</t>
  </si>
  <si>
    <t xml:space="preserve">Chile. Participación por país de origen en las importaciones de maíz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</si>
  <si>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</si>
  <si>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</si>
  <si>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</si>
  <si>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</si>
  <si>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</si>
  <si>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</si>
  <si>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</si>
  <si>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</si>
  <si>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</si>
  <si>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</si>
  <si>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</si>
  <si>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</si>
  <si>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</si>
  <si>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</si>
  <si>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</si>
  <si>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</si>
  <si>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</si>
  <si>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</si>
  <si>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</si>
  <si>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</si>
  <si>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</si>
  <si>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</si>
  <si>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</si>
  <si>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</si>
  <si>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</si>
  <si>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</si>
  <si>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</si>
  <si>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</si>
  <si>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</si>
  <si>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</si>
  <si>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</si>
  <si>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</si>
  <si>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</si>
  <si>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</si>
  <si>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</si>
  <si>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</si>
  <si>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</si>
  <si>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</si>
  <si>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</si>
  <si>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</si>
  <si>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</si>
  <si>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23099060 23099080</t>
  </si>
  <si>
    <t>Maíz grano</t>
  </si>
  <si>
    <t>Maíz partido</t>
  </si>
  <si>
    <t>Sorgo</t>
  </si>
  <si>
    <t>Preparaciones que contienen maíz</t>
  </si>
  <si>
    <t xml:space="preserve">(USD / tonelada CIF)   </t>
  </si>
  <si>
    <t>$/qqm</t>
  </si>
  <si>
    <t xml:space="preserve">$/kilo </t>
  </si>
  <si>
    <t>VII Región del Maule</t>
  </si>
  <si>
    <t>(precios nominales expresados en $/ton )</t>
  </si>
  <si>
    <t>Maíz amarillo, FOB puerto argentino</t>
  </si>
  <si>
    <t>Maíz yellow N°2, FOB Golfo, EE.UU.</t>
  </si>
  <si>
    <t>Precio maíz nacional</t>
  </si>
  <si>
    <t>Costo de importación desde Argentina (Odepa)</t>
  </si>
  <si>
    <t>Costo de importación desde EE.UU. (Odepa)</t>
  </si>
  <si>
    <t>Balance mundial de oferta y demanda de arroz</t>
  </si>
  <si>
    <t>Balance de los principales países exportadores</t>
  </si>
  <si>
    <t xml:space="preserve">Chile. Superficie, producción y rendimiento nacional de arroz </t>
  </si>
  <si>
    <t>Chile. Superficie, producción y rendimiento regional de arroz. Incluye semilleros de arroz</t>
  </si>
  <si>
    <t>Chile. Arroz - Costos por hectárea según rendimiento esperado ($/ha)</t>
  </si>
  <si>
    <t>Chile. Evolución mensual de las importaciones de arroz elaborado(toneladas)</t>
  </si>
  <si>
    <t>Chile. Importaciones de arroz por principales países de origen (toneladas)</t>
  </si>
  <si>
    <t>Chile. Importaciones de arroz por tipo (volumen)</t>
  </si>
  <si>
    <t>Chile. Importaciones de arroz por tipo (costo)</t>
  </si>
  <si>
    <t xml:space="preserve">Evolución de los precios en los mercados de Tailandia, Vietnam y Chile </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</si>
  <si>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</si>
  <si>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</si>
  <si>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</si>
  <si>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</si>
  <si>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</si>
  <si>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</si>
  <si>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</si>
  <si>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</si>
  <si>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</si>
  <si>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</si>
  <si>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</si>
  <si>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</si>
  <si>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</si>
  <si>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</si>
  <si>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</si>
  <si>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</si>
  <si>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</si>
  <si>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</si>
  <si>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</si>
  <si>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</si>
  <si>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</si>
  <si>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</si>
  <si>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</si>
  <si>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</si>
  <si>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</si>
  <si>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</si>
  <si>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</si>
  <si>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</si>
  <si>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</si>
  <si>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</si>
  <si>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</si>
  <si>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</si>
  <si>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</si>
  <si>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</si>
  <si>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</si>
  <si>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</si>
  <si>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</si>
  <si>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</si>
  <si>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</si>
  <si>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</si>
  <si>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</si>
  <si>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</si>
  <si>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</si>
  <si>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</si>
  <si>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</si>
  <si>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</si>
  <si>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</si>
  <si>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Birmania (Myanmar)</t>
  </si>
  <si>
    <t>India</t>
  </si>
  <si>
    <t>Pakistán</t>
  </si>
  <si>
    <t>Tailandia</t>
  </si>
  <si>
    <t>Uruguay</t>
  </si>
  <si>
    <t>Vietnam</t>
  </si>
  <si>
    <t>Rendimiento (qqm/ha)</t>
  </si>
  <si>
    <t>Ítem</t>
  </si>
  <si>
    <t>Importación total (elaborado)</t>
  </si>
  <si>
    <t>Exportación total</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</si>
  <si>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</si>
  <si>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</si>
  <si>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</si>
  <si>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</si>
  <si>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</si>
  <si>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</si>
  <si>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</si>
  <si>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</si>
  <si>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</si>
  <si>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</si>
  <si>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</si>
  <si>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</si>
  <si>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</si>
  <si>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</si>
  <si>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</si>
  <si>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</si>
  <si>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Arroz semi o blanqueado, grano partido &gt; que 5% pero &lt; que 15% en peso</t>
  </si>
  <si>
    <r>
      <t xml:space="preserve">$ nominales/tonelada de arroz </t>
    </r>
    <r>
      <rPr>
        <b/>
        <i/>
        <sz val="10"/>
        <rFont val="Arial"/>
        <family val="2"/>
      </rPr>
      <t>paddy</t>
    </r>
  </si>
  <si>
    <t>Chile. Precios promedio de arroz paddy informados por la industria, por regiones</t>
  </si>
  <si>
    <t>$ nominales/kilo</t>
  </si>
  <si>
    <t>(precios mensuales expresados en USD/ton)</t>
  </si>
  <si>
    <t>Arroz elaborado 10% grano partido, FOB Bangkok, Tailandia</t>
  </si>
  <si>
    <t>Arroz elaborado 15 % grano partido, FOB Bangkok, Tailandia</t>
  </si>
  <si>
    <t>Arroz elaborado 5% grano partido, FOB Bangkok, Tailandia</t>
  </si>
  <si>
    <r>
      <t xml:space="preserve">Precio promedio nacional </t>
    </r>
    <r>
      <rPr>
        <b/>
        <i/>
        <sz val="9"/>
        <rFont val="Arial"/>
        <family val="2"/>
      </rPr>
      <t>paddy</t>
    </r>
  </si>
  <si>
    <t>Costo importación real</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</si>
  <si>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</si>
  <si>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</si>
  <si>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</si>
  <si>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</si>
  <si>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</si>
  <si>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</si>
  <si>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</si>
  <si>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t>Cuadro N° 15</t>
  </si>
  <si>
    <t xml:space="preserve">  N° 15</t>
  </si>
  <si>
    <t/>
  </si>
  <si>
    <t xml:space="preserve">Chile.  Precios promedio nacionales informados por la industria </t>
  </si>
  <si>
    <t xml:space="preserve">Cuadro Nº 3 </t>
  </si>
  <si>
    <t xml:space="preserve"> Fuente: elaborado por Odepa con información estimada del INE y Servicio Nacional de Aduanas.</t>
  </si>
  <si>
    <r>
      <t xml:space="preserve">Fuente: elaborado por Odepa con información de </t>
    </r>
    <r>
      <rPr>
        <i/>
        <sz val="9"/>
        <rFont val="Arial"/>
        <family val="2"/>
      </rPr>
      <t>WASDE.</t>
    </r>
  </si>
  <si>
    <r>
      <t xml:space="preserve">Fuente: elaborado por Odepa con información de </t>
    </r>
    <r>
      <rPr>
        <i/>
        <sz val="9"/>
        <rFont val="Arial"/>
        <family val="2"/>
      </rPr>
      <t>Wasde, USDA.</t>
    </r>
  </si>
  <si>
    <r>
      <rPr>
        <sz val="9"/>
        <rFont val="Arial"/>
        <family val="2"/>
      </rPr>
      <t>Fuente:</t>
    </r>
    <r>
      <rPr>
        <i/>
        <sz val="9"/>
        <rFont val="Arial"/>
        <family val="2"/>
      </rPr>
      <t xml:space="preserve"> </t>
    </r>
    <r>
      <rPr>
        <sz val="9"/>
        <rFont val="Arial"/>
        <family val="2"/>
      </rPr>
      <t>elaborado por Odepa.</t>
    </r>
  </si>
  <si>
    <t>Boletín de Cereales</t>
  </si>
  <si>
    <t>TABLA DE CONTENIDO TRIGO</t>
  </si>
  <si>
    <t>TABLA DE CONTENIDO MAÍZ</t>
  </si>
  <si>
    <t>TABLA DE CONTENIDO ARROZ</t>
  </si>
  <si>
    <t xml:space="preserve">2015/16 </t>
  </si>
  <si>
    <t>Fecha</t>
  </si>
  <si>
    <t>Temporada / Año</t>
  </si>
  <si>
    <t>2016/17</t>
  </si>
  <si>
    <t>Andrea García L.</t>
  </si>
  <si>
    <t>Los Ríos</t>
  </si>
  <si>
    <t>Los Lagos</t>
  </si>
  <si>
    <t>Glosas arancelarias</t>
  </si>
  <si>
    <t>Tipo de trigo</t>
  </si>
  <si>
    <t>10019941 
(Pan Argentino)</t>
  </si>
  <si>
    <t>10019942 
(Pan Argentino)</t>
  </si>
  <si>
    <t>10019949 
(Los demás Trigo Pan Argentino)
10019999 
(Los demás trigos y morcajo)</t>
  </si>
  <si>
    <t>N°9</t>
  </si>
  <si>
    <t>N°10</t>
  </si>
  <si>
    <t>N°11</t>
  </si>
  <si>
    <t>N°12</t>
  </si>
  <si>
    <t>Chile. Evolución mensual de las importaciones de trigo</t>
  </si>
  <si>
    <t>Chile. Importaciones de trigo panadero por principales países de origen</t>
  </si>
  <si>
    <t>Chile. Importaciones de trigo panadero por tipo, desde Argentina</t>
  </si>
  <si>
    <t>N°13</t>
  </si>
  <si>
    <t>N°14</t>
  </si>
  <si>
    <t>Chile. Costo promedio ponderado de las importaciones efectuadas de trigo por tipo</t>
  </si>
  <si>
    <t>Chile. Costo promedio ponderado de las importaciones de trigo panadero por tipo, desde Argentina</t>
  </si>
  <si>
    <t>Cuadro Nº 16</t>
  </si>
  <si>
    <t>N°15</t>
  </si>
  <si>
    <t>Cuadro Nº 17</t>
  </si>
  <si>
    <t xml:space="preserve">(USD/ tonelada CIF)   </t>
  </si>
  <si>
    <t>Cuadro N° 18</t>
  </si>
  <si>
    <t>Cuadro N° 19</t>
  </si>
  <si>
    <t>Chile. Volumen de importaciones de maíz por principales países de origen</t>
  </si>
  <si>
    <t>Chile. Costo promedio ponderado de las importaciones de maíz y sus sutitutos</t>
  </si>
  <si>
    <t>Melipilla</t>
  </si>
  <si>
    <t xml:space="preserve">Fuente: elaborado por Odepa con antecedentes de Cotrisa, bolsas y Reuters. </t>
  </si>
  <si>
    <t>Producción y demanda mundial de maíz</t>
  </si>
  <si>
    <t>Variación 12 meses precio trigo, harina y pan</t>
  </si>
  <si>
    <t>Chile. Precios promedio nacionales informados por la industria</t>
  </si>
  <si>
    <t>Evolución de los precios en los mercados de Argentina, Estados Unidos y Chile</t>
  </si>
  <si>
    <t>Chile. Evolución mensual de las importaciones de maíz</t>
  </si>
  <si>
    <t>Chile.  Evolución del precio promedio nacional informado por la industria</t>
  </si>
  <si>
    <t>CEREALES: TRIGO</t>
  </si>
  <si>
    <t>CEREALES: MAÍZ</t>
  </si>
  <si>
    <t>CEREALES: ARROZ</t>
  </si>
  <si>
    <t>10063010
10063020
10063090</t>
  </si>
  <si>
    <t>Costo de importación CAI (Odepa)*</t>
  </si>
  <si>
    <t xml:space="preserve">Fuente: elaborado por Odepa con antecedentes de Cotrisa, bolsas, Banco Central y Reuters.                                        </t>
  </si>
  <si>
    <t xml:space="preserve">Fuente: elaborado por Odepa con información estimada del INE y Servicio Nacional de Aduanas. </t>
  </si>
  <si>
    <t>Costo promedio ponderado de las importaciones efectuadas *</t>
  </si>
  <si>
    <t xml:space="preserve">
</t>
  </si>
  <si>
    <t>Superficie 
(miles de hectáreas)</t>
  </si>
  <si>
    <t>Producción 
(miles de toneladas)</t>
  </si>
  <si>
    <t>Nº 7</t>
  </si>
  <si>
    <t>Nº 8</t>
  </si>
  <si>
    <t>Nº 1</t>
  </si>
  <si>
    <t>Nº 5</t>
  </si>
  <si>
    <t>Nº 6</t>
  </si>
  <si>
    <t>Nº 16</t>
  </si>
  <si>
    <t>Nº 17</t>
  </si>
  <si>
    <t>Nº 18</t>
  </si>
  <si>
    <t>Nº 2</t>
  </si>
  <si>
    <t>Nº 3</t>
  </si>
  <si>
    <t>Nº 4</t>
  </si>
  <si>
    <t xml:space="preserve">Fuente: elaborado por Odepa con información del Servicio Nacional de Aduanas.   </t>
  </si>
  <si>
    <t xml:space="preserve">Fuente: elaborado por Odepa con información del Servicio Nacional de Aduanas. </t>
  </si>
  <si>
    <t>Chile. Evolución mensual de las importaciones de arroz elaborado (toneladas)</t>
  </si>
  <si>
    <t>Participación</t>
  </si>
  <si>
    <t>Participación (%)</t>
  </si>
  <si>
    <r>
      <t>Chile. Trigo panadero - Costos por hectárea según rendimiento esperado ($/ha)</t>
    </r>
    <r>
      <rPr>
        <b/>
        <vertAlign val="superscript"/>
        <sz val="10"/>
        <rFont val="Arial"/>
        <family val="2"/>
      </rPr>
      <t xml:space="preserve"> .</t>
    </r>
  </si>
  <si>
    <t>($ / kilo nominal)</t>
  </si>
  <si>
    <t>(precios mensuales nominales expresados en $ / kg)</t>
  </si>
  <si>
    <t>(Precios mensuales nominales con IVA en $ / kilo)</t>
  </si>
  <si>
    <t>2017</t>
  </si>
  <si>
    <t>Balance mundial de oferta y demanda de trigo por temporada</t>
  </si>
  <si>
    <t>Chile. Superficie, producción y rendimiento regional de trigo candeal (Valparaíso a La Araucanía)</t>
  </si>
  <si>
    <t>Chile. Precios promedio informados por la industria para trigo intermedio, por regiones</t>
  </si>
  <si>
    <t>Arroz: Balance de los principales países exportadores</t>
  </si>
  <si>
    <t>Chile. Superficie, producción y rendimiento nacional de arroz</t>
  </si>
  <si>
    <t>Chile. Importaciones de trigo panadero por tipo</t>
  </si>
  <si>
    <t>Chile. Costo promedio ponderado de las importaciones de trigo panadero por tipo</t>
  </si>
  <si>
    <t>Evolución de los precios en los mercados de Chile, Argentina y Estados Unidos</t>
  </si>
  <si>
    <t>Chile. Molienda de trigo blanco y candeal por producto y subproductos</t>
  </si>
  <si>
    <t>Nota:</t>
  </si>
  <si>
    <t>Chile.  Precios nominales promedio nacionales informados por la industria</t>
  </si>
  <si>
    <t>Costo importación real (convertido a paddy)</t>
  </si>
  <si>
    <t>Nota: Considera trigo nacional e importado.</t>
  </si>
  <si>
    <t>2017/2018</t>
  </si>
  <si>
    <t>Producción (rdto. ind. 50 -56%)</t>
  </si>
  <si>
    <t>Temporada</t>
  </si>
  <si>
    <t>10019993 (Los demás)
10019953 (Canadian)
10019913 (HRW)
10019943 
(Pan Argentino)
10019933 (SW)</t>
  </si>
  <si>
    <t xml:space="preserve">2016/17 </t>
  </si>
  <si>
    <t xml:space="preserve">2016/2017 </t>
  </si>
  <si>
    <t>Cereales: producción, precios y comercio exterior de trigo, maíz y arroz</t>
  </si>
  <si>
    <t>2017/18</t>
  </si>
  <si>
    <t>P: cifras provisionales</t>
  </si>
  <si>
    <t>Directora y representante legal</t>
  </si>
  <si>
    <t>María Emilia Undurraga Marimón</t>
  </si>
  <si>
    <t>(1) Costo financiero de los insumos e imprevistos. No incluye arriendo del predio ni su administración.</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</si>
  <si>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</si>
  <si>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Chile. Superficie, producción y rendimiento nacional de trigo (panadero y candeal)</t>
  </si>
  <si>
    <t>Trigo (panadero y candeal)</t>
  </si>
  <si>
    <t>Chile. Evolución mensual de las importaciones de trigo (panadero y candeal)</t>
  </si>
  <si>
    <t>Fuente: elaborado por Odepa con información del Servicio Nacional de Aduanas.
Nota: se excluye trigo destinado a uso forrajero.</t>
  </si>
  <si>
    <t>Chile. Superficie, producción y rendimiento nacional de maíz grano
(Coquimbo a Los Lagos)</t>
  </si>
  <si>
    <t>Chile. Volumen de importaciones de maíz grano</t>
  </si>
  <si>
    <t>Chile. Volumen de importaciones de maíz grano por principales países de origen</t>
  </si>
  <si>
    <t>Chile. Volumen de Importaciones de maíz grano y productos sustitutos</t>
  </si>
  <si>
    <t>Chile. Costo promedio ponderado de las importaciones de maíz grano y productos sustitutos</t>
  </si>
  <si>
    <t>Ñuble</t>
  </si>
  <si>
    <t xml:space="preserve">Evolución de los precios en los mercados de Tailandia y Chile </t>
  </si>
  <si>
    <t xml:space="preserve">(USD CIF/ tonelada)   </t>
  </si>
  <si>
    <t>2018</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</si>
  <si>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</si>
  <si>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Fuente: elaborado por Odepa con información de WASDE, USDA.</t>
  </si>
  <si>
    <t>Chile. Producción, importación y disponibilidad aparente de trigo (panadero y candeal)</t>
  </si>
  <si>
    <t>Chile. Producción, importación y disponibilidad aparente de trigo panadero y candeal</t>
  </si>
  <si>
    <t>Chile. Producción, importación y disponibilidad aparente de maíz grano</t>
  </si>
  <si>
    <t xml:space="preserve">Chile. Producción, importación y  disponibilidad aparente de maíz grano </t>
  </si>
  <si>
    <t>Chile. Producción, importación y disponibilidad aparente de arroz elaborado</t>
  </si>
  <si>
    <t xml:space="preserve">Producción, importación y disponibilidad aparente de arroz elaborado
</t>
  </si>
  <si>
    <t>Disponibilidad aparente</t>
  </si>
  <si>
    <t>2019/P</t>
  </si>
  <si>
    <t>2019</t>
  </si>
  <si>
    <t>2018/19</t>
  </si>
  <si>
    <t xml:space="preserve">Fuente: elaborado por Odepa con información del Instituto Nacional de Estadísticas (INE). 
</t>
  </si>
  <si>
    <t xml:space="preserve">Fuente: elaborado por Odepa con información de WASDE, USDA.           </t>
  </si>
  <si>
    <t>2018/2019</t>
  </si>
  <si>
    <t>* : Corresponde a otros productos y subproductos del proceso de la molienda.</t>
  </si>
  <si>
    <t>Años agrícolas 2017/18 a 2018/19</t>
  </si>
  <si>
    <t>Años agrícolas 2015/16 a 2018/19</t>
  </si>
  <si>
    <t>Var. 2018-2019</t>
  </si>
  <si>
    <t xml:space="preserve">
Fuente: elaborado por Odepa con información de Cotrisa.
</t>
  </si>
  <si>
    <t xml:space="preserve">
Fuente: elaborado por Odepa con antecedentes de Cotrisa, bolsas y Reuters.
</t>
  </si>
  <si>
    <t>Arroz. Costos de producción por hectárea según rendimiento esperado ($/ha)</t>
  </si>
  <si>
    <t xml:space="preserve">2017/18 </t>
  </si>
  <si>
    <t>Mundo sin China</t>
  </si>
  <si>
    <t xml:space="preserve"> Fuente: elaborado por Odepa con información del INE.  </t>
  </si>
  <si>
    <t>Variación anual 
%</t>
  </si>
  <si>
    <t>Fecha de publicación: Julio 2019 (Araucanía temp. 2019/2020)</t>
  </si>
  <si>
    <t>Región Araucanía</t>
  </si>
  <si>
    <t>Trigo invierno</t>
  </si>
  <si>
    <t>Precio promedio trigo intermedio regional (enero - febrero)</t>
  </si>
  <si>
    <t>Trigo primavera</t>
  </si>
  <si>
    <t>Análisis de sensibilidad Trigo invierno (85 qqm/ha) Margen neto ($/ha)</t>
  </si>
  <si>
    <t>Fecha de publicación: julio 2019</t>
  </si>
  <si>
    <t>Ema Laval M.</t>
  </si>
  <si>
    <t>2019/20*</t>
  </si>
  <si>
    <t>Fuente: elaborado por Odepa con información de las Bolsas y Reuters.</t>
  </si>
  <si>
    <t>Regiones</t>
  </si>
  <si>
    <t>Stock Inicial</t>
  </si>
  <si>
    <t xml:space="preserve">Stock Final </t>
  </si>
  <si>
    <t>Nº 19</t>
  </si>
  <si>
    <t>Cuadro N° 20</t>
  </si>
  <si>
    <t>Chile. Stock harina blanca</t>
  </si>
  <si>
    <t>Fuente: INE</t>
  </si>
  <si>
    <t>Chile. Stock trigo sucio blanco</t>
  </si>
  <si>
    <t>Araucanía</t>
  </si>
  <si>
    <t>Los Ríos y Los Lagos</t>
  </si>
  <si>
    <t>Cuadro N° 21</t>
  </si>
  <si>
    <t>Cuadro N° 22</t>
  </si>
  <si>
    <t>Años agrícolas 2008/09 a 2019/20</t>
  </si>
  <si>
    <t>Años agrícolas 2010/11 a 2019/20</t>
  </si>
  <si>
    <t>Biobío</t>
  </si>
  <si>
    <t>Trigo: Páginas 4-27</t>
  </si>
  <si>
    <t>Maíz: Páginas 28-43</t>
  </si>
  <si>
    <t>Arroz: Páginas 44-60</t>
  </si>
  <si>
    <t>Antofagasta-Coquimbo-Arica y Parinacota y Maule</t>
  </si>
  <si>
    <r>
      <t xml:space="preserve">             Rdto. (qqm/ha)
Precio ($/qqm) </t>
    </r>
    <r>
      <rPr>
        <vertAlign val="superscript"/>
        <sz val="10"/>
        <rFont val="Arial"/>
        <family val="2"/>
      </rPr>
      <t>2</t>
    </r>
  </si>
  <si>
    <t>Período 2010 - 2019</t>
  </si>
  <si>
    <t>Arica, Tarapacá,Coquimbo y Maule</t>
  </si>
  <si>
    <t>Biobio</t>
  </si>
  <si>
    <t>Arica, Tarapacá, Coquimbo y Maule</t>
  </si>
  <si>
    <t xml:space="preserve">2019 </t>
  </si>
  <si>
    <t>Período 2008 - 2019</t>
  </si>
  <si>
    <t>2019-2020</t>
  </si>
  <si>
    <t>Período 2019 - 2020</t>
  </si>
  <si>
    <t>Período 2016-2020</t>
  </si>
  <si>
    <t>2020</t>
  </si>
  <si>
    <t>Período 2015 - 2020</t>
  </si>
  <si>
    <t>2020*</t>
  </si>
  <si>
    <t>Período 2016 - 2020</t>
  </si>
  <si>
    <t xml:space="preserve">Región de Ñuble </t>
  </si>
  <si>
    <t>Período 2013-2020</t>
  </si>
  <si>
    <t>Período 2013 - 2020</t>
  </si>
  <si>
    <t>Período 2017 - 2020</t>
  </si>
  <si>
    <t>2019 - 2020</t>
  </si>
  <si>
    <t>Región del Ñuble</t>
  </si>
  <si>
    <t>2020 *</t>
  </si>
  <si>
    <t>6 de enero de 2020</t>
  </si>
  <si>
    <t>13 de enero de 2020</t>
  </si>
  <si>
    <t>21 de enero de 2020</t>
  </si>
  <si>
    <t>27 de enero de 2020</t>
  </si>
  <si>
    <t>3 de febrero de 2020</t>
  </si>
  <si>
    <t>10 de febrero de 2020</t>
  </si>
  <si>
    <t>Proyecciones del balance mundial de oferta y demanda de arroz</t>
  </si>
  <si>
    <t xml:space="preserve">Proyecciones de producción y demanda mundial de maíz </t>
  </si>
  <si>
    <t>Proyecciones del balance mundial de oferta y demanda de maíz</t>
  </si>
  <si>
    <t xml:space="preserve">Proyección mensual del balance mundial de oferta y demanda de trigo </t>
  </si>
  <si>
    <t>18 de febrero de 2020</t>
  </si>
  <si>
    <t>24 de febrero de 2020</t>
  </si>
  <si>
    <t>3 de marzo de 2020</t>
  </si>
  <si>
    <t>9 de marzo de 2020</t>
  </si>
  <si>
    <t>2020/P</t>
  </si>
  <si>
    <t xml:space="preserve">2019/P </t>
  </si>
  <si>
    <t>16 de marzo de 2020</t>
  </si>
  <si>
    <t>20 de marzo de 2020</t>
  </si>
  <si>
    <t>30 de marzo de 2020</t>
  </si>
  <si>
    <t xml:space="preserve">Suave </t>
  </si>
  <si>
    <t>Fecha de publicación: mayo 2019</t>
  </si>
  <si>
    <t xml:space="preserve"> Temporada: 2019 - 2020</t>
  </si>
  <si>
    <t xml:space="preserve">Fuente: elaborado por Odepa. </t>
  </si>
  <si>
    <t>Otros costos *</t>
  </si>
  <si>
    <t>* Incluye imprevistos y costo financiero (sin arriendo, administración, impuestos y contribuciones).</t>
  </si>
  <si>
    <t>go-20</t>
  </si>
  <si>
    <t>CanadianTrigo pan</t>
  </si>
  <si>
    <t>TPArg</t>
  </si>
  <si>
    <t>Proyección mensual del balance mundial de oferta y demanda de trigo temporada 2020/21</t>
  </si>
  <si>
    <t>2020/21 proyectado</t>
  </si>
  <si>
    <t>2019/20 estimado</t>
  </si>
  <si>
    <t>Años agrícolas 2018/19 - 2019/20</t>
  </si>
  <si>
    <t xml:space="preserve"> * Encuesta Estimaciones de superficie sembrada (Marzo, 2020).
Fuente: elaborado por Odepa con información del INE.  </t>
  </si>
  <si>
    <t xml:space="preserve"> * Encuesta Estimaciones de superficie sembrada (Marzo, 2020).
Fuente : elaborado por Odepa con información del INE. </t>
  </si>
  <si>
    <t xml:space="preserve">(2) El precio del trigo utilizado en el análisis de sensibilidad corresponde al precio promedio regional durante enero y febrero de 2020 (precios informados por Cotrisa). </t>
  </si>
  <si>
    <t>6 de abril de 2020</t>
  </si>
  <si>
    <t>13 de abril de 2020</t>
  </si>
  <si>
    <t>20 de abril de 2020</t>
  </si>
  <si>
    <t>27 de abril de 2020</t>
  </si>
  <si>
    <t>4 de mayo de 2020</t>
  </si>
  <si>
    <t>11 de mayo de 2020</t>
  </si>
  <si>
    <t>18 de mayo de 2020</t>
  </si>
  <si>
    <t>Marzo 2020</t>
  </si>
  <si>
    <t>Variación (%)</t>
  </si>
  <si>
    <t>Mensual</t>
  </si>
  <si>
    <t>En 12 meses</t>
  </si>
  <si>
    <t>Acumulada</t>
  </si>
  <si>
    <t>Chile. Volumen trigo blanco nacional comprado regional</t>
  </si>
  <si>
    <t>N° 9</t>
  </si>
  <si>
    <t>N° 10</t>
  </si>
  <si>
    <t>N° 11</t>
  </si>
  <si>
    <t>N° 12</t>
  </si>
  <si>
    <t>N° 13</t>
  </si>
  <si>
    <t>N° 14</t>
  </si>
  <si>
    <t>N° 15</t>
  </si>
  <si>
    <t>N° 20</t>
  </si>
  <si>
    <t>N° 21</t>
  </si>
  <si>
    <t>N° 22</t>
  </si>
  <si>
    <t>N° 23</t>
  </si>
  <si>
    <t>Chile. Volumen trigo blanco importado comprado regional</t>
  </si>
  <si>
    <t>Cuadro N° 23</t>
  </si>
  <si>
    <t>N° 24</t>
  </si>
  <si>
    <t>Nº 25</t>
  </si>
  <si>
    <t>Chile. Volumen trigo blanco nacional comprado a terceros regional</t>
  </si>
  <si>
    <t>Cuadro N° 24</t>
  </si>
  <si>
    <t>26A</t>
  </si>
  <si>
    <t>26B</t>
  </si>
  <si>
    <t>26C</t>
  </si>
  <si>
    <t>Trigo productor*</t>
  </si>
  <si>
    <t>Pan consumidor***</t>
  </si>
  <si>
    <t>Harina productor**</t>
  </si>
  <si>
    <t>Variación acumulada año 2020 índices precio trigo-harina-pan</t>
  </si>
  <si>
    <t xml:space="preserve">2018/19 </t>
  </si>
  <si>
    <t>2019/2020 (estimado)</t>
  </si>
  <si>
    <t>2020/2021 (proyectado)</t>
  </si>
  <si>
    <t>Proyecciones del balance mundial de oferta y demanda de arroz temporada 2020/21 en cada mes</t>
  </si>
  <si>
    <t>Proyecciones del balance mundial de oferta y demanda de maíz temporada 2020/21 en cada mes</t>
  </si>
  <si>
    <t>2019/2020 Estimado</t>
  </si>
  <si>
    <t>2020/2021 Proyectado</t>
  </si>
  <si>
    <t>(2) El precio del maíz utilizado en el análisis de sensibilidad corresponde al precio promedio de la Región de O´Higgins durante abril de 2020.</t>
  </si>
  <si>
    <t>26 de mayo de 2020</t>
  </si>
  <si>
    <t>1 de junio de 2020</t>
  </si>
  <si>
    <t>Marzo/R</t>
  </si>
  <si>
    <t>/R: Cifras rectificadas.</t>
  </si>
  <si>
    <t>/P: cifras provisionales</t>
  </si>
  <si>
    <t>Abril 2020</t>
  </si>
  <si>
    <t>Enero - Abril 2020
Enero - Mayo 2020</t>
  </si>
  <si>
    <t>Junio 2020 (millones de toneladas)</t>
  </si>
  <si>
    <t>Junio 2020</t>
  </si>
  <si>
    <t>8 de junio de 2020</t>
  </si>
  <si>
    <t>15 de junio de 2020</t>
  </si>
  <si>
    <t>Avance información general al 31 de mayo de 2020
Avance información precios futuros al 15 de junio de 2020
Avance información balanza mundial al 11 de junio de 2020</t>
  </si>
  <si>
    <r>
      <t xml:space="preserve">Basado en proyecciones realizadas por el Departamento de Agricultura de Estados Unidos (USDA), a través del informe </t>
    </r>
    <r>
      <rPr>
        <i/>
        <sz val="11"/>
        <rFont val="Arial"/>
        <family val="2"/>
      </rPr>
      <t xml:space="preserve">World Agricultural Supply and Demand Estimates (WASDE) </t>
    </r>
    <r>
      <rPr>
        <sz val="11"/>
        <rFont val="Arial"/>
        <family val="2"/>
      </rPr>
      <t xml:space="preserve">y antecedentes del Servicio Nacional de Aduanas.
Trigo
Respecto a las proyecciones del mes de mayo, en junio las provisiones mundiales de trigo para la temporada 2020/21 aumentaron 6 millones de toneladas, con un incremento de la producción de 5 millones de toneladas y mayores existencias iniciales. En parte, como consecuencia de una mayor producción de India y Australia. A su vez, se proyecta una menor producción en la U.E. y Ucrania.
Las exportaciones mundiales proyectadas para 2020/21 se incrementaron en 1 millón de toneladas a 189 millones. 
Con el aumento de los suministros mundiales y una demanda global levemente disminuida respecto al mes anterior, las existencias finales mundiales aumentaron 6 millones de toneladas a 316 millones y alcanzando un nivel récord de la relación existencias finales/consumo de un 42%. 
En Chile, las importaciones de trigo (panadero y candeal) alcanzaron entre enero y mayo las 472.137 toneladas, un 7% menos que las realizadas durante el mismo periodo el año pasado.
Maíz
Respecto a las proyecciones del mes de mayo, en junio las provisiones mundiales de maíz para la temporada 2020/21 prácticamente se mantienen constantes, ratificando el aumento de los suministros mundiales en 68 millones de toneladas, dado principalmente por un incremento de la producción. 
Con una demanda que disminuye levemente respecto a las proyecciones de mayo y existencias finales que también disminuyen en 2 millones de toneladas, se alcanza una relación existencia final/consumo de 29%.
En Chile, las importaciones de maíz grano alcanzaron entre enero a mayo 954.584 toneladas, un 16% más que las realizadas durante el mismo periodo del año pasado. 
Arroz
La proyección mundial de arroz para la temporada 2020/21, respecto a la de mayo, muestra un incremento de 1 millón de toneladas de provisiones a un récord de 683 millones, dado principalmente por un incremento en las existencias iniciales y un leve incremento de la producción mundial, la cual continúa a niveles récord.  
El consumo mundial de arroz  se redujo levemente a 498 millones de toneladas, cifra que continúa siendo récord. Las existencias finales mundiales proyectadas para la temporada 2020/21 se elevaron en 1 millón de toneladas, a un máximo histórico de 185 millones, de las cuales China representa el 63 por ciento del total. 
En Chile, las importaciones de arroz alcanzaron entre enero a mayo 61.123 toneladas, un 20% más que las realizadas el durante el mismo periodo del año pasado.
Tanto el incremento de la producción mundial, como el normal comportamiento de las importaciones de estos tres cereales a la fecha, dan cuenta de un normal abastecimiento en el corto – mediano plazo.
</t>
    </r>
  </si>
  <si>
    <t>2019/2020*</t>
  </si>
  <si>
    <t>* Encuesta Estimaciones de superficie sembrada (Marzo, 2020); Estudio de Pronóstico de Cosecha (Mayo, 2020).
Fuente: elaborado por Odepa con información de INE.</t>
  </si>
  <si>
    <t xml:space="preserve">
*Se excluye trigo importado destinado a uso forrajero (desde enero de 2019 que no se registran importaciones realizadas por empresas con giro 100% pecuario).                                   
* Encuesta Estimaciones de superficie sembrada (Marzo, 2020); Estudio de Pronóstico de Cosecha (Mayo, 2020).
Fuente: elaborado por Odepa con información del INE y Servicio Nacional de Aduanas.</t>
  </si>
  <si>
    <t>Stock inicial</t>
  </si>
  <si>
    <t>s/i</t>
  </si>
  <si>
    <t xml:space="preserve">*Incluye trigo panadero y candeal. Se excluye trigo destinado a uso forrajero (desde enero de 2019 que no se registran importaciones realizadas por empresas con giro 100% pecuario).      
Fuente: elaborado por Odepa con información del Servicio Nacional de Aduanas.                                </t>
  </si>
  <si>
    <t>*Se excluye trigo destinado a uso forrajero (desde enero de 2019 que no se registran importaciones realizadas por empresas con giro 100% pecuario).      
Fuente: elaborado por Odepa con información del Servicio Nacional de Aduanas.</t>
  </si>
  <si>
    <t>Se excluye trigo destinado a uso forrajero (desde enero de 2019 que no se registran importaciones realizadas por empresas con giro 100% pecuario).      
Fuente: elaborado por Odepa con información del Servicio Nacional de Aduanas.</t>
  </si>
  <si>
    <t xml:space="preserve">*Los precios pueden tener distintas condiciones de pago. No se han registrado precios para las regiones de Los Ríos y Los Lagos.
Para más detalle ver en www.cotrisa.cl.     
Fuente: elaborado por Odepa con información de Cotrisa.    
</t>
  </si>
  <si>
    <t>Cuadro Nº 25</t>
  </si>
  <si>
    <t xml:space="preserve">* IPP. Enero - Abril. 
** IPP. Enero - Mayo. 
***IPC. Enero - Mayo. </t>
  </si>
  <si>
    <t xml:space="preserve">* Encuesta Estimaciones de superficie sembrada (Marzo, 2020).
Fuente: elaborado por Odepa con información del Instituto Nacional de Estadísticas (INE). </t>
  </si>
  <si>
    <t xml:space="preserve">*Encuesta de Cosecha de Cultivos Anuales, elaborada por el INE. 
Fuente: elaborado por Odepa con información del INE.  </t>
  </si>
  <si>
    <t xml:space="preserve">*Encuesta de Cosecha de Cultivos Anuales, elaborada por el INE. 
Fuente : elaborado por Odepa con información del INE.           </t>
  </si>
  <si>
    <t>*Importaciones acumuladas al 31 de mayo de 2020.
Fuente: elaborado por Odepa con información del Servicio Nacional de Aduanas.</t>
  </si>
  <si>
    <t xml:space="preserve">*Costo promedio de importaciones de mayo de 2020.
Fuente: elaborado por Odepa con información del Servicio Nacional de Aduanas. </t>
  </si>
  <si>
    <t>*Los precios pueden tener distintas condiciones de pago. 
Para más detalle ver en www.cotrisa.cl.  
Las celdas en blanco significa que no se publicaron precios en ese mes.
Fuente: elaborado por Odepa con información de Cotrisa.</t>
  </si>
  <si>
    <t>*Los precios pueden tener distintas condiciones de pago. 
Para más detalle ver en www.cotrisa.cl.  
Las celdas en blanco significa que no se publicaron precios en ese mes.
Fuente: elaborado por Odepa con antecedentes de Cotrisa.</t>
  </si>
  <si>
    <t>Chile: Precios nominales promedio informados por la industria, por regiones</t>
  </si>
  <si>
    <t xml:space="preserve">*Encuesta Estimaciones de superficie sembrada (Marzo, 2020); Estudio de Pronóstico de Cosecha (Mayo, 2020).
Fuente: elaborado por Odepa con información del Instituto Nacional de Estadísticas (INE). </t>
  </si>
  <si>
    <t>*Información disponible al 31 de mayo de 2020.
Fuente: elaborado por Odepa con información del Servicio Nacional de Aduanas.</t>
  </si>
  <si>
    <t>*costo promedio en mayo de 2020.
Fuente: elaborado por Odepa con información del Servicio Nacional de Aduanas.</t>
  </si>
  <si>
    <t>Las celdas en blanco significan que no se publicaron precios en ese mes. 
Fuente: elaborado por Odepa con información de Cotrisa.</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</si>
  <si>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</si>
  <si>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*Costo alternativo de importación de arroz elaborado transformado a arroz paddy (48%). 
Las celdas en blanco significa que no se publicaron precios en ese mes.
Fuente: elaborado por Odepa con antecedentes de Cotrisa, bolsas y Reuters.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</si>
</sst>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41" formatCode="_ * #,##0_ ;_ * \-#,##0_ ;_ * &quot;-&quot;_ ;_ @_ "/>
    <numFmt numFmtId="44" formatCode="_ &quot;$&quot;* #,##0.00_ ;_ &quot;$&quot;* \-#,##0.00_ ;_ &quot;$&quot;* &quot;-&quot;??_ ;_ @_ "/>
    <numFmt numFmtId="43" formatCode="_ * #,##0.00_ ;_ * \-#,##0.00_ ;_ * &quot;-&quot;??_ ;_ @_ "/>
    <numFmt numFmtId="164" formatCode="_-* #,##0_-;\-* #,##0_-;_-* &quot;-&quot;_-;_-@_-"/>
    <numFmt numFmtId="165" formatCode="_-&quot;$&quot;\ * #,##0.00_-;\-&quot;$&quot;\ * #,##0.00_-;_-&quot;$&quot;\ * &quot;-&quot;??_-;_-@_-"/>
    <numFmt numFmtId="166" formatCode="_-* #,##0.00_-;\-* #,##0.00_-;_-* &quot;-&quot;??_-;_-@_-"/>
    <numFmt numFmtId="167" formatCode="_-* #,##0\ _€_-;\-* #,##0\ _€_-;_-* &quot;-&quot;\ _€_-;_-@_-"/>
    <numFmt numFmtId="168" formatCode="_-* #,##0.00\ _€_-;\-* #,##0.00\ _€_-;_-* &quot;-&quot;??\ _€_-;_-@_-"/>
    <numFmt numFmtId="169" formatCode="mm/yy"/>
    <numFmt numFmtId="170" formatCode="0.0"/>
    <numFmt numFmtId="171" formatCode="0.0_)"/>
    <numFmt numFmtId="172" formatCode="0.0%"/>
    <numFmt numFmtId="173" formatCode="#,##0.0"/>
    <numFmt numFmtId="174" formatCode="_-* #,##0_-;\-* #,##0_-;_-* \-_-;_-@_-"/>
    <numFmt numFmtId="175" formatCode="_-* #,##0.00_-;\-* #,##0.00_-;_-* \-??_-;_-@_-"/>
    <numFmt numFmtId="176" formatCode="_(* #,##0.0_);_(* \(#,##0.0\);_(* &quot;-&quot;_);_(@_)"/>
    <numFmt numFmtId="177" formatCode="_-* #,##0_-;\-* #,##0_-;_-* \-??_-;_-@_-"/>
    <numFmt numFmtId="178" formatCode="dd/mm/yy;@"/>
    <numFmt numFmtId="179" formatCode="_-* #,##0.00\ _p_t_a_-;\-* #,##0.00\ _p_t_a_-;_-* &quot;-&quot;??\ _p_t_a_-;_-@_-"/>
    <numFmt numFmtId="180" formatCode="#,##0.00_ ;\-#,##0.00\ "/>
    <numFmt numFmtId="181" formatCode="#,##0_);\(#,##0\)"/>
    <numFmt numFmtId="182" formatCode="0.000"/>
    <numFmt numFmtId="183" formatCode="_-* #,##0_-;\-* #,##0_-;_-* &quot;-&quot;??_-;_-@_-"/>
    <numFmt numFmtId="184" formatCode="0.00\ "/>
    <numFmt numFmtId="185" formatCode="0.00_)"/>
    <numFmt numFmtId="186" formatCode="_(&quot;$&quot;* #,##0.00_);_(&quot;$&quot;* \(#,##0.00\);_(&quot;$&quot;* &quot;-&quot;??_);_(@_)"/>
    <numFmt numFmtId="187" formatCode="_(* #,##0_);_(* \(#,##0\);_(* &quot;-&quot;??_);_(@_)"/>
    <numFmt numFmtId="188" formatCode="_(* #,##0_);_(* \(#,##0\);_(* &quot;-&quot;_);_(@_)"/>
    <numFmt numFmtId="189" formatCode="_(* #,##0.00_);_(* \(#,##0.0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_-* #,##0.000_-;\-* #,##0.000_-;_-* \-_-;_-@_-"/>
    <numFmt numFmtId="197" formatCode="##0.0;\-##0.0;0.0;"/>
    <numFmt numFmtId="198" formatCode="#,##0.000"/>
    <numFmt numFmtId="199" formatCode="_ * #,##0.000000_ ;_ * \-#,##0.000000_ ;_ * &quot;-&quot;??????_ ;_ @_ "/>
    <numFmt numFmtId="200" formatCode="0.0000"/>
    <numFmt numFmtId="201" formatCode="#,##0_ ;\-#,##0\ "/>
    <numFmt numFmtId="202" formatCode="#,##0.0000"/>
    <numFmt numFmtId="203" formatCode="[$-C0A]mmm\-yy;@"/>
    <numFmt numFmtId="204" formatCode="mmm/yyyy;@"/>
    <numFmt numFmtId="205" formatCode="#,##0.0_ ;\-#,##0.0\ "/>
    <numFmt numFmtId="206" formatCode="_(* #,##0.00_);_(* \(#,##0.00\);_(* &quot;-&quot;_);_(@_)"/>
    <numFmt numFmtId="207" formatCode="[$-10C0A]#,##0;\-#,##0"/>
    <numFmt numFmtId="208" formatCode="#,##0.0;\-#,##0.0"/>
    <numFmt numFmtId="209" formatCode="dd/mm/yyyy;@"/>
    <numFmt numFmtId="210" formatCode="0_)"/>
  </numFmts>
  <fonts count="211">
    <font>
      <sz val="14"/>
      <name val="Arial MT"/>
      <family val="2"/>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b/>
      <sz val="9"/>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sz val="8"/>
      <color indexed="8"/>
      <name val="Verdana"/>
      <family val="2"/>
    </font>
    <font>
      <b/>
      <i/>
      <sz val="10"/>
      <name val="Arial"/>
      <family val="2"/>
    </font>
    <font>
      <sz val="7"/>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0"/>
      <color indexed="8"/>
      <name val="Arial"/>
      <family val="2"/>
    </font>
    <font>
      <b/>
      <sz val="12"/>
      <name val="Arial MT"/>
    </font>
    <font>
      <sz val="10"/>
      <name val="Arial"/>
      <family val="2"/>
    </font>
    <font>
      <sz val="10"/>
      <name val="Verdana"/>
      <family val="2"/>
    </font>
    <font>
      <sz val="10"/>
      <name val="Arial"/>
      <family val="2"/>
    </font>
    <font>
      <sz val="10"/>
      <color indexed="8"/>
      <name val="Times New Roman"/>
      <family val="1"/>
    </font>
    <font>
      <sz val="11"/>
      <name val="Arial"/>
      <family val="2"/>
    </font>
    <font>
      <sz val="11"/>
      <color indexed="8"/>
      <name val="Arial"/>
      <family val="2"/>
    </font>
    <font>
      <sz val="11"/>
      <color indexed="9"/>
      <name val="Arial"/>
      <family val="2"/>
    </font>
    <font>
      <u/>
      <sz val="11"/>
      <color indexed="12"/>
      <name val="Arial MT"/>
      <family val="2"/>
    </font>
    <font>
      <sz val="10"/>
      <color indexed="8"/>
      <name val="Arial"/>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8"/>
      <name val="Arial"/>
      <family val="2"/>
    </font>
    <font>
      <sz val="9"/>
      <name val="Arial"/>
      <family val="2"/>
    </font>
    <font>
      <sz val="10"/>
      <color indexed="8"/>
      <name val="Calibri"/>
      <family val="2"/>
    </font>
    <font>
      <sz val="10"/>
      <color indexed="8"/>
      <name val="Arial"/>
      <family val="2"/>
    </font>
    <font>
      <sz val="14"/>
      <name val="Arial"/>
      <family val="2"/>
    </font>
    <font>
      <b/>
      <sz val="10"/>
      <name val="Arial"/>
      <family val="2"/>
    </font>
    <font>
      <b/>
      <sz val="10"/>
      <color indexed="8"/>
      <name val="Arial"/>
      <family val="2"/>
    </font>
    <font>
      <sz val="10"/>
      <name val="Arial"/>
      <family val="2"/>
    </font>
    <font>
      <b/>
      <sz val="10"/>
      <color indexed="12"/>
      <name val="Arial"/>
      <family val="2"/>
    </font>
    <font>
      <b/>
      <sz val="10"/>
      <color indexed="9"/>
      <name val="Arial"/>
      <family val="2"/>
    </font>
    <font>
      <sz val="10"/>
      <color indexed="8"/>
      <name val="Arial"/>
      <family val="2"/>
    </font>
    <font>
      <sz val="10"/>
      <name val="Arial"/>
      <family val="2"/>
    </font>
    <font>
      <sz val="9"/>
      <color indexed="9"/>
      <name val="Arial"/>
      <family val="2"/>
    </font>
    <font>
      <sz val="10"/>
      <color indexed="9"/>
      <name val="Arial"/>
      <family val="2"/>
    </font>
    <font>
      <sz val="9"/>
      <color indexed="8"/>
      <name val="Arial"/>
      <family val="2"/>
    </font>
    <font>
      <u/>
      <sz val="10"/>
      <color indexed="12"/>
      <name val="Arial MT"/>
      <family val="2"/>
    </font>
    <font>
      <b/>
      <sz val="9"/>
      <color indexed="8"/>
      <name val="Arial"/>
      <family val="2"/>
    </font>
    <font>
      <sz val="10"/>
      <color indexed="8"/>
      <name val="Arial"/>
      <family val="2"/>
    </font>
    <font>
      <b/>
      <sz val="9"/>
      <color indexed="10"/>
      <name val="Arial"/>
      <family val="2"/>
    </font>
    <font>
      <b/>
      <sz val="10"/>
      <color indexed="10"/>
      <name val="Arial"/>
      <family val="2"/>
    </font>
    <font>
      <sz val="10"/>
      <color indexed="10"/>
      <name val="Arial"/>
      <family val="2"/>
    </font>
    <font>
      <b/>
      <sz val="8"/>
      <color indexed="63"/>
      <name val="Verdana"/>
      <family val="2"/>
    </font>
    <font>
      <sz val="14"/>
      <color indexed="9"/>
      <name val="Arial MT"/>
      <family val="2"/>
    </font>
    <font>
      <sz val="8"/>
      <color indexed="59"/>
      <name val="Verdana"/>
      <family val="2"/>
    </font>
    <font>
      <sz val="14"/>
      <color indexed="8"/>
      <name val="Arial MT"/>
      <family val="2"/>
    </font>
    <font>
      <b/>
      <sz val="10"/>
      <color indexed="8"/>
      <name val="Arial"/>
      <family val="2"/>
    </font>
    <font>
      <sz val="10"/>
      <color indexed="8"/>
      <name val="Times New Roman"/>
      <family val="1"/>
    </font>
    <font>
      <sz val="10"/>
      <color indexed="10"/>
      <name val="Arial"/>
      <family val="2"/>
    </font>
    <font>
      <b/>
      <sz val="10"/>
      <color indexed="8"/>
      <name val="Arial"/>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family val="2"/>
    </font>
    <font>
      <sz val="9"/>
      <color indexed="8"/>
      <name val="Arial MT"/>
      <family val="2"/>
    </font>
    <font>
      <b/>
      <sz val="10"/>
      <name val="Arial"/>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9"/>
      <name val="Arial"/>
      <family val="2"/>
    </font>
    <font>
      <u/>
      <sz val="10"/>
      <color indexed="12"/>
      <name val="Arial"/>
      <family val="2"/>
    </font>
    <font>
      <b/>
      <sz val="10"/>
      <color indexed="12"/>
      <name val="Verdana"/>
      <family val="2"/>
    </font>
    <font>
      <b/>
      <sz val="16"/>
      <name val="Arial"/>
      <family val="2"/>
    </font>
    <font>
      <b/>
      <sz val="12"/>
      <color indexed="63"/>
      <name val="Arial"/>
      <family val="2"/>
    </font>
    <font>
      <b/>
      <sz val="10"/>
      <color indexed="8"/>
      <name val="Arial"/>
      <family val="2"/>
    </font>
    <font>
      <sz val="9"/>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9"/>
      <color indexed="8"/>
      <name val="Arial"/>
      <family val="2"/>
    </font>
    <font>
      <b/>
      <sz val="10"/>
      <color indexed="10"/>
      <name val="Arial"/>
      <family val="2"/>
    </font>
    <font>
      <sz val="8"/>
      <name val="Verdana"/>
      <family val="2"/>
    </font>
    <font>
      <b/>
      <sz val="8"/>
      <name val="Verdana"/>
      <family val="2"/>
    </font>
    <font>
      <sz val="10"/>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rgb="FFFF0000"/>
      <name val="Arial"/>
      <family val="2"/>
    </font>
    <font>
      <b/>
      <sz val="10"/>
      <color theme="0"/>
      <name val="Arial"/>
      <family val="2"/>
    </font>
    <font>
      <sz val="11"/>
      <color rgb="FF000000"/>
      <name val="Calibri"/>
      <family val="2"/>
    </font>
    <font>
      <sz val="10"/>
      <color rgb="FF000000"/>
      <name val="Arial"/>
      <family val="2"/>
      <scheme val="minor"/>
    </font>
    <font>
      <sz val="10"/>
      <color indexed="8"/>
      <name val="Arial"/>
      <family val="2"/>
      <scheme val="minor"/>
    </font>
    <font>
      <sz val="10"/>
      <color indexed="8"/>
      <name val="Times New Roman"/>
      <family val="1"/>
    </font>
    <font>
      <sz val="10"/>
      <color rgb="FFFF0000"/>
      <name val="Arial"/>
      <family val="2"/>
    </font>
    <font>
      <sz val="10"/>
      <color theme="0"/>
      <name val="Arial MT"/>
      <family val="2"/>
    </font>
    <font>
      <sz val="10"/>
      <name val="Arial"/>
      <family val="2"/>
    </font>
    <font>
      <b/>
      <sz val="11"/>
      <name val="Arial"/>
      <family val="2"/>
    </font>
    <font>
      <sz val="10"/>
      <color rgb="FFFF0000"/>
      <name val="Arial MT"/>
      <family val="2"/>
    </font>
    <font>
      <sz val="11"/>
      <color rgb="FFFF0000"/>
      <name val="Arial MT"/>
      <family val="2"/>
    </font>
    <font>
      <u/>
      <sz val="10"/>
      <color theme="10"/>
      <name val="Arial MT"/>
      <family val="2"/>
    </font>
    <font>
      <b/>
      <sz val="10"/>
      <name val="Arial MT"/>
    </font>
    <font>
      <sz val="12"/>
      <name val="Arial MT"/>
      <family val="2"/>
    </font>
    <font>
      <sz val="10"/>
      <color rgb="FF000000"/>
      <name val="Arial"/>
      <family val="2"/>
    </font>
    <font>
      <sz val="10"/>
      <color theme="0"/>
      <name val="Arial MT"/>
    </font>
    <font>
      <sz val="10"/>
      <color rgb="FFFF0000"/>
      <name val="Arial"/>
      <family val="2"/>
      <scheme val="minor"/>
    </font>
    <font>
      <sz val="11"/>
      <name val="Calibri"/>
      <family val="2"/>
    </font>
    <font>
      <sz val="10"/>
      <color theme="1"/>
      <name val="Arial"/>
      <family val="2"/>
      <scheme val="minor"/>
    </font>
    <font>
      <sz val="14"/>
      <color rgb="FFFF0000"/>
      <name val="Arial MT"/>
      <family val="2"/>
    </font>
    <font>
      <sz val="8"/>
      <color theme="0"/>
      <name val="Verdana"/>
      <family val="2"/>
    </font>
    <font>
      <sz val="10"/>
      <color theme="0"/>
      <name val="Arial"/>
      <family val="2"/>
      <scheme val="minor"/>
    </font>
    <font>
      <b/>
      <sz val="10"/>
      <color theme="1"/>
      <name val="Arial"/>
      <family val="2"/>
    </font>
    <font>
      <sz val="9"/>
      <color theme="1"/>
      <name val="Arial"/>
      <family val="2"/>
    </font>
    <font>
      <sz val="10"/>
      <name val="Arial"/>
      <family val="2"/>
    </font>
    <font>
      <i/>
      <sz val="11"/>
      <name val="Arial"/>
      <family val="2"/>
    </font>
    <font>
      <sz val="10"/>
      <name val="Arial"/>
      <family val="2"/>
      <scheme val="major"/>
    </font>
  </fonts>
  <fills count="60">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rgb="FFABABAB"/>
      </top>
      <bottom/>
      <diagonal/>
    </border>
  </borders>
  <cellStyleXfs count="1985">
    <xf numFmtId="0" fontId="0" fillId="0" borderId="0"/>
    <xf numFmtId="0" fontId="5" fillId="2" borderId="0" applyNumberFormat="0" applyBorder="0" applyAlignment="0" applyProtection="0"/>
    <xf numFmtId="0" fontId="5" fillId="3" borderId="0" applyNumberFormat="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0" fontId="5" fillId="3" borderId="0" applyNumberFormat="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0" fontId="155" fillId="54" borderId="0" applyNumberFormat="0" applyBorder="0" applyAlignment="0" applyProtection="0"/>
    <xf numFmtId="185" fontId="5" fillId="3" borderId="0" applyBorder="0" applyAlignment="0" applyProtection="0"/>
    <xf numFmtId="185" fontId="44" fillId="3" borderId="0" applyBorder="0" applyAlignment="0" applyProtection="0"/>
    <xf numFmtId="185" fontId="5" fillId="3" borderId="0" applyBorder="0" applyAlignment="0" applyProtection="0"/>
    <xf numFmtId="185" fontId="44" fillId="3" borderId="0" applyBorder="0" applyAlignment="0" applyProtection="0"/>
    <xf numFmtId="185" fontId="5" fillId="3" borderId="0" applyBorder="0" applyAlignment="0" applyProtection="0"/>
    <xf numFmtId="185" fontId="5" fillId="3" borderId="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0" fontId="5" fillId="7" borderId="0" applyNumberFormat="0" applyBorder="0" applyAlignment="0" applyProtection="0"/>
    <xf numFmtId="0" fontId="5" fillId="8" borderId="0" applyNumberFormat="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0" fontId="5" fillId="8" borderId="0" applyNumberFormat="0" applyBorder="0" applyAlignment="0" applyProtection="0"/>
    <xf numFmtId="185" fontId="5" fillId="8" borderId="0" applyBorder="0" applyAlignment="0" applyProtection="0"/>
    <xf numFmtId="185" fontId="44" fillId="8" borderId="0" applyBorder="0" applyAlignment="0" applyProtection="0"/>
    <xf numFmtId="185" fontId="5" fillId="8" borderId="0" applyBorder="0" applyAlignment="0" applyProtection="0"/>
    <xf numFmtId="185" fontId="44" fillId="8" borderId="0" applyBorder="0" applyAlignment="0" applyProtection="0"/>
    <xf numFmtId="185" fontId="5" fillId="8" borderId="0" applyBorder="0" applyAlignment="0" applyProtection="0"/>
    <xf numFmtId="0" fontId="155" fillId="10" borderId="0" applyNumberFormat="0" applyBorder="0" applyAlignment="0" applyProtection="0"/>
    <xf numFmtId="184" fontId="44" fillId="9" borderId="0" applyBorder="0" applyAlignment="0" applyProtection="0"/>
    <xf numFmtId="184" fontId="5" fillId="9" borderId="0" applyBorder="0" applyAlignment="0" applyProtection="0"/>
    <xf numFmtId="184" fontId="5" fillId="9" borderId="0" applyBorder="0" applyAlignment="0" applyProtection="0"/>
    <xf numFmtId="0" fontId="5" fillId="11" borderId="0" applyNumberFormat="0" applyBorder="0" applyAlignment="0" applyProtection="0"/>
    <xf numFmtId="0" fontId="5" fillId="12" borderId="0" applyNumberFormat="0" applyBorder="0" applyAlignment="0" applyProtection="0"/>
    <xf numFmtId="184" fontId="5" fillId="13" borderId="0" applyBorder="0" applyAlignment="0" applyProtection="0"/>
    <xf numFmtId="184" fontId="44" fillId="13" borderId="0" applyBorder="0" applyAlignment="0" applyProtection="0"/>
    <xf numFmtId="184" fontId="5" fillId="13" borderId="0" applyBorder="0" applyAlignment="0" applyProtection="0"/>
    <xf numFmtId="184" fontId="44" fillId="13" borderId="0" applyBorder="0" applyAlignment="0" applyProtection="0"/>
    <xf numFmtId="184" fontId="5" fillId="13" borderId="0" applyBorder="0" applyAlignment="0" applyProtection="0"/>
    <xf numFmtId="0" fontId="5" fillId="12" borderId="0" applyNumberFormat="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0" fontId="155" fillId="14" borderId="0" applyNumberFormat="0" applyBorder="0" applyAlignment="0" applyProtection="0"/>
    <xf numFmtId="185" fontId="5" fillId="12" borderId="0" applyBorder="0" applyAlignment="0" applyProtection="0"/>
    <xf numFmtId="185" fontId="44" fillId="12" borderId="0" applyBorder="0" applyAlignment="0" applyProtection="0"/>
    <xf numFmtId="185" fontId="5" fillId="12" borderId="0" applyBorder="0" applyAlignment="0" applyProtection="0"/>
    <xf numFmtId="185" fontId="44" fillId="12" borderId="0" applyBorder="0" applyAlignment="0" applyProtection="0"/>
    <xf numFmtId="185" fontId="5" fillId="12" borderId="0" applyBorder="0" applyAlignment="0" applyProtection="0"/>
    <xf numFmtId="185" fontId="5" fillId="12" borderId="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0" fontId="5" fillId="2" borderId="0" applyNumberFormat="0" applyBorder="0" applyAlignment="0" applyProtection="0"/>
    <xf numFmtId="0" fontId="5" fillId="15" borderId="0" applyNumberFormat="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184" fontId="44" fillId="4" borderId="0" applyBorder="0" applyAlignment="0" applyProtection="0"/>
    <xf numFmtId="184" fontId="5" fillId="4" borderId="0" applyBorder="0" applyAlignment="0" applyProtection="0"/>
    <xf numFmtId="0" fontId="5" fillId="15" borderId="0" applyNumberFormat="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0" fontId="155" fillId="16" borderId="0" applyNumberFormat="0" applyBorder="0" applyAlignment="0" applyProtection="0"/>
    <xf numFmtId="185" fontId="5" fillId="15" borderId="0" applyBorder="0" applyAlignment="0" applyProtection="0"/>
    <xf numFmtId="185" fontId="44" fillId="15" borderId="0" applyBorder="0" applyAlignment="0" applyProtection="0"/>
    <xf numFmtId="185" fontId="5" fillId="15" borderId="0" applyBorder="0" applyAlignment="0" applyProtection="0"/>
    <xf numFmtId="185" fontId="44" fillId="15" borderId="0" applyBorder="0" applyAlignment="0" applyProtection="0"/>
    <xf numFmtId="185" fontId="5" fillId="15" borderId="0" applyBorder="0" applyAlignment="0" applyProtection="0"/>
    <xf numFmtId="185" fontId="5" fillId="15" borderId="0" applyBorder="0" applyAlignment="0" applyProtection="0"/>
    <xf numFmtId="184" fontId="5" fillId="5" borderId="0" applyBorder="0" applyAlignment="0" applyProtection="0"/>
    <xf numFmtId="184" fontId="44" fillId="5" borderId="0" applyBorder="0" applyAlignment="0" applyProtection="0"/>
    <xf numFmtId="184" fontId="5" fillId="5" borderId="0" applyBorder="0" applyAlignment="0" applyProtection="0"/>
    <xf numFmtId="0" fontId="5" fillId="17" borderId="0" applyNumberFormat="0" applyBorder="0" applyAlignment="0" applyProtection="0"/>
    <xf numFmtId="0" fontId="5" fillId="18" borderId="0" applyNumberFormat="0" applyBorder="0" applyAlignment="0" applyProtection="0"/>
    <xf numFmtId="184" fontId="5" fillId="18" borderId="0" applyBorder="0" applyAlignment="0" applyProtection="0"/>
    <xf numFmtId="184" fontId="44" fillId="18" borderId="0" applyBorder="0" applyAlignment="0" applyProtection="0"/>
    <xf numFmtId="184" fontId="5" fillId="18" borderId="0" applyBorder="0" applyAlignment="0" applyProtection="0"/>
    <xf numFmtId="184" fontId="44" fillId="18" borderId="0" applyBorder="0" applyAlignment="0" applyProtection="0"/>
    <xf numFmtId="184" fontId="5" fillId="18" borderId="0" applyBorder="0" applyAlignment="0" applyProtection="0"/>
    <xf numFmtId="0" fontId="5" fillId="18" borderId="0" applyNumberFormat="0" applyBorder="0" applyAlignment="0" applyProtection="0"/>
    <xf numFmtId="185" fontId="5" fillId="18" borderId="0" applyBorder="0" applyAlignment="0" applyProtection="0"/>
    <xf numFmtId="185" fontId="44" fillId="18" borderId="0" applyBorder="0" applyAlignment="0" applyProtection="0"/>
    <xf numFmtId="185" fontId="5" fillId="18" borderId="0" applyBorder="0" applyAlignment="0" applyProtection="0"/>
    <xf numFmtId="185" fontId="44" fillId="18" borderId="0" applyBorder="0" applyAlignment="0" applyProtection="0"/>
    <xf numFmtId="185" fontId="5" fillId="18" borderId="0" applyBorder="0" applyAlignment="0" applyProtection="0"/>
    <xf numFmtId="0" fontId="155" fillId="6" borderId="0" applyNumberFormat="0" applyBorder="0" applyAlignment="0" applyProtection="0"/>
    <xf numFmtId="184" fontId="44" fillId="18" borderId="0" applyBorder="0" applyAlignment="0" applyProtection="0"/>
    <xf numFmtId="184" fontId="5" fillId="18" borderId="0" applyBorder="0" applyAlignment="0" applyProtection="0"/>
    <xf numFmtId="184" fontId="5" fillId="18" borderId="0" applyBorder="0" applyAlignment="0" applyProtection="0"/>
    <xf numFmtId="0" fontId="5" fillId="11" borderId="0" applyNumberFormat="0" applyBorder="0" applyAlignment="0" applyProtection="0"/>
    <xf numFmtId="0" fontId="5" fillId="9" borderId="0" applyNumberFormat="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0" fontId="5" fillId="9" borderId="0" applyNumberFormat="0" applyBorder="0" applyAlignment="0" applyProtection="0"/>
    <xf numFmtId="185" fontId="5" fillId="9" borderId="0" applyBorder="0" applyAlignment="0" applyProtection="0"/>
    <xf numFmtId="185" fontId="44" fillId="9" borderId="0" applyBorder="0" applyAlignment="0" applyProtection="0"/>
    <xf numFmtId="185" fontId="5" fillId="9" borderId="0" applyBorder="0" applyAlignment="0" applyProtection="0"/>
    <xf numFmtId="185" fontId="44" fillId="9" borderId="0" applyBorder="0" applyAlignment="0" applyProtection="0"/>
    <xf numFmtId="185" fontId="5" fillId="9" borderId="0" applyBorder="0" applyAlignment="0" applyProtection="0"/>
    <xf numFmtId="0" fontId="155" fillId="19" borderId="0" applyNumberFormat="0" applyBorder="0" applyAlignment="0" applyProtection="0"/>
    <xf numFmtId="184" fontId="44" fillId="9" borderId="0" applyBorder="0" applyAlignment="0" applyProtection="0"/>
    <xf numFmtId="184" fontId="5" fillId="9" borderId="0" applyBorder="0" applyAlignment="0" applyProtection="0"/>
    <xf numFmtId="184" fontId="5" fillId="9" borderId="0" applyBorder="0" applyAlignment="0" applyProtection="0"/>
    <xf numFmtId="0" fontId="5" fillId="20" borderId="0" applyNumberFormat="0" applyBorder="0" applyAlignment="0" applyProtection="0"/>
    <xf numFmtId="0" fontId="5" fillId="21" borderId="0" applyNumberFormat="0" applyBorder="0" applyAlignment="0" applyProtection="0"/>
    <xf numFmtId="184" fontId="5" fillId="22" borderId="0" applyBorder="0" applyAlignment="0" applyProtection="0"/>
    <xf numFmtId="184" fontId="44" fillId="22" borderId="0" applyBorder="0" applyAlignment="0" applyProtection="0"/>
    <xf numFmtId="184" fontId="5" fillId="22" borderId="0" applyBorder="0" applyAlignment="0" applyProtection="0"/>
    <xf numFmtId="184" fontId="44" fillId="22" borderId="0" applyBorder="0" applyAlignment="0" applyProtection="0"/>
    <xf numFmtId="184" fontId="5" fillId="22" borderId="0" applyBorder="0" applyAlignment="0" applyProtection="0"/>
    <xf numFmtId="0" fontId="5" fillId="21" borderId="0" applyNumberFormat="0" applyBorder="0" applyAlignment="0" applyProtection="0"/>
    <xf numFmtId="185" fontId="5" fillId="21" borderId="0" applyBorder="0" applyAlignment="0" applyProtection="0"/>
    <xf numFmtId="185" fontId="44" fillId="21" borderId="0" applyBorder="0" applyAlignment="0" applyProtection="0"/>
    <xf numFmtId="185" fontId="5" fillId="21" borderId="0" applyBorder="0" applyAlignment="0" applyProtection="0"/>
    <xf numFmtId="185" fontId="44" fillId="21" borderId="0" applyBorder="0" applyAlignment="0" applyProtection="0"/>
    <xf numFmtId="185" fontId="5" fillId="21" borderId="0" applyBorder="0" applyAlignment="0" applyProtection="0"/>
    <xf numFmtId="0" fontId="155" fillId="6" borderId="0" applyNumberFormat="0" applyBorder="0" applyAlignment="0" applyProtection="0"/>
    <xf numFmtId="184" fontId="44" fillId="22" borderId="0" applyBorder="0" applyAlignment="0" applyProtection="0"/>
    <xf numFmtId="184" fontId="5" fillId="22" borderId="0" applyBorder="0" applyAlignment="0" applyProtection="0"/>
    <xf numFmtId="184" fontId="5" fillId="22" borderId="0" applyBorder="0" applyAlignment="0" applyProtection="0"/>
    <xf numFmtId="0" fontId="5" fillId="7" borderId="0" applyNumberFormat="0" applyBorder="0" applyAlignment="0" applyProtection="0"/>
    <xf numFmtId="0" fontId="5" fillId="23" borderId="0" applyNumberFormat="0" applyBorder="0" applyAlignment="0" applyProtection="0"/>
    <xf numFmtId="184" fontId="5" fillId="23" borderId="0" applyBorder="0" applyAlignment="0" applyProtection="0"/>
    <xf numFmtId="184" fontId="44" fillId="23" borderId="0" applyBorder="0" applyAlignment="0" applyProtection="0"/>
    <xf numFmtId="184" fontId="5" fillId="23" borderId="0" applyBorder="0" applyAlignment="0" applyProtection="0"/>
    <xf numFmtId="184" fontId="44" fillId="23" borderId="0" applyBorder="0" applyAlignment="0" applyProtection="0"/>
    <xf numFmtId="184" fontId="5" fillId="23" borderId="0" applyBorder="0" applyAlignment="0" applyProtection="0"/>
    <xf numFmtId="0" fontId="5" fillId="23" borderId="0" applyNumberFormat="0" applyBorder="0" applyAlignment="0" applyProtection="0"/>
    <xf numFmtId="185" fontId="5" fillId="23" borderId="0" applyBorder="0" applyAlignment="0" applyProtection="0"/>
    <xf numFmtId="185" fontId="44" fillId="23" borderId="0" applyBorder="0" applyAlignment="0" applyProtection="0"/>
    <xf numFmtId="185" fontId="5" fillId="23" borderId="0" applyBorder="0" applyAlignment="0" applyProtection="0"/>
    <xf numFmtId="185" fontId="44" fillId="23" borderId="0" applyBorder="0" applyAlignment="0" applyProtection="0"/>
    <xf numFmtId="185" fontId="5" fillId="23" borderId="0" applyBorder="0" applyAlignment="0" applyProtection="0"/>
    <xf numFmtId="0" fontId="155" fillId="10" borderId="0" applyNumberFormat="0" applyBorder="0" applyAlignment="0" applyProtection="0"/>
    <xf numFmtId="184" fontId="44" fillId="23" borderId="0" applyBorder="0" applyAlignment="0" applyProtection="0"/>
    <xf numFmtId="184" fontId="5" fillId="23" borderId="0" applyBorder="0" applyAlignment="0" applyProtection="0"/>
    <xf numFmtId="184" fontId="5" fillId="23" borderId="0" applyBorder="0" applyAlignment="0" applyProtection="0"/>
    <xf numFmtId="0" fontId="5" fillId="13" borderId="0" applyNumberFormat="0" applyBorder="0" applyAlignment="0" applyProtection="0"/>
    <xf numFmtId="0" fontId="5" fillId="24" borderId="0" applyNumberFormat="0" applyBorder="0" applyAlignment="0" applyProtection="0"/>
    <xf numFmtId="184" fontId="5" fillId="13" borderId="0" applyBorder="0" applyAlignment="0" applyProtection="0"/>
    <xf numFmtId="184" fontId="44" fillId="13" borderId="0" applyBorder="0" applyAlignment="0" applyProtection="0"/>
    <xf numFmtId="184" fontId="5" fillId="13" borderId="0" applyBorder="0" applyAlignment="0" applyProtection="0"/>
    <xf numFmtId="184" fontId="44" fillId="13" borderId="0" applyBorder="0" applyAlignment="0" applyProtection="0"/>
    <xf numFmtId="184" fontId="5" fillId="13" borderId="0" applyBorder="0" applyAlignment="0" applyProtection="0"/>
    <xf numFmtId="0" fontId="5" fillId="24" borderId="0" applyNumberFormat="0" applyBorder="0" applyAlignment="0" applyProtection="0"/>
    <xf numFmtId="185" fontId="5" fillId="24" borderId="0" applyBorder="0" applyAlignment="0" applyProtection="0"/>
    <xf numFmtId="185" fontId="44" fillId="24" borderId="0" applyBorder="0" applyAlignment="0" applyProtection="0"/>
    <xf numFmtId="185" fontId="5" fillId="24" borderId="0" applyBorder="0" applyAlignment="0" applyProtection="0"/>
    <xf numFmtId="185" fontId="44" fillId="24" borderId="0" applyBorder="0" applyAlignment="0" applyProtection="0"/>
    <xf numFmtId="185" fontId="5" fillId="24" borderId="0" applyBorder="0" applyAlignment="0" applyProtection="0"/>
    <xf numFmtId="0" fontId="155" fillId="14" borderId="0" applyNumberFormat="0" applyBorder="0" applyAlignment="0" applyProtection="0"/>
    <xf numFmtId="184" fontId="44" fillId="13" borderId="0" applyBorder="0" applyAlignment="0" applyProtection="0"/>
    <xf numFmtId="184" fontId="5" fillId="13" borderId="0" applyBorder="0" applyAlignment="0" applyProtection="0"/>
    <xf numFmtId="184" fontId="5" fillId="13" borderId="0" applyBorder="0" applyAlignment="0" applyProtection="0"/>
    <xf numFmtId="0" fontId="5" fillId="20" borderId="0" applyNumberFormat="0" applyBorder="0" applyAlignment="0" applyProtection="0"/>
    <xf numFmtId="0" fontId="5" fillId="15" borderId="0" applyNumberFormat="0" applyBorder="0" applyAlignment="0" applyProtection="0"/>
    <xf numFmtId="184" fontId="5" fillId="22" borderId="0" applyBorder="0" applyAlignment="0" applyProtection="0"/>
    <xf numFmtId="184" fontId="44" fillId="22" borderId="0" applyBorder="0" applyAlignment="0" applyProtection="0"/>
    <xf numFmtId="184" fontId="5" fillId="22" borderId="0" applyBorder="0" applyAlignment="0" applyProtection="0"/>
    <xf numFmtId="184" fontId="44" fillId="22" borderId="0" applyBorder="0" applyAlignment="0" applyProtection="0"/>
    <xf numFmtId="184" fontId="5" fillId="22" borderId="0" applyBorder="0" applyAlignment="0" applyProtection="0"/>
    <xf numFmtId="0" fontId="5" fillId="15" borderId="0" applyNumberFormat="0" applyBorder="0" applyAlignment="0" applyProtection="0"/>
    <xf numFmtId="185" fontId="5" fillId="15" borderId="0" applyBorder="0" applyAlignment="0" applyProtection="0"/>
    <xf numFmtId="185" fontId="44" fillId="15" borderId="0" applyBorder="0" applyAlignment="0" applyProtection="0"/>
    <xf numFmtId="185" fontId="5" fillId="15" borderId="0" applyBorder="0" applyAlignment="0" applyProtection="0"/>
    <xf numFmtId="185" fontId="44" fillId="15" borderId="0" applyBorder="0" applyAlignment="0" applyProtection="0"/>
    <xf numFmtId="185" fontId="5" fillId="15" borderId="0" applyBorder="0" applyAlignment="0" applyProtection="0"/>
    <xf numFmtId="0" fontId="155" fillId="25" borderId="0" applyNumberFormat="0" applyBorder="0" applyAlignment="0" applyProtection="0"/>
    <xf numFmtId="184" fontId="44" fillId="22" borderId="0" applyBorder="0" applyAlignment="0" applyProtection="0"/>
    <xf numFmtId="184" fontId="5" fillId="22" borderId="0" applyBorder="0" applyAlignment="0" applyProtection="0"/>
    <xf numFmtId="184" fontId="5" fillId="22" borderId="0" applyBorder="0" applyAlignment="0" applyProtection="0"/>
    <xf numFmtId="0" fontId="5" fillId="26" borderId="0" applyNumberFormat="0" applyBorder="0" applyAlignment="0" applyProtection="0"/>
    <xf numFmtId="0" fontId="5" fillId="21" borderId="0" applyNumberFormat="0" applyBorder="0" applyAlignment="0" applyProtection="0"/>
    <xf numFmtId="184" fontId="5" fillId="21" borderId="0" applyBorder="0" applyAlignment="0" applyProtection="0"/>
    <xf numFmtId="184" fontId="44" fillId="21" borderId="0" applyBorder="0" applyAlignment="0" applyProtection="0"/>
    <xf numFmtId="184" fontId="5" fillId="21" borderId="0" applyBorder="0" applyAlignment="0" applyProtection="0"/>
    <xf numFmtId="184" fontId="44" fillId="21" borderId="0" applyBorder="0" applyAlignment="0" applyProtection="0"/>
    <xf numFmtId="184" fontId="5" fillId="21" borderId="0" applyBorder="0" applyAlignment="0" applyProtection="0"/>
    <xf numFmtId="0" fontId="5" fillId="21" borderId="0" applyNumberFormat="0" applyBorder="0" applyAlignment="0" applyProtection="0"/>
    <xf numFmtId="185" fontId="5" fillId="21" borderId="0" applyBorder="0" applyAlignment="0" applyProtection="0"/>
    <xf numFmtId="185" fontId="44" fillId="21" borderId="0" applyBorder="0" applyAlignment="0" applyProtection="0"/>
    <xf numFmtId="185" fontId="5" fillId="21" borderId="0" applyBorder="0" applyAlignment="0" applyProtection="0"/>
    <xf numFmtId="185" fontId="44" fillId="21" borderId="0" applyBorder="0" applyAlignment="0" applyProtection="0"/>
    <xf numFmtId="185" fontId="5" fillId="21" borderId="0" applyBorder="0" applyAlignment="0" applyProtection="0"/>
    <xf numFmtId="0" fontId="155" fillId="6" borderId="0" applyNumberFormat="0" applyBorder="0" applyAlignment="0" applyProtection="0"/>
    <xf numFmtId="184" fontId="44" fillId="21" borderId="0" applyBorder="0" applyAlignment="0" applyProtection="0"/>
    <xf numFmtId="184" fontId="5" fillId="21" borderId="0" applyBorder="0" applyAlignment="0" applyProtection="0"/>
    <xf numFmtId="184" fontId="5" fillId="21" borderId="0" applyBorder="0" applyAlignment="0" applyProtection="0"/>
    <xf numFmtId="0" fontId="5" fillId="13" borderId="0" applyNumberFormat="0" applyBorder="0" applyAlignment="0" applyProtection="0"/>
    <xf numFmtId="0" fontId="5" fillId="27" borderId="0" applyNumberFormat="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184" fontId="44" fillId="9" borderId="0" applyBorder="0" applyAlignment="0" applyProtection="0"/>
    <xf numFmtId="184" fontId="5" fillId="9" borderId="0" applyBorder="0" applyAlignment="0" applyProtection="0"/>
    <xf numFmtId="0" fontId="5" fillId="27" borderId="0" applyNumberFormat="0" applyBorder="0" applyAlignment="0" applyProtection="0"/>
    <xf numFmtId="185" fontId="5" fillId="27" borderId="0" applyBorder="0" applyAlignment="0" applyProtection="0"/>
    <xf numFmtId="185" fontId="44" fillId="27" borderId="0" applyBorder="0" applyAlignment="0" applyProtection="0"/>
    <xf numFmtId="185" fontId="5" fillId="27" borderId="0" applyBorder="0" applyAlignment="0" applyProtection="0"/>
    <xf numFmtId="185" fontId="44" fillId="27" borderId="0" applyBorder="0" applyAlignment="0" applyProtection="0"/>
    <xf numFmtId="185" fontId="5" fillId="27" borderId="0" applyBorder="0" applyAlignment="0" applyProtection="0"/>
    <xf numFmtId="0" fontId="155" fillId="19" borderId="0" applyNumberFormat="0" applyBorder="0" applyAlignment="0" applyProtection="0"/>
    <xf numFmtId="184" fontId="44" fillId="9" borderId="0" applyBorder="0" applyAlignment="0" applyProtection="0"/>
    <xf numFmtId="184" fontId="5" fillId="9" borderId="0" applyBorder="0" applyAlignment="0" applyProtection="0"/>
    <xf numFmtId="184" fontId="5" fillId="9" borderId="0" applyBorder="0" applyAlignment="0" applyProtection="0"/>
    <xf numFmtId="0" fontId="6" fillId="28" borderId="0" applyNumberFormat="0" applyBorder="0" applyAlignment="0" applyProtection="0"/>
    <xf numFmtId="0" fontId="6" fillId="29" borderId="0" applyNumberFormat="0" applyBorder="0" applyAlignment="0" applyProtection="0"/>
    <xf numFmtId="184" fontId="6" fillId="28" borderId="0" applyBorder="0" applyAlignment="0" applyProtection="0"/>
    <xf numFmtId="0" fontId="6" fillId="29" borderId="0" applyNumberFormat="0" applyBorder="0" applyAlignment="0" applyProtection="0"/>
    <xf numFmtId="185" fontId="6" fillId="29" borderId="0" applyBorder="0" applyAlignment="0" applyProtection="0"/>
    <xf numFmtId="0" fontId="156" fillId="30"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184" fontId="6" fillId="23" borderId="0" applyBorder="0" applyAlignment="0" applyProtection="0"/>
    <xf numFmtId="0" fontId="6" fillId="23" borderId="0" applyNumberFormat="0" applyBorder="0" applyAlignment="0" applyProtection="0"/>
    <xf numFmtId="185" fontId="6" fillId="23" borderId="0" applyBorder="0" applyAlignment="0" applyProtection="0"/>
    <xf numFmtId="0" fontId="156" fillId="10" borderId="0" applyNumberFormat="0" applyBorder="0" applyAlignment="0" applyProtection="0"/>
    <xf numFmtId="0" fontId="6" fillId="13" borderId="0" applyNumberFormat="0" applyBorder="0" applyAlignment="0" applyProtection="0"/>
    <xf numFmtId="0" fontId="6" fillId="24" borderId="0" applyNumberFormat="0" applyBorder="0" applyAlignment="0" applyProtection="0"/>
    <xf numFmtId="184" fontId="6" fillId="13" borderId="0" applyBorder="0" applyAlignment="0" applyProtection="0"/>
    <xf numFmtId="0" fontId="6" fillId="24" borderId="0" applyNumberFormat="0" applyBorder="0" applyAlignment="0" applyProtection="0"/>
    <xf numFmtId="185" fontId="6" fillId="24" borderId="0" applyBorder="0" applyAlignment="0" applyProtection="0"/>
    <xf numFmtId="0" fontId="156" fillId="14" borderId="0" applyNumberFormat="0" applyBorder="0" applyAlignment="0" applyProtection="0"/>
    <xf numFmtId="0" fontId="6" fillId="20" borderId="0" applyNumberFormat="0" applyBorder="0" applyAlignment="0" applyProtection="0"/>
    <xf numFmtId="0" fontId="6" fillId="31" borderId="0" applyNumberFormat="0" applyBorder="0" applyAlignment="0" applyProtection="0"/>
    <xf numFmtId="184" fontId="6" fillId="22" borderId="0" applyBorder="0" applyAlignment="0" applyProtection="0"/>
    <xf numFmtId="0" fontId="6" fillId="31" borderId="0" applyNumberFormat="0" applyBorder="0" applyAlignment="0" applyProtection="0"/>
    <xf numFmtId="185" fontId="6" fillId="31" borderId="0" applyBorder="0" applyAlignment="0" applyProtection="0"/>
    <xf numFmtId="0" fontId="156" fillId="32"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184" fontId="6" fillId="28" borderId="0" applyBorder="0" applyAlignment="0" applyProtection="0"/>
    <xf numFmtId="0" fontId="6" fillId="28" borderId="0" applyNumberFormat="0" applyBorder="0" applyAlignment="0" applyProtection="0"/>
    <xf numFmtId="185" fontId="6" fillId="28" borderId="0" applyBorder="0" applyAlignment="0" applyProtection="0"/>
    <xf numFmtId="0" fontId="156" fillId="30" borderId="0" applyNumberFormat="0" applyBorder="0" applyAlignment="0" applyProtection="0"/>
    <xf numFmtId="0" fontId="6" fillId="7" borderId="0" applyNumberFormat="0" applyBorder="0" applyAlignment="0" applyProtection="0"/>
    <xf numFmtId="0" fontId="6" fillId="33" borderId="0" applyNumberFormat="0" applyBorder="0" applyAlignment="0" applyProtection="0"/>
    <xf numFmtId="184" fontId="6" fillId="9" borderId="0" applyBorder="0" applyAlignment="0" applyProtection="0"/>
    <xf numFmtId="0" fontId="6" fillId="33" borderId="0" applyNumberFormat="0" applyBorder="0" applyAlignment="0" applyProtection="0"/>
    <xf numFmtId="185" fontId="6" fillId="33" borderId="0" applyBorder="0" applyAlignment="0" applyProtection="0"/>
    <xf numFmtId="0" fontId="156" fillId="34" borderId="0" applyNumberFormat="0" applyBorder="0" applyAlignment="0" applyProtection="0"/>
    <xf numFmtId="0" fontId="7" fillId="12" borderId="0" applyNumberFormat="0" applyBorder="0" applyAlignment="0" applyProtection="0"/>
    <xf numFmtId="184" fontId="7" fillId="12" borderId="0" applyBorder="0" applyAlignment="0" applyProtection="0"/>
    <xf numFmtId="0" fontId="7" fillId="12" borderId="0" applyNumberFormat="0" applyBorder="0" applyAlignment="0" applyProtection="0"/>
    <xf numFmtId="185" fontId="7" fillId="12" borderId="0" applyBorder="0" applyAlignment="0" applyProtection="0"/>
    <xf numFmtId="0" fontId="157" fillId="14" borderId="0" applyNumberFormat="0" applyBorder="0" applyAlignment="0" applyProtection="0"/>
    <xf numFmtId="0" fontId="157" fillId="14" borderId="0" applyNumberFormat="0" applyBorder="0" applyAlignment="0" applyProtection="0"/>
    <xf numFmtId="0" fontId="8" fillId="5" borderId="1" applyNumberFormat="0" applyAlignment="0" applyProtection="0"/>
    <xf numFmtId="0" fontId="8" fillId="22" borderId="1" applyNumberFormat="0" applyAlignment="0" applyProtection="0"/>
    <xf numFmtId="184" fontId="8" fillId="4" borderId="1" applyAlignment="0" applyProtection="0"/>
    <xf numFmtId="184" fontId="8" fillId="4" borderId="1" applyAlignment="0" applyProtection="0"/>
    <xf numFmtId="0" fontId="8" fillId="22" borderId="1" applyNumberFormat="0" applyAlignment="0" applyProtection="0"/>
    <xf numFmtId="184" fontId="8" fillId="5" borderId="1" applyAlignment="0" applyProtection="0"/>
    <xf numFmtId="184" fontId="8" fillId="5" borderId="1" applyAlignment="0" applyProtection="0"/>
    <xf numFmtId="0" fontId="158" fillId="35" borderId="2" applyNumberFormat="0" applyAlignment="0" applyProtection="0"/>
    <xf numFmtId="185" fontId="8" fillId="22" borderId="1" applyAlignment="0" applyProtection="0"/>
    <xf numFmtId="185" fontId="8" fillId="22" borderId="1" applyAlignment="0" applyProtection="0"/>
    <xf numFmtId="185" fontId="8" fillId="22" borderId="1" applyAlignment="0" applyProtection="0"/>
    <xf numFmtId="0" fontId="9" fillId="36" borderId="3" applyNumberFormat="0" applyAlignment="0" applyProtection="0"/>
    <xf numFmtId="0" fontId="9" fillId="37" borderId="3" applyNumberFormat="0" applyAlignment="0" applyProtection="0"/>
    <xf numFmtId="184" fontId="9" fillId="37" borderId="3" applyAlignment="0" applyProtection="0"/>
    <xf numFmtId="184" fontId="9" fillId="37" borderId="3" applyAlignment="0" applyProtection="0"/>
    <xf numFmtId="184" fontId="146" fillId="37" borderId="3" applyAlignment="0" applyProtection="0"/>
    <xf numFmtId="0" fontId="9" fillId="37" borderId="3" applyNumberFormat="0" applyAlignment="0" applyProtection="0"/>
    <xf numFmtId="185" fontId="9" fillId="37" borderId="3" applyAlignment="0" applyProtection="0"/>
    <xf numFmtId="185" fontId="9" fillId="37" borderId="3" applyAlignment="0" applyProtection="0"/>
    <xf numFmtId="185" fontId="146" fillId="37" borderId="3" applyAlignment="0" applyProtection="0"/>
    <xf numFmtId="0" fontId="159" fillId="38" borderId="46" applyNumberFormat="0" applyAlignment="0" applyProtection="0"/>
    <xf numFmtId="0" fontId="10" fillId="0" borderId="4" applyNumberFormat="0" applyFill="0" applyAlignment="0" applyProtection="0"/>
    <xf numFmtId="0" fontId="10" fillId="0" borderId="4" applyNumberFormat="0" applyFill="0" applyAlignment="0" applyProtection="0"/>
    <xf numFmtId="184" fontId="10" fillId="0" borderId="4" applyFill="0" applyAlignment="0" applyProtection="0"/>
    <xf numFmtId="0" fontId="10" fillId="0" borderId="4" applyNumberFormat="0" applyFill="0" applyAlignment="0" applyProtection="0"/>
    <xf numFmtId="185" fontId="10" fillId="0" borderId="4" applyFill="0" applyAlignment="0" applyProtection="0"/>
    <xf numFmtId="0" fontId="160" fillId="0" borderId="47" applyNumberFormat="0" applyFill="0" applyAlignment="0" applyProtection="0"/>
    <xf numFmtId="186"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6"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6"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186"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86"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186"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44" fontId="84" fillId="0" borderId="0" applyFont="0" applyFill="0" applyBorder="0" applyAlignment="0" applyProtection="0"/>
    <xf numFmtId="44"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61" fillId="0" borderId="5" applyNumberFormat="0" applyFill="0" applyAlignment="0" applyProtection="0"/>
    <xf numFmtId="0" fontId="11" fillId="0" borderId="0" applyNumberFormat="0" applyFill="0" applyBorder="0" applyAlignment="0" applyProtection="0"/>
    <xf numFmtId="0" fontId="36" fillId="0" borderId="0" applyNumberFormat="0" applyFill="0" applyBorder="0" applyAlignment="0" applyProtection="0"/>
    <xf numFmtId="184" fontId="11" fillId="0" borderId="0" applyFill="0" applyBorder="0" applyAlignment="0" applyProtection="0"/>
    <xf numFmtId="0" fontId="36" fillId="0" borderId="0" applyNumberFormat="0" applyFill="0" applyBorder="0" applyAlignment="0" applyProtection="0"/>
    <xf numFmtId="185" fontId="36" fillId="0" borderId="0" applyFill="0" applyBorder="0" applyAlignment="0" applyProtection="0"/>
    <xf numFmtId="0" fontId="162" fillId="0" borderId="0" applyNumberFormat="0" applyFill="0" applyBorder="0" applyAlignment="0" applyProtection="0"/>
    <xf numFmtId="0" fontId="6" fillId="28" borderId="0" applyNumberFormat="0" applyBorder="0" applyAlignment="0" applyProtection="0"/>
    <xf numFmtId="0" fontId="6" fillId="39" borderId="0" applyNumberFormat="0" applyBorder="0" applyAlignment="0" applyProtection="0"/>
    <xf numFmtId="184" fontId="6" fillId="28" borderId="0" applyBorder="0" applyAlignment="0" applyProtection="0"/>
    <xf numFmtId="0" fontId="6" fillId="39" borderId="0" applyNumberFormat="0" applyBorder="0" applyAlignment="0" applyProtection="0"/>
    <xf numFmtId="185" fontId="6" fillId="39" borderId="0" applyBorder="0" applyAlignment="0" applyProtection="0"/>
    <xf numFmtId="0" fontId="156"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4" fontId="6" fillId="41" borderId="0" applyBorder="0" applyAlignment="0" applyProtection="0"/>
    <xf numFmtId="0" fontId="6" fillId="41" borderId="0" applyNumberFormat="0" applyBorder="0" applyAlignment="0" applyProtection="0"/>
    <xf numFmtId="185" fontId="6" fillId="41" borderId="0" applyBorder="0" applyAlignment="0" applyProtection="0"/>
    <xf numFmtId="0" fontId="156" fillId="1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4" fontId="6" fillId="42" borderId="0" applyBorder="0" applyAlignment="0" applyProtection="0"/>
    <xf numFmtId="0" fontId="6" fillId="42" borderId="0" applyNumberFormat="0" applyBorder="0" applyAlignment="0" applyProtection="0"/>
    <xf numFmtId="185" fontId="6" fillId="42" borderId="0" applyBorder="0" applyAlignment="0" applyProtection="0"/>
    <xf numFmtId="0" fontId="156" fillId="43" borderId="0" applyNumberFormat="0" applyBorder="0" applyAlignment="0" applyProtection="0"/>
    <xf numFmtId="0" fontId="6" fillId="44" borderId="0" applyNumberFormat="0" applyBorder="0" applyAlignment="0" applyProtection="0"/>
    <xf numFmtId="0" fontId="6" fillId="31" borderId="0" applyNumberFormat="0" applyBorder="0" applyAlignment="0" applyProtection="0"/>
    <xf numFmtId="184" fontId="6" fillId="45" borderId="0" applyBorder="0" applyAlignment="0" applyProtection="0"/>
    <xf numFmtId="0" fontId="6" fillId="31" borderId="0" applyNumberFormat="0" applyBorder="0" applyAlignment="0" applyProtection="0"/>
    <xf numFmtId="185" fontId="6" fillId="31" borderId="0" applyBorder="0" applyAlignment="0" applyProtection="0"/>
    <xf numFmtId="0" fontId="156" fillId="46"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184" fontId="6" fillId="28" borderId="0" applyBorder="0" applyAlignment="0" applyProtection="0"/>
    <xf numFmtId="0" fontId="6" fillId="28" borderId="0" applyNumberFormat="0" applyBorder="0" applyAlignment="0" applyProtection="0"/>
    <xf numFmtId="185" fontId="6" fillId="28" borderId="0" applyBorder="0" applyAlignment="0" applyProtection="0"/>
    <xf numFmtId="0" fontId="15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184" fontId="6" fillId="49" borderId="0" applyBorder="0" applyAlignment="0" applyProtection="0"/>
    <xf numFmtId="0" fontId="6" fillId="49" borderId="0" applyNumberFormat="0" applyBorder="0" applyAlignment="0" applyProtection="0"/>
    <xf numFmtId="185" fontId="6" fillId="49" borderId="0" applyBorder="0" applyAlignment="0" applyProtection="0"/>
    <xf numFmtId="0" fontId="156" fillId="50" borderId="0" applyNumberFormat="0" applyBorder="0" applyAlignment="0" applyProtection="0"/>
    <xf numFmtId="0" fontId="12" fillId="13" borderId="1" applyNumberFormat="0" applyAlignment="0" applyProtection="0"/>
    <xf numFmtId="0" fontId="12" fillId="9" borderId="1" applyNumberFormat="0" applyAlignment="0" applyProtection="0"/>
    <xf numFmtId="184" fontId="12" fillId="9" borderId="1" applyAlignment="0" applyProtection="0"/>
    <xf numFmtId="184" fontId="12" fillId="9" borderId="1" applyAlignment="0" applyProtection="0"/>
    <xf numFmtId="0" fontId="12" fillId="9" borderId="1" applyNumberFormat="0" applyAlignment="0" applyProtection="0"/>
    <xf numFmtId="185" fontId="12" fillId="9" borderId="1" applyAlignment="0" applyProtection="0"/>
    <xf numFmtId="185" fontId="12" fillId="9" borderId="1" applyAlignment="0" applyProtection="0"/>
    <xf numFmtId="0" fontId="163" fillId="51" borderId="2" applyNumberFormat="0" applyAlignment="0" applyProtection="0"/>
    <xf numFmtId="0" fontId="44" fillId="0" borderId="0"/>
    <xf numFmtId="0" fontId="164" fillId="0" borderId="0" applyNumberFormat="0" applyFill="0" applyBorder="0" applyAlignment="0" applyProtection="0"/>
    <xf numFmtId="0" fontId="30" fillId="0" borderId="0" applyNumberFormat="0" applyFill="0" applyBorder="0" applyAlignment="0" applyProtection="0">
      <alignment vertical="top"/>
      <protection locked="0"/>
    </xf>
    <xf numFmtId="0" fontId="35" fillId="0" borderId="0" applyNumberFormat="0" applyFill="0" applyBorder="0" applyAlignment="0" applyProtection="0"/>
    <xf numFmtId="185" fontId="45" fillId="0" borderId="0" applyFill="0" applyBorder="0" applyAlignment="0" applyProtection="0"/>
    <xf numFmtId="185" fontId="45" fillId="0" borderId="0" applyFill="0" applyBorder="0" applyAlignment="0" applyProtection="0"/>
    <xf numFmtId="185" fontId="45" fillId="0" borderId="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alignment vertical="top"/>
      <protection locked="0"/>
    </xf>
    <xf numFmtId="0" fontId="166" fillId="0" borderId="0" applyNumberFormat="0" applyFill="0" applyBorder="0" applyAlignment="0" applyProtection="0"/>
    <xf numFmtId="0" fontId="13" fillId="52" borderId="0" applyNumberFormat="0" applyBorder="0" applyAlignment="0" applyProtection="0"/>
    <xf numFmtId="0" fontId="13" fillId="8" borderId="0" applyNumberFormat="0" applyBorder="0" applyAlignment="0" applyProtection="0"/>
    <xf numFmtId="184" fontId="13" fillId="8" borderId="0" applyBorder="0" applyAlignment="0" applyProtection="0"/>
    <xf numFmtId="0" fontId="13" fillId="8" borderId="0" applyNumberFormat="0" applyBorder="0" applyAlignment="0" applyProtection="0"/>
    <xf numFmtId="185" fontId="13" fillId="8" borderId="0" applyBorder="0" applyAlignment="0" applyProtection="0"/>
    <xf numFmtId="0" fontId="167" fillId="55" borderId="0" applyNumberFormat="0" applyBorder="0" applyAlignment="0" applyProtection="0"/>
    <xf numFmtId="175" fontId="29" fillId="0" borderId="0" applyFill="0" applyBorder="0" applyAlignment="0" applyProtection="0"/>
    <xf numFmtId="174" fontId="29" fillId="0" borderId="0" applyFill="0" applyBorder="0" applyAlignment="0" applyProtection="0"/>
    <xf numFmtId="167" fontId="84"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88" fontId="4" fillId="0" borderId="0" applyFont="0" applyFill="0" applyBorder="0" applyAlignment="0" applyProtection="0"/>
    <xf numFmtId="41" fontId="4" fillId="0" borderId="0" applyFont="0" applyFill="0" applyBorder="0" applyAlignment="0" applyProtection="0"/>
    <xf numFmtId="167" fontId="3" fillId="0" borderId="0" applyFont="0" applyFill="0" applyBorder="0" applyAlignment="0" applyProtection="0"/>
    <xf numFmtId="167" fontId="84" fillId="0" borderId="0" applyFont="0" applyFill="0" applyBorder="0" applyAlignment="0" applyProtection="0"/>
    <xf numFmtId="167" fontId="3" fillId="0" borderId="0" applyFont="0" applyFill="0" applyBorder="0" applyAlignment="0" applyProtection="0"/>
    <xf numFmtId="183" fontId="4" fillId="0" borderId="0" applyFont="0" applyFill="0" applyBorder="0" applyAlignment="0" applyProtection="0"/>
    <xf numFmtId="174" fontId="29" fillId="0" borderId="0" applyFill="0" applyBorder="0" applyAlignment="0" applyProtection="0"/>
    <xf numFmtId="164" fontId="4" fillId="0" borderId="0" applyFont="0" applyFill="0" applyBorder="0" applyAlignment="0" applyProtection="0"/>
    <xf numFmtId="41" fontId="84" fillId="0" borderId="0" applyFont="0" applyFill="0" applyBorder="0" applyAlignment="0" applyProtection="0"/>
    <xf numFmtId="41"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89" fontId="84" fillId="0" borderId="0" applyFont="0" applyFill="0" applyBorder="0" applyAlignment="0" applyProtection="0"/>
    <xf numFmtId="43" fontId="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79" fontId="16" fillId="0" borderId="0" applyFont="0" applyFill="0" applyBorder="0" applyAlignment="0" applyProtection="0"/>
    <xf numFmtId="0" fontId="4" fillId="0" borderId="0" applyFont="0" applyFill="0" applyBorder="0" applyAlignment="0" applyProtection="0"/>
    <xf numFmtId="189"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6" fontId="5" fillId="0" borderId="0" applyFont="0" applyFill="0" applyBorder="0" applyAlignment="0" applyProtection="0"/>
    <xf numFmtId="166" fontId="4" fillId="0" borderId="0" applyFont="0" applyFill="0" applyBorder="0" applyAlignment="0" applyProtection="0"/>
    <xf numFmtId="17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166" fontId="84" fillId="0" borderId="0" applyFont="0" applyFill="0" applyBorder="0" applyAlignment="0" applyProtection="0"/>
    <xf numFmtId="189" fontId="4" fillId="0" borderId="0" applyFont="0" applyFill="0" applyBorder="0" applyAlignment="0" applyProtection="0"/>
    <xf numFmtId="43" fontId="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0" fontId="14" fillId="13" borderId="0" applyNumberFormat="0" applyBorder="0" applyAlignment="0" applyProtection="0"/>
    <xf numFmtId="0" fontId="14" fillId="13" borderId="0" applyNumberFormat="0" applyBorder="0" applyAlignment="0" applyProtection="0"/>
    <xf numFmtId="184" fontId="14" fillId="13" borderId="0" applyBorder="0" applyAlignment="0" applyProtection="0"/>
    <xf numFmtId="0" fontId="14" fillId="13" borderId="0" applyNumberFormat="0" applyBorder="0" applyAlignment="0" applyProtection="0"/>
    <xf numFmtId="185" fontId="14" fillId="13" borderId="0" applyBorder="0" applyAlignment="0" applyProtection="0"/>
    <xf numFmtId="0" fontId="168" fillId="56" borderId="0" applyNumberFormat="0" applyBorder="0" applyAlignment="0" applyProtection="0"/>
    <xf numFmtId="0" fontId="15" fillId="0" borderId="0"/>
    <xf numFmtId="0" fontId="49" fillId="0" borderId="0"/>
    <xf numFmtId="0" fontId="155" fillId="0" borderId="0"/>
    <xf numFmtId="0" fontId="155" fillId="0" borderId="0"/>
    <xf numFmtId="0" fontId="155" fillId="0" borderId="0"/>
    <xf numFmtId="0" fontId="148" fillId="0" borderId="0"/>
    <xf numFmtId="0" fontId="3" fillId="0" borderId="0"/>
    <xf numFmtId="0" fontId="155" fillId="0" borderId="0"/>
    <xf numFmtId="0" fontId="155" fillId="0" borderId="0"/>
    <xf numFmtId="0" fontId="48" fillId="0" borderId="0"/>
    <xf numFmtId="0" fontId="4" fillId="0" borderId="0"/>
    <xf numFmtId="0" fontId="4" fillId="0" borderId="0"/>
    <xf numFmtId="0" fontId="155" fillId="0" borderId="0"/>
    <xf numFmtId="0" fontId="51" fillId="0" borderId="0">
      <alignment wrapText="1"/>
    </xf>
    <xf numFmtId="0" fontId="4" fillId="0" borderId="0">
      <alignment wrapText="1"/>
    </xf>
    <xf numFmtId="0" fontId="52" fillId="0" borderId="0">
      <alignment wrapText="1"/>
    </xf>
    <xf numFmtId="0" fontId="4" fillId="0" borderId="0"/>
    <xf numFmtId="0" fontId="4" fillId="0" borderId="0">
      <alignment wrapText="1"/>
    </xf>
    <xf numFmtId="0" fontId="54" fillId="0" borderId="0"/>
    <xf numFmtId="0" fontId="4" fillId="0" borderId="0"/>
    <xf numFmtId="0" fontId="55" fillId="0" borderId="0">
      <alignment wrapText="1"/>
    </xf>
    <xf numFmtId="0" fontId="155" fillId="0" borderId="0"/>
    <xf numFmtId="0" fontId="4" fillId="0" borderId="0">
      <alignment wrapText="1"/>
    </xf>
    <xf numFmtId="0" fontId="16" fillId="0" borderId="0"/>
    <xf numFmtId="0" fontId="4" fillId="0" borderId="0"/>
    <xf numFmtId="0" fontId="155" fillId="0" borderId="0"/>
    <xf numFmtId="0" fontId="155" fillId="0" borderId="0"/>
    <xf numFmtId="0" fontId="4" fillId="0" borderId="0">
      <alignment wrapText="1"/>
    </xf>
    <xf numFmtId="0" fontId="4" fillId="0" borderId="0">
      <alignment wrapText="1"/>
    </xf>
    <xf numFmtId="0" fontId="4" fillId="0" borderId="0"/>
    <xf numFmtId="0" fontId="4" fillId="0" borderId="0"/>
    <xf numFmtId="0" fontId="169" fillId="0" borderId="0"/>
    <xf numFmtId="0" fontId="49" fillId="0" borderId="0"/>
    <xf numFmtId="0" fontId="49" fillId="0" borderId="0"/>
    <xf numFmtId="184" fontId="46" fillId="0" borderId="0"/>
    <xf numFmtId="0" fontId="4" fillId="0" borderId="0"/>
    <xf numFmtId="0" fontId="170" fillId="0" borderId="0"/>
    <xf numFmtId="0" fontId="5" fillId="0" borderId="0"/>
    <xf numFmtId="0" fontId="5" fillId="0" borderId="0"/>
    <xf numFmtId="0" fontId="23" fillId="0" borderId="0"/>
    <xf numFmtId="0" fontId="56" fillId="0" borderId="0">
      <alignment wrapText="1"/>
    </xf>
    <xf numFmtId="0" fontId="4" fillId="0" borderId="0"/>
    <xf numFmtId="0" fontId="4" fillId="0" borderId="0">
      <alignment wrapText="1"/>
    </xf>
    <xf numFmtId="0" fontId="57" fillId="0" borderId="0"/>
    <xf numFmtId="0" fontId="4" fillId="0" borderId="0"/>
    <xf numFmtId="0" fontId="60" fillId="0" borderId="0"/>
    <xf numFmtId="0" fontId="4" fillId="0" borderId="0"/>
    <xf numFmtId="0" fontId="171" fillId="0" borderId="0"/>
    <xf numFmtId="0" fontId="65" fillId="0" borderId="0"/>
    <xf numFmtId="0" fontId="4" fillId="0" borderId="0"/>
    <xf numFmtId="0" fontId="79" fillId="0" borderId="0"/>
    <xf numFmtId="0" fontId="4" fillId="0" borderId="0"/>
    <xf numFmtId="0" fontId="81" fillId="0" borderId="0"/>
    <xf numFmtId="0" fontId="4" fillId="0" borderId="0"/>
    <xf numFmtId="0" fontId="172" fillId="0" borderId="0"/>
    <xf numFmtId="0" fontId="16" fillId="0" borderId="0"/>
    <xf numFmtId="0" fontId="4" fillId="0" borderId="0"/>
    <xf numFmtId="184" fontId="46" fillId="0" borderId="0"/>
    <xf numFmtId="0" fontId="4" fillId="0" borderId="0"/>
    <xf numFmtId="0" fontId="155" fillId="0" borderId="0"/>
    <xf numFmtId="0" fontId="155" fillId="0" borderId="0"/>
    <xf numFmtId="0" fontId="4" fillId="0" borderId="0"/>
    <xf numFmtId="0" fontId="169" fillId="0" borderId="0"/>
    <xf numFmtId="0" fontId="173" fillId="0" borderId="0"/>
    <xf numFmtId="0" fontId="173" fillId="0" borderId="0"/>
    <xf numFmtId="0" fontId="16" fillId="0" borderId="0"/>
    <xf numFmtId="0" fontId="155" fillId="0" borderId="0"/>
    <xf numFmtId="0" fontId="155" fillId="0" borderId="0"/>
    <xf numFmtId="0" fontId="155" fillId="0" borderId="0"/>
    <xf numFmtId="0" fontId="4" fillId="0" borderId="0"/>
    <xf numFmtId="0" fontId="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46"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46"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6" fillId="0" borderId="0"/>
    <xf numFmtId="0" fontId="155" fillId="0" borderId="0"/>
    <xf numFmtId="0" fontId="4"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184" fontId="46"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6" fillId="0" borderId="0"/>
    <xf numFmtId="185" fontId="46" fillId="0" borderId="0"/>
    <xf numFmtId="0" fontId="4" fillId="0" borderId="0"/>
    <xf numFmtId="0" fontId="16" fillId="0" borderId="0"/>
    <xf numFmtId="0" fontId="4" fillId="0" borderId="0"/>
    <xf numFmtId="184" fontId="46" fillId="0" borderId="0"/>
    <xf numFmtId="0" fontId="16" fillId="0" borderId="0"/>
    <xf numFmtId="0" fontId="4" fillId="0" borderId="0"/>
    <xf numFmtId="185" fontId="46" fillId="0" borderId="0"/>
    <xf numFmtId="0" fontId="155" fillId="0" borderId="0"/>
    <xf numFmtId="0" fontId="29" fillId="0" borderId="0"/>
    <xf numFmtId="0" fontId="4" fillId="0" borderId="0"/>
    <xf numFmtId="0" fontId="23" fillId="0" borderId="0"/>
    <xf numFmtId="0" fontId="29" fillId="11" borderId="6" applyNumberFormat="0" applyAlignment="0" applyProtection="0"/>
    <xf numFmtId="0" fontId="5" fillId="4" borderId="6" applyNumberFormat="0" applyAlignment="0" applyProtection="0"/>
    <xf numFmtId="184" fontId="46" fillId="13" borderId="6" applyAlignment="0" applyProtection="0"/>
    <xf numFmtId="184" fontId="46" fillId="13" borderId="6" applyAlignment="0" applyProtection="0"/>
    <xf numFmtId="0" fontId="5" fillId="4" borderId="6" applyNumberFormat="0" applyAlignment="0" applyProtection="0"/>
    <xf numFmtId="184" fontId="46" fillId="4" borderId="6" applyAlignment="0" applyProtection="0"/>
    <xf numFmtId="184" fontId="46" fillId="4" borderId="6" applyAlignment="0" applyProtection="0"/>
    <xf numFmtId="0" fontId="84" fillId="57" borderId="7" applyNumberFormat="0" applyFont="0" applyAlignment="0" applyProtection="0"/>
    <xf numFmtId="185" fontId="46" fillId="4" borderId="6" applyAlignment="0" applyProtection="0"/>
    <xf numFmtId="185" fontId="46" fillId="4" borderId="6" applyAlignment="0" applyProtection="0"/>
    <xf numFmtId="185" fontId="46" fillId="4" borderId="6" applyAlignment="0" applyProtection="0"/>
    <xf numFmtId="0" fontId="3" fillId="57" borderId="7" applyNumberFormat="0" applyFont="0" applyAlignment="0" applyProtection="0"/>
    <xf numFmtId="9" fontId="88"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29" fillId="0" borderId="0" applyFill="0" applyBorder="0" applyAlignment="0" applyProtection="0"/>
    <xf numFmtId="9" fontId="84" fillId="0" borderId="0" applyFont="0" applyFill="0" applyBorder="0" applyAlignment="0" applyProtection="0"/>
    <xf numFmtId="9" fontId="29" fillId="0" borderId="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17" fillId="5" borderId="8" applyNumberFormat="0" applyAlignment="0" applyProtection="0"/>
    <xf numFmtId="0" fontId="17" fillId="22" borderId="8" applyNumberFormat="0" applyAlignment="0" applyProtection="0"/>
    <xf numFmtId="184" fontId="17" fillId="4" borderId="8" applyAlignment="0" applyProtection="0"/>
    <xf numFmtId="184" fontId="17" fillId="4" borderId="8" applyAlignment="0" applyProtection="0"/>
    <xf numFmtId="0" fontId="17" fillId="22" borderId="8" applyNumberFormat="0" applyAlignment="0" applyProtection="0"/>
    <xf numFmtId="184" fontId="17" fillId="5" borderId="8" applyAlignment="0" applyProtection="0"/>
    <xf numFmtId="184" fontId="17" fillId="5" borderId="8" applyAlignment="0" applyProtection="0"/>
    <xf numFmtId="0" fontId="174" fillId="35" borderId="48" applyNumberFormat="0" applyAlignment="0" applyProtection="0"/>
    <xf numFmtId="185" fontId="17" fillId="22" borderId="8" applyAlignment="0" applyProtection="0"/>
    <xf numFmtId="185" fontId="17" fillId="22" borderId="8" applyAlignment="0" applyProtection="0"/>
    <xf numFmtId="185" fontId="17" fillId="22" borderId="8" applyAlignment="0" applyProtection="0"/>
    <xf numFmtId="197" fontId="4" fillId="0" borderId="0" applyFill="0" applyBorder="0" applyProtection="0">
      <alignment horizontal="right" vertical="center" wrapText="1"/>
    </xf>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ill="0" applyBorder="0" applyAlignment="0" applyProtection="0"/>
    <xf numFmtId="0" fontId="18" fillId="0" borderId="0" applyNumberFormat="0" applyFill="0" applyBorder="0" applyAlignment="0" applyProtection="0"/>
    <xf numFmtId="185" fontId="18" fillId="0" borderId="0" applyFill="0" applyBorder="0" applyAlignment="0" applyProtection="0"/>
    <xf numFmtId="0" fontId="17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4" fontId="19" fillId="0" borderId="0" applyFill="0" applyBorder="0" applyAlignment="0" applyProtection="0"/>
    <xf numFmtId="0" fontId="19" fillId="0" borderId="0" applyNumberFormat="0" applyFill="0" applyBorder="0" applyAlignment="0" applyProtection="0"/>
    <xf numFmtId="185" fontId="19" fillId="0" borderId="0" applyFill="0" applyBorder="0" applyAlignment="0" applyProtection="0"/>
    <xf numFmtId="0" fontId="89" fillId="0" borderId="0" applyNumberFormat="0" applyFill="0" applyBorder="0" applyAlignment="0" applyProtection="0"/>
    <xf numFmtId="0" fontId="20" fillId="0" borderId="0" applyNumberFormat="0" applyFill="0" applyBorder="0" applyAlignment="0" applyProtection="0"/>
    <xf numFmtId="0" fontId="38" fillId="0" borderId="9" applyNumberFormat="0" applyFill="0" applyAlignment="0" applyProtection="0"/>
    <xf numFmtId="184" fontId="47" fillId="0" borderId="10" applyFill="0" applyAlignment="0" applyProtection="0"/>
    <xf numFmtId="0" fontId="38" fillId="0" borderId="9" applyNumberFormat="0" applyFill="0" applyAlignment="0" applyProtection="0"/>
    <xf numFmtId="185" fontId="38" fillId="0" borderId="9" applyFill="0" applyAlignment="0" applyProtection="0"/>
    <xf numFmtId="0" fontId="161" fillId="0" borderId="5" applyNumberFormat="0" applyFill="0" applyAlignment="0" applyProtection="0"/>
    <xf numFmtId="0" fontId="21" fillId="0" borderId="11" applyNumberFormat="0" applyFill="0" applyAlignment="0" applyProtection="0"/>
    <xf numFmtId="0" fontId="39" fillId="0" borderId="11" applyNumberFormat="0" applyFill="0" applyAlignment="0" applyProtection="0"/>
    <xf numFmtId="184" fontId="21" fillId="0" borderId="11" applyFill="0" applyAlignment="0" applyProtection="0"/>
    <xf numFmtId="0" fontId="39" fillId="0" borderId="11" applyNumberFormat="0" applyFill="0" applyAlignment="0" applyProtection="0"/>
    <xf numFmtId="185" fontId="39" fillId="0" borderId="11" applyFill="0" applyAlignment="0" applyProtection="0"/>
    <xf numFmtId="0" fontId="176" fillId="0" borderId="12" applyNumberFormat="0" applyFill="0" applyAlignment="0" applyProtection="0"/>
    <xf numFmtId="0" fontId="11" fillId="0" borderId="13" applyNumberFormat="0" applyFill="0" applyAlignment="0" applyProtection="0"/>
    <xf numFmtId="0" fontId="36" fillId="0" borderId="14" applyNumberFormat="0" applyFill="0" applyAlignment="0" applyProtection="0"/>
    <xf numFmtId="184" fontId="11" fillId="0" borderId="13" applyFill="0" applyAlignment="0" applyProtection="0"/>
    <xf numFmtId="0" fontId="36" fillId="0" borderId="14" applyNumberFormat="0" applyFill="0" applyAlignment="0" applyProtection="0"/>
    <xf numFmtId="185" fontId="36" fillId="0" borderId="14" applyFill="0" applyAlignment="0" applyProtection="0"/>
    <xf numFmtId="0" fontId="162" fillId="0" borderId="15" applyNumberFormat="0" applyFill="0" applyAlignment="0" applyProtection="0"/>
    <xf numFmtId="0" fontId="37" fillId="0" borderId="0" applyNumberFormat="0" applyFill="0" applyBorder="0" applyAlignment="0" applyProtection="0"/>
    <xf numFmtId="184" fontId="20" fillId="0" borderId="0" applyFill="0" applyBorder="0" applyAlignment="0" applyProtection="0"/>
    <xf numFmtId="0" fontId="37" fillId="0" borderId="0" applyNumberFormat="0" applyFill="0" applyBorder="0" applyAlignment="0" applyProtection="0"/>
    <xf numFmtId="185" fontId="37" fillId="0" borderId="0" applyFill="0" applyBorder="0" applyAlignment="0" applyProtection="0"/>
    <xf numFmtId="0" fontId="177" fillId="0" borderId="0" applyNumberFormat="0" applyFill="0" applyBorder="0" applyAlignment="0" applyProtection="0"/>
    <xf numFmtId="0" fontId="22" fillId="0" borderId="16" applyNumberFormat="0" applyFill="0" applyAlignment="0" applyProtection="0"/>
    <xf numFmtId="0" fontId="22" fillId="0" borderId="17" applyNumberFormat="0" applyFill="0" applyAlignment="0" applyProtection="0"/>
    <xf numFmtId="184" fontId="22" fillId="0" borderId="16" applyFill="0" applyAlignment="0" applyProtection="0"/>
    <xf numFmtId="184" fontId="22" fillId="0" borderId="16" applyFill="0" applyAlignment="0" applyProtection="0"/>
    <xf numFmtId="184" fontId="147" fillId="0" borderId="16" applyFill="0" applyAlignment="0" applyProtection="0"/>
    <xf numFmtId="184" fontId="147" fillId="0" borderId="16" applyFill="0" applyAlignment="0" applyProtection="0"/>
    <xf numFmtId="0" fontId="22" fillId="0" borderId="17" applyNumberFormat="0" applyFill="0" applyAlignment="0" applyProtection="0"/>
    <xf numFmtId="185" fontId="22" fillId="0" borderId="17" applyFill="0" applyAlignment="0" applyProtection="0"/>
    <xf numFmtId="185" fontId="22" fillId="0" borderId="17" applyFill="0" applyAlignment="0" applyProtection="0"/>
    <xf numFmtId="185" fontId="147" fillId="0" borderId="17" applyFill="0" applyAlignment="0" applyProtection="0"/>
    <xf numFmtId="185" fontId="147" fillId="0" borderId="17" applyFill="0" applyAlignment="0" applyProtection="0"/>
    <xf numFmtId="0" fontId="178" fillId="0" borderId="18" applyNumberFormat="0" applyFill="0" applyAlignment="0" applyProtection="0"/>
    <xf numFmtId="0" fontId="2" fillId="0" borderId="0"/>
    <xf numFmtId="0" fontId="191" fillId="0" borderId="0"/>
    <xf numFmtId="0" fontId="1" fillId="0" borderId="0"/>
  </cellStyleXfs>
  <cellXfs count="1296">
    <xf numFmtId="0" fontId="0" fillId="0" borderId="0" xfId="0"/>
    <xf numFmtId="0" fontId="26" fillId="0" borderId="0" xfId="0" applyFont="1"/>
    <xf numFmtId="0" fontId="26" fillId="0" borderId="0" xfId="0" applyFont="1" applyBorder="1"/>
    <xf numFmtId="0" fontId="26" fillId="0" borderId="0" xfId="0" applyFont="1" applyAlignment="1" applyProtection="1">
      <alignment horizontal="right"/>
    </xf>
    <xf numFmtId="0" fontId="27" fillId="0" borderId="0" xfId="0" applyFont="1"/>
    <xf numFmtId="3" fontId="27" fillId="0" borderId="0" xfId="0" applyNumberFormat="1" applyFont="1"/>
    <xf numFmtId="3" fontId="27" fillId="0" borderId="0" xfId="0" applyNumberFormat="1" applyFont="1" applyBorder="1"/>
    <xf numFmtId="0" fontId="27" fillId="0" borderId="0" xfId="0" applyFont="1" applyBorder="1"/>
    <xf numFmtId="0" fontId="26" fillId="0" borderId="0" xfId="0" applyFont="1" applyBorder="1" applyAlignment="1">
      <alignment horizontal="center"/>
    </xf>
    <xf numFmtId="0" fontId="26" fillId="0" borderId="0" xfId="0" applyFont="1" applyAlignment="1">
      <alignment horizontal="center"/>
    </xf>
    <xf numFmtId="170" fontId="26" fillId="0" borderId="0" xfId="0" applyNumberFormat="1" applyFont="1" applyBorder="1"/>
    <xf numFmtId="0" fontId="26" fillId="0" borderId="0" xfId="0" applyFont="1" applyBorder="1" applyAlignment="1" applyProtection="1">
      <alignment horizontal="left"/>
    </xf>
    <xf numFmtId="2" fontId="24" fillId="0" borderId="0" xfId="0" applyNumberFormat="1" applyFont="1"/>
    <xf numFmtId="0" fontId="16" fillId="0" borderId="0" xfId="0" applyFont="1" applyAlignment="1">
      <alignment vertical="center"/>
    </xf>
    <xf numFmtId="0" fontId="26" fillId="0" borderId="0" xfId="0" applyFont="1" applyBorder="1" applyAlignment="1"/>
    <xf numFmtId="4" fontId="26" fillId="0" borderId="0" xfId="0" applyNumberFormat="1" applyFont="1"/>
    <xf numFmtId="0" fontId="26" fillId="0" borderId="0" xfId="0" applyFont="1" applyAlignment="1"/>
    <xf numFmtId="177" fontId="24" fillId="0" borderId="0" xfId="1152" applyNumberFormat="1" applyFont="1"/>
    <xf numFmtId="37" fontId="26" fillId="0" borderId="0" xfId="0" applyNumberFormat="1" applyFont="1"/>
    <xf numFmtId="9" fontId="29" fillId="0" borderId="0" xfId="1900"/>
    <xf numFmtId="3" fontId="26" fillId="0" borderId="0" xfId="0" applyNumberFormat="1" applyFont="1" applyBorder="1" applyAlignment="1"/>
    <xf numFmtId="9" fontId="24" fillId="0" borderId="0" xfId="1900" applyFont="1"/>
    <xf numFmtId="0" fontId="16" fillId="0" borderId="0" xfId="0" applyFont="1"/>
    <xf numFmtId="0" fontId="16" fillId="0" borderId="0" xfId="0" applyFont="1" applyAlignment="1"/>
    <xf numFmtId="0" fontId="31" fillId="0" borderId="0" xfId="0" applyFont="1"/>
    <xf numFmtId="0" fontId="32" fillId="0" borderId="0" xfId="0" applyFont="1"/>
    <xf numFmtId="0" fontId="31" fillId="0" borderId="0" xfId="0" applyFont="1" applyBorder="1" applyAlignment="1">
      <alignment horizontal="center"/>
    </xf>
    <xf numFmtId="0" fontId="31" fillId="0" borderId="0" xfId="0" applyFont="1" applyAlignment="1"/>
    <xf numFmtId="0" fontId="25" fillId="0" borderId="0" xfId="0" applyFont="1"/>
    <xf numFmtId="0" fontId="31" fillId="0" borderId="0" xfId="0" applyFont="1" applyAlignment="1">
      <alignment horizontal="center"/>
    </xf>
    <xf numFmtId="0" fontId="31" fillId="0" borderId="0" xfId="0" applyFont="1" applyAlignment="1">
      <alignment vertical="center"/>
    </xf>
    <xf numFmtId="0" fontId="31" fillId="0" borderId="0" xfId="0" applyFont="1" applyBorder="1" applyAlignment="1">
      <alignment vertical="center"/>
    </xf>
    <xf numFmtId="177" fontId="28" fillId="0" borderId="0" xfId="1152" applyNumberFormat="1" applyFont="1"/>
    <xf numFmtId="0" fontId="31" fillId="0" borderId="0" xfId="0" applyFont="1" applyBorder="1"/>
    <xf numFmtId="0" fontId="31" fillId="0" borderId="0" xfId="0" applyFont="1" applyBorder="1" applyAlignment="1"/>
    <xf numFmtId="177" fontId="33" fillId="0" borderId="0" xfId="1152" applyNumberFormat="1" applyFont="1"/>
    <xf numFmtId="0" fontId="90" fillId="0" borderId="0" xfId="0" applyFont="1"/>
    <xf numFmtId="0" fontId="91" fillId="0" borderId="0" xfId="0" applyFont="1"/>
    <xf numFmtId="0" fontId="4" fillId="0" borderId="0" xfId="0" applyFont="1"/>
    <xf numFmtId="0" fontId="4" fillId="0" borderId="0" xfId="0" applyFont="1" applyAlignment="1"/>
    <xf numFmtId="3" fontId="16" fillId="0" borderId="0" xfId="0" applyNumberFormat="1" applyFont="1"/>
    <xf numFmtId="3" fontId="31" fillId="0" borderId="0" xfId="0" applyNumberFormat="1" applyFont="1"/>
    <xf numFmtId="0" fontId="4" fillId="0" borderId="19" xfId="0" applyFont="1" applyBorder="1" applyAlignment="1">
      <alignment horizontal="left"/>
    </xf>
    <xf numFmtId="4" fontId="16" fillId="0" borderId="0" xfId="0" applyNumberFormat="1" applyFont="1"/>
    <xf numFmtId="3" fontId="28" fillId="0" borderId="0" xfId="0" applyNumberFormat="1" applyFont="1"/>
    <xf numFmtId="0" fontId="26" fillId="0" borderId="0" xfId="0" applyFont="1" applyAlignment="1">
      <alignment horizontal="left"/>
    </xf>
    <xf numFmtId="17" fontId="4" fillId="0" borderId="19" xfId="0" applyNumberFormat="1" applyFont="1" applyBorder="1" applyAlignment="1">
      <alignment horizontal="center"/>
    </xf>
    <xf numFmtId="0" fontId="16" fillId="0" borderId="0" xfId="0" applyFont="1" applyBorder="1"/>
    <xf numFmtId="4" fontId="4" fillId="0" borderId="0" xfId="0" applyNumberFormat="1" applyFont="1"/>
    <xf numFmtId="170" fontId="16" fillId="0" borderId="0" xfId="0" applyNumberFormat="1" applyFont="1"/>
    <xf numFmtId="0" fontId="4" fillId="0" borderId="0" xfId="0" applyFont="1" applyBorder="1"/>
    <xf numFmtId="172" fontId="28" fillId="0" borderId="0" xfId="1900" applyNumberFormat="1" applyFont="1" applyAlignment="1">
      <alignment vertical="center"/>
    </xf>
    <xf numFmtId="0" fontId="92" fillId="0" borderId="0" xfId="0" applyFont="1"/>
    <xf numFmtId="0" fontId="4" fillId="0" borderId="0" xfId="0" quotePrefix="1" applyFont="1" applyFill="1" applyBorder="1" applyAlignment="1">
      <alignment vertical="center"/>
    </xf>
    <xf numFmtId="3" fontId="16" fillId="0" borderId="0" xfId="1153" applyNumberFormat="1" applyFont="1" applyFill="1" applyBorder="1" applyAlignment="1">
      <alignment vertical="center"/>
    </xf>
    <xf numFmtId="37" fontId="16" fillId="0" borderId="0" xfId="0" applyNumberFormat="1" applyFont="1"/>
    <xf numFmtId="170" fontId="16" fillId="0" borderId="0" xfId="0" applyNumberFormat="1" applyFont="1" applyAlignment="1">
      <alignment vertical="center"/>
    </xf>
    <xf numFmtId="3" fontId="90" fillId="0" borderId="0" xfId="0" applyNumberFormat="1" applyFont="1"/>
    <xf numFmtId="0" fontId="26" fillId="0" borderId="0" xfId="0" applyFont="1" applyFill="1" applyBorder="1" applyAlignment="1">
      <alignment vertical="center" wrapText="1"/>
    </xf>
    <xf numFmtId="3" fontId="16" fillId="0" borderId="0" xfId="0" applyNumberFormat="1" applyFont="1" applyBorder="1" applyAlignment="1">
      <alignment vertical="center"/>
    </xf>
    <xf numFmtId="0" fontId="16" fillId="0" borderId="0" xfId="0" quotePrefix="1" applyFont="1" applyFill="1" applyBorder="1" applyAlignment="1">
      <alignment vertical="center"/>
    </xf>
    <xf numFmtId="0" fontId="26" fillId="0" borderId="0" xfId="0" applyFont="1" applyBorder="1" applyAlignment="1" applyProtection="1"/>
    <xf numFmtId="9" fontId="28" fillId="0" borderId="0" xfId="1900" applyFont="1"/>
    <xf numFmtId="173" fontId="16" fillId="0" borderId="0" xfId="0" applyNumberFormat="1" applyFont="1" applyAlignment="1">
      <alignment vertical="center"/>
    </xf>
    <xf numFmtId="180" fontId="26" fillId="0" borderId="0" xfId="0" applyNumberFormat="1" applyFont="1"/>
    <xf numFmtId="0" fontId="164" fillId="0" borderId="0" xfId="1136"/>
    <xf numFmtId="0" fontId="31" fillId="0" borderId="0" xfId="0" applyFont="1" applyBorder="1" applyAlignment="1">
      <alignment horizontal="center" vertical="center"/>
    </xf>
    <xf numFmtId="0" fontId="4" fillId="0" borderId="19" xfId="0" applyFont="1" applyBorder="1" applyAlignment="1">
      <alignment horizontal="center" wrapText="1"/>
    </xf>
    <xf numFmtId="0" fontId="4" fillId="0" borderId="19" xfId="1882" quotePrefix="1" applyFont="1" applyFill="1" applyBorder="1" applyAlignment="1">
      <alignment vertical="center"/>
    </xf>
    <xf numFmtId="0" fontId="4" fillId="0" borderId="0" xfId="1882" applyFont="1" applyBorder="1" applyAlignment="1">
      <alignment vertical="center"/>
    </xf>
    <xf numFmtId="0" fontId="4" fillId="0" borderId="0" xfId="0" applyFont="1" applyFill="1" applyBorder="1" applyAlignment="1">
      <alignment vertical="center" wrapText="1"/>
    </xf>
    <xf numFmtId="181" fontId="16" fillId="0" borderId="0" xfId="0" applyNumberFormat="1" applyFont="1"/>
    <xf numFmtId="0" fontId="87" fillId="0" borderId="19" xfId="0" applyFont="1" applyBorder="1" applyAlignment="1">
      <alignment horizontal="left"/>
    </xf>
    <xf numFmtId="177" fontId="16" fillId="0" borderId="0" xfId="0" applyNumberFormat="1" applyFont="1" applyBorder="1"/>
    <xf numFmtId="188" fontId="16" fillId="0" borderId="0" xfId="0" applyNumberFormat="1" applyFont="1" applyAlignment="1">
      <alignment vertical="center"/>
    </xf>
    <xf numFmtId="176" fontId="16" fillId="0" borderId="0" xfId="0" applyNumberFormat="1" applyFont="1" applyAlignment="1">
      <alignment vertical="center"/>
    </xf>
    <xf numFmtId="175" fontId="24" fillId="0" borderId="0" xfId="1152" applyFont="1" applyBorder="1"/>
    <xf numFmtId="0" fontId="40" fillId="0" borderId="0" xfId="0" applyFont="1"/>
    <xf numFmtId="3" fontId="24" fillId="0" borderId="0" xfId="0" applyNumberFormat="1" applyFont="1"/>
    <xf numFmtId="0" fontId="4" fillId="0" borderId="0" xfId="0" applyFont="1" applyAlignment="1">
      <alignment vertical="center"/>
    </xf>
    <xf numFmtId="9" fontId="4" fillId="0" borderId="19" xfId="0" applyNumberFormat="1" applyFont="1" applyFill="1" applyBorder="1" applyAlignment="1">
      <alignment horizontal="center" wrapText="1"/>
    </xf>
    <xf numFmtId="190" fontId="4" fillId="0" borderId="0" xfId="0" applyNumberFormat="1" applyFont="1" applyAlignment="1">
      <alignment wrapText="1"/>
    </xf>
    <xf numFmtId="0" fontId="93" fillId="0" borderId="0" xfId="0" applyFont="1"/>
    <xf numFmtId="4" fontId="16" fillId="0" borderId="0" xfId="1153" applyNumberFormat="1" applyFont="1" applyFill="1" applyBorder="1" applyAlignment="1">
      <alignment vertical="center"/>
    </xf>
    <xf numFmtId="3" fontId="94" fillId="0" borderId="0" xfId="0" applyNumberFormat="1" applyFont="1" applyBorder="1" applyAlignment="1">
      <alignment horizontal="center" vertical="center"/>
    </xf>
    <xf numFmtId="0" fontId="95" fillId="0" borderId="0" xfId="1224" applyFont="1" applyAlignment="1">
      <alignment vertical="center"/>
    </xf>
    <xf numFmtId="0" fontId="95" fillId="0" borderId="0" xfId="1224" applyFont="1" applyBorder="1" applyAlignment="1">
      <alignment vertical="center"/>
    </xf>
    <xf numFmtId="0" fontId="96" fillId="0" borderId="0" xfId="0" applyFont="1"/>
    <xf numFmtId="0" fontId="97" fillId="0" borderId="0" xfId="1884" applyFont="1" applyBorder="1" applyAlignment="1" applyProtection="1">
      <alignment horizontal="center" vertical="center"/>
    </xf>
    <xf numFmtId="0" fontId="97" fillId="0" borderId="20" xfId="1884" applyFont="1" applyBorder="1" applyAlignment="1" applyProtection="1">
      <alignment horizontal="left" vertical="center"/>
    </xf>
    <xf numFmtId="0" fontId="97" fillId="0" borderId="20" xfId="1884" applyFont="1" applyBorder="1" applyAlignment="1" applyProtection="1">
      <alignment vertical="center"/>
    </xf>
    <xf numFmtId="0" fontId="97" fillId="0" borderId="20" xfId="1884" applyFont="1" applyBorder="1" applyAlignment="1" applyProtection="1">
      <alignment horizontal="center" vertical="center"/>
    </xf>
    <xf numFmtId="17" fontId="98" fillId="0" borderId="0" xfId="1224" applyNumberFormat="1" applyFont="1" applyAlignment="1">
      <alignment horizontal="left" vertical="center"/>
    </xf>
    <xf numFmtId="0" fontId="99" fillId="0" borderId="0" xfId="1884" applyFont="1" applyBorder="1" applyAlignment="1" applyProtection="1">
      <alignment vertical="center"/>
    </xf>
    <xf numFmtId="0" fontId="99" fillId="0" borderId="0" xfId="1884" applyFont="1" applyBorder="1" applyAlignment="1" applyProtection="1">
      <alignment horizontal="left" vertical="center"/>
    </xf>
    <xf numFmtId="0" fontId="97" fillId="0" borderId="0" xfId="1884" applyFont="1" applyBorder="1" applyAlignment="1" applyProtection="1">
      <alignment horizontal="left" vertical="center"/>
    </xf>
    <xf numFmtId="0" fontId="100" fillId="0" borderId="0" xfId="1224" applyFont="1" applyAlignment="1">
      <alignment vertical="center"/>
    </xf>
    <xf numFmtId="0" fontId="99" fillId="0" borderId="0" xfId="0" applyFont="1" applyAlignment="1">
      <alignment vertical="center"/>
    </xf>
    <xf numFmtId="0" fontId="4" fillId="0" borderId="21" xfId="0" applyFont="1" applyBorder="1" applyAlignment="1">
      <alignment horizontal="center" vertical="center"/>
    </xf>
    <xf numFmtId="187" fontId="4" fillId="0" borderId="19" xfId="1152" applyNumberFormat="1" applyFont="1" applyFill="1" applyBorder="1" applyAlignment="1">
      <alignment horizontal="center" vertical="center"/>
    </xf>
    <xf numFmtId="3" fontId="4" fillId="0" borderId="19" xfId="0" applyNumberFormat="1" applyFont="1" applyFill="1" applyBorder="1" applyAlignment="1">
      <alignment horizontal="center"/>
    </xf>
    <xf numFmtId="0" fontId="4" fillId="0" borderId="19" xfId="0" applyFont="1" applyFill="1" applyBorder="1" applyAlignment="1"/>
    <xf numFmtId="0" fontId="4" fillId="0" borderId="22" xfId="0" applyFont="1" applyFill="1" applyBorder="1" applyAlignment="1">
      <alignment wrapText="1"/>
    </xf>
    <xf numFmtId="0" fontId="26" fillId="0" borderId="0" xfId="0" applyFont="1" applyBorder="1" applyAlignment="1" applyProtection="1">
      <alignment vertical="center"/>
    </xf>
    <xf numFmtId="2" fontId="26" fillId="0" borderId="0" xfId="0" applyNumberFormat="1" applyFont="1" applyBorder="1" applyAlignment="1" applyProtection="1">
      <alignment vertical="center"/>
    </xf>
    <xf numFmtId="0" fontId="4" fillId="0" borderId="19" xfId="0" applyFont="1" applyBorder="1" applyAlignment="1">
      <alignment horizontal="center" vertical="center"/>
    </xf>
    <xf numFmtId="0" fontId="4" fillId="0" borderId="19" xfId="0" applyFont="1" applyBorder="1" applyAlignment="1" applyProtection="1">
      <alignment horizontal="center"/>
    </xf>
    <xf numFmtId="0" fontId="4" fillId="0" borderId="19" xfId="0" applyFont="1" applyBorder="1" applyAlignment="1">
      <alignment horizontal="left" vertical="center"/>
    </xf>
    <xf numFmtId="170" fontId="28" fillId="0" borderId="0" xfId="1900" applyNumberFormat="1" applyFont="1" applyAlignment="1">
      <alignment vertical="center"/>
    </xf>
    <xf numFmtId="9" fontId="16" fillId="0" borderId="0" xfId="0" applyNumberFormat="1" applyFont="1"/>
    <xf numFmtId="170" fontId="4" fillId="0" borderId="0" xfId="1882" applyNumberFormat="1" applyFont="1" applyFill="1" applyBorder="1" applyAlignment="1">
      <alignment vertical="center"/>
    </xf>
    <xf numFmtId="9" fontId="16" fillId="0" borderId="0" xfId="0" quotePrefix="1" applyNumberFormat="1" applyFont="1" applyFill="1" applyBorder="1" applyAlignment="1">
      <alignment vertical="center"/>
    </xf>
    <xf numFmtId="170" fontId="40" fillId="0" borderId="0" xfId="1900" applyNumberFormat="1" applyFont="1" applyBorder="1"/>
    <xf numFmtId="0" fontId="4" fillId="0" borderId="19" xfId="0" applyFont="1" applyBorder="1" applyAlignment="1">
      <alignment horizontal="left" wrapText="1"/>
    </xf>
    <xf numFmtId="2" fontId="28" fillId="0" borderId="0" xfId="1900" applyNumberFormat="1" applyFont="1" applyAlignment="1">
      <alignment vertical="center"/>
    </xf>
    <xf numFmtId="0" fontId="16" fillId="0" borderId="0" xfId="0" applyFont="1" applyFill="1"/>
    <xf numFmtId="0" fontId="27" fillId="0" borderId="0" xfId="0" applyFont="1" applyAlignment="1">
      <alignment wrapText="1"/>
    </xf>
    <xf numFmtId="0" fontId="92" fillId="0" borderId="0" xfId="0" applyFont="1" applyAlignment="1">
      <alignment wrapText="1"/>
    </xf>
    <xf numFmtId="0" fontId="101" fillId="0" borderId="0" xfId="0" applyFont="1"/>
    <xf numFmtId="0" fontId="91" fillId="0" borderId="0" xfId="0" applyFont="1" applyFill="1" applyBorder="1" applyAlignment="1">
      <alignment vertical="center" wrapText="1"/>
    </xf>
    <xf numFmtId="0" fontId="102" fillId="0" borderId="0" xfId="0" applyFont="1" applyFill="1" applyBorder="1" applyAlignment="1">
      <alignment vertical="top" wrapText="1"/>
    </xf>
    <xf numFmtId="0" fontId="103" fillId="0" borderId="0" xfId="0" applyFont="1" applyBorder="1" applyAlignment="1">
      <alignment wrapText="1"/>
    </xf>
    <xf numFmtId="0" fontId="102" fillId="0" borderId="19" xfId="0" applyFont="1" applyFill="1" applyBorder="1" applyAlignment="1">
      <alignment vertical="top" wrapText="1"/>
    </xf>
    <xf numFmtId="192" fontId="102" fillId="0" borderId="19" xfId="0" applyNumberFormat="1" applyFont="1" applyFill="1" applyBorder="1" applyAlignment="1">
      <alignment horizontal="center" vertical="center" wrapText="1"/>
    </xf>
    <xf numFmtId="0" fontId="104" fillId="0" borderId="0" xfId="0" applyFont="1" applyAlignment="1"/>
    <xf numFmtId="0" fontId="104" fillId="0" borderId="0" xfId="0" applyFont="1"/>
    <xf numFmtId="0" fontId="4" fillId="0" borderId="19" xfId="0" applyFont="1" applyBorder="1" applyAlignment="1" applyProtection="1">
      <alignment horizontal="center" vertical="center"/>
    </xf>
    <xf numFmtId="0" fontId="105" fillId="0" borderId="0" xfId="0" applyFont="1"/>
    <xf numFmtId="0" fontId="102" fillId="0" borderId="19" xfId="0" applyFont="1" applyFill="1" applyBorder="1" applyAlignment="1">
      <alignment horizontal="left" vertical="center" wrapText="1"/>
    </xf>
    <xf numFmtId="37" fontId="4" fillId="0" borderId="19" xfId="0" applyNumberFormat="1" applyFont="1" applyBorder="1" applyAlignment="1" applyProtection="1">
      <alignment horizontal="center" vertical="center"/>
    </xf>
    <xf numFmtId="172" fontId="28" fillId="0" borderId="19" xfId="1900" applyNumberFormat="1" applyFont="1" applyBorder="1" applyAlignment="1" applyProtection="1">
      <alignment horizontal="center" vertical="center"/>
    </xf>
    <xf numFmtId="181" fontId="4" fillId="0" borderId="19" xfId="0" applyNumberFormat="1" applyFont="1" applyBorder="1" applyAlignment="1" applyProtection="1">
      <alignment horizontal="center" vertical="center"/>
    </xf>
    <xf numFmtId="3" fontId="16" fillId="0" borderId="19" xfId="0" applyNumberFormat="1" applyFont="1" applyBorder="1" applyAlignment="1">
      <alignment horizontal="center" vertical="center"/>
    </xf>
    <xf numFmtId="3" fontId="4" fillId="0" borderId="19" xfId="0" applyNumberFormat="1" applyFont="1" applyBorder="1" applyAlignment="1">
      <alignment horizontal="center" vertical="center"/>
    </xf>
    <xf numFmtId="177" fontId="29" fillId="0" borderId="0" xfId="1152" applyNumberFormat="1"/>
    <xf numFmtId="0" fontId="101" fillId="0" borderId="0" xfId="0" applyFont="1" applyFill="1"/>
    <xf numFmtId="0" fontId="101" fillId="0" borderId="0" xfId="0" applyFont="1" applyFill="1" applyAlignment="1"/>
    <xf numFmtId="0" fontId="105" fillId="0" borderId="0" xfId="0" applyFont="1" applyFill="1" applyAlignment="1"/>
    <xf numFmtId="0" fontId="104" fillId="0" borderId="0" xfId="0" applyFont="1" applyFill="1" applyAlignment="1"/>
    <xf numFmtId="0" fontId="104" fillId="0" borderId="0" xfId="0" applyFont="1" applyFill="1"/>
    <xf numFmtId="0" fontId="97" fillId="0" borderId="0" xfId="0" applyFont="1" applyBorder="1" applyAlignment="1">
      <alignment horizontal="center"/>
    </xf>
    <xf numFmtId="0" fontId="53" fillId="0" borderId="0" xfId="0" applyFont="1" applyBorder="1" applyAlignment="1">
      <alignment horizontal="justify" vertical="center" wrapText="1"/>
    </xf>
    <xf numFmtId="0" fontId="26" fillId="0" borderId="0" xfId="1882" applyFont="1" applyBorder="1" applyProtection="1"/>
    <xf numFmtId="0" fontId="4" fillId="0" borderId="0" xfId="0" applyFont="1" applyFill="1" applyAlignment="1"/>
    <xf numFmtId="0" fontId="4" fillId="0" borderId="0" xfId="0" applyFont="1" applyFill="1"/>
    <xf numFmtId="0" fontId="105" fillId="0" borderId="0" xfId="0" applyFont="1" applyFill="1"/>
    <xf numFmtId="172" fontId="4" fillId="0" borderId="0" xfId="0" applyNumberFormat="1" applyFont="1"/>
    <xf numFmtId="0" fontId="107" fillId="0" borderId="0" xfId="1136" applyFont="1" applyBorder="1" applyAlignment="1" applyProtection="1">
      <alignment horizontal="center" vertical="center"/>
    </xf>
    <xf numFmtId="0" fontId="108" fillId="0" borderId="0" xfId="0" applyFont="1" applyAlignment="1">
      <alignment horizontal="center" vertical="center" readingOrder="1"/>
    </xf>
    <xf numFmtId="4" fontId="104" fillId="0" borderId="0" xfId="0" applyNumberFormat="1" applyFont="1" applyFill="1"/>
    <xf numFmtId="0" fontId="16" fillId="0" borderId="0" xfId="0" applyNumberFormat="1" applyFont="1"/>
    <xf numFmtId="0" fontId="4" fillId="0" borderId="0" xfId="0" applyFont="1" applyFill="1" applyBorder="1"/>
    <xf numFmtId="193" fontId="16" fillId="0" borderId="0" xfId="0" applyNumberFormat="1" applyFont="1"/>
    <xf numFmtId="0" fontId="103" fillId="0" borderId="0" xfId="0" applyFont="1" applyBorder="1" applyAlignment="1">
      <alignment horizontal="center" wrapText="1"/>
    </xf>
    <xf numFmtId="0" fontId="58" fillId="0" borderId="0" xfId="1265" applyFont="1" applyAlignment="1" applyProtection="1">
      <alignment horizontal="right" wrapText="1" readingOrder="1"/>
      <protection locked="0"/>
    </xf>
    <xf numFmtId="0" fontId="31" fillId="0" borderId="0" xfId="0" applyFont="1" applyFill="1"/>
    <xf numFmtId="0" fontId="26" fillId="0" borderId="0" xfId="0" applyFont="1" applyFill="1"/>
    <xf numFmtId="180" fontId="26" fillId="0" borderId="0" xfId="0" applyNumberFormat="1" applyFont="1" applyFill="1"/>
    <xf numFmtId="0" fontId="26" fillId="0" borderId="0" xfId="0" applyFont="1" applyFill="1" applyAlignment="1"/>
    <xf numFmtId="0" fontId="0" fillId="0" borderId="0" xfId="0" applyFill="1"/>
    <xf numFmtId="0" fontId="87" fillId="0" borderId="0" xfId="0" applyFont="1"/>
    <xf numFmtId="3" fontId="4" fillId="0" borderId="19" xfId="0" applyNumberFormat="1" applyFont="1" applyBorder="1" applyAlignment="1">
      <alignment horizontal="center"/>
    </xf>
    <xf numFmtId="192" fontId="59" fillId="0" borderId="0" xfId="0" applyNumberFormat="1" applyFont="1" applyFill="1" applyBorder="1" applyAlignment="1">
      <alignment vertical="top" wrapText="1"/>
    </xf>
    <xf numFmtId="173" fontId="4" fillId="0" borderId="21" xfId="0" applyNumberFormat="1" applyFont="1" applyBorder="1" applyAlignment="1">
      <alignment horizontal="center" vertical="center"/>
    </xf>
    <xf numFmtId="0" fontId="4" fillId="0" borderId="19" xfId="0" applyFont="1" applyFill="1" applyBorder="1" applyAlignment="1">
      <alignment horizontal="left" vertical="center"/>
    </xf>
    <xf numFmtId="171" fontId="4" fillId="0" borderId="19" xfId="0" applyNumberFormat="1" applyFont="1" applyBorder="1" applyAlignment="1" applyProtection="1">
      <alignment horizontal="center"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4" fillId="0" borderId="0" xfId="1882" quotePrefix="1" applyFont="1" applyFill="1" applyBorder="1" applyAlignment="1">
      <alignment vertical="center"/>
    </xf>
    <xf numFmtId="195" fontId="62" fillId="53" borderId="0" xfId="1267" applyNumberFormat="1" applyFont="1" applyFill="1" applyBorder="1" applyAlignment="1" applyProtection="1">
      <alignment horizontal="right" vertical="top" wrapText="1" readingOrder="1"/>
      <protection locked="0"/>
    </xf>
    <xf numFmtId="0" fontId="61" fillId="0" borderId="0" xfId="1267" applyFont="1" applyBorder="1" applyAlignment="1" applyProtection="1">
      <alignment horizontal="center" vertical="top" wrapText="1" readingOrder="1"/>
      <protection locked="0"/>
    </xf>
    <xf numFmtId="170" fontId="16" fillId="0" borderId="0" xfId="0" applyNumberFormat="1" applyFont="1" applyBorder="1"/>
    <xf numFmtId="194" fontId="62" fillId="53" borderId="0" xfId="1267" applyNumberFormat="1" applyFont="1" applyFill="1" applyBorder="1" applyAlignment="1" applyProtection="1">
      <alignment horizontal="right" vertical="top" wrapText="1" readingOrder="1"/>
      <protection locked="0"/>
    </xf>
    <xf numFmtId="9" fontId="24" fillId="0" borderId="0" xfId="1900" applyFont="1" applyFill="1" applyBorder="1" applyAlignment="1">
      <alignment vertical="center"/>
    </xf>
    <xf numFmtId="170" fontId="16" fillId="0" borderId="0" xfId="0" applyNumberFormat="1" applyFont="1" applyFill="1" applyBorder="1" applyAlignment="1">
      <alignment vertical="center"/>
    </xf>
    <xf numFmtId="192" fontId="59" fillId="0" borderId="0" xfId="1249" applyNumberFormat="1" applyFont="1" applyFill="1" applyBorder="1" applyAlignment="1">
      <alignment vertical="top" wrapText="1"/>
    </xf>
    <xf numFmtId="192" fontId="103" fillId="0" borderId="0" xfId="0" applyNumberFormat="1" applyFont="1" applyBorder="1" applyAlignment="1">
      <alignment wrapText="1"/>
    </xf>
    <xf numFmtId="194" fontId="62" fillId="0" borderId="0" xfId="1267" applyNumberFormat="1" applyFont="1" applyFill="1" applyBorder="1" applyAlignment="1" applyProtection="1">
      <alignment horizontal="right" vertical="top" wrapText="1" readingOrder="1"/>
      <protection locked="0"/>
    </xf>
    <xf numFmtId="194" fontId="61" fillId="0" borderId="0" xfId="1267" applyNumberFormat="1" applyFont="1" applyFill="1" applyBorder="1" applyAlignment="1" applyProtection="1">
      <alignment horizontal="right" vertical="top" wrapText="1" readingOrder="1"/>
      <protection locked="0"/>
    </xf>
    <xf numFmtId="3" fontId="16" fillId="0" borderId="0" xfId="0" applyNumberFormat="1"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61" fillId="0" borderId="0" xfId="1267" applyFont="1" applyFill="1" applyBorder="1" applyAlignment="1" applyProtection="1">
      <alignment horizontal="center" vertical="top" wrapText="1" readingOrder="1"/>
      <protection locked="0"/>
    </xf>
    <xf numFmtId="195" fontId="62" fillId="0" borderId="0" xfId="1267" applyNumberFormat="1" applyFont="1" applyFill="1" applyBorder="1" applyAlignment="1" applyProtection="1">
      <alignment horizontal="right" vertical="top" wrapText="1" readingOrder="1"/>
      <protection locked="0"/>
    </xf>
    <xf numFmtId="3" fontId="16" fillId="0" borderId="0" xfId="0" applyNumberFormat="1" applyFont="1" applyFill="1" applyAlignment="1">
      <alignment vertical="center"/>
    </xf>
    <xf numFmtId="170" fontId="16" fillId="0" borderId="0" xfId="0" applyNumberFormat="1" applyFont="1" applyFill="1" applyAlignment="1">
      <alignment vertical="center"/>
    </xf>
    <xf numFmtId="0" fontId="62" fillId="0" borderId="0" xfId="1267" applyFont="1" applyFill="1" applyBorder="1" applyAlignment="1" applyProtection="1">
      <alignment vertical="top" wrapText="1" readingOrder="1"/>
      <protection locked="0"/>
    </xf>
    <xf numFmtId="195" fontId="61" fillId="0" borderId="0" xfId="1267" applyNumberFormat="1" applyFont="1" applyFill="1" applyBorder="1" applyAlignment="1" applyProtection="1">
      <alignment horizontal="right" vertical="top" wrapText="1" readingOrder="1"/>
      <protection locked="0"/>
    </xf>
    <xf numFmtId="3" fontId="31" fillId="0" borderId="0" xfId="0" applyNumberFormat="1" applyFont="1" applyFill="1" applyBorder="1" applyAlignment="1">
      <alignment vertical="center"/>
    </xf>
    <xf numFmtId="170" fontId="31" fillId="0" borderId="0" xfId="0" applyNumberFormat="1" applyFont="1" applyFill="1" applyBorder="1" applyAlignment="1">
      <alignment vertical="center"/>
    </xf>
    <xf numFmtId="0" fontId="31" fillId="0" borderId="0" xfId="0" applyFont="1" applyFill="1" applyBorder="1" applyAlignment="1">
      <alignment vertical="center"/>
    </xf>
    <xf numFmtId="0" fontId="4" fillId="0" borderId="0" xfId="0" applyFont="1" applyFill="1" applyBorder="1" applyAlignment="1">
      <alignment vertical="center"/>
    </xf>
    <xf numFmtId="9" fontId="28" fillId="0" borderId="0" xfId="1900" applyFont="1" applyFill="1" applyBorder="1" applyAlignment="1">
      <alignment vertical="center"/>
    </xf>
    <xf numFmtId="0" fontId="110" fillId="0" borderId="0" xfId="0" applyFont="1"/>
    <xf numFmtId="0" fontId="111" fillId="0" borderId="0" xfId="0" applyFont="1"/>
    <xf numFmtId="0" fontId="91" fillId="0" borderId="0" xfId="0" applyFont="1" applyBorder="1" applyAlignment="1"/>
    <xf numFmtId="170" fontId="110" fillId="0" borderId="0" xfId="0" applyNumberFormat="1" applyFont="1" applyBorder="1"/>
    <xf numFmtId="0" fontId="112" fillId="0" borderId="0" xfId="1224" applyFont="1" applyAlignment="1">
      <alignment vertical="center"/>
    </xf>
    <xf numFmtId="0" fontId="4" fillId="0" borderId="0" xfId="0" applyFont="1" applyAlignment="1">
      <alignment wrapText="1"/>
    </xf>
    <xf numFmtId="173" fontId="0" fillId="0" borderId="0" xfId="0" applyNumberFormat="1"/>
    <xf numFmtId="0" fontId="111" fillId="0" borderId="0" xfId="0" applyFont="1" applyAlignment="1">
      <alignment vertical="center"/>
    </xf>
    <xf numFmtId="9" fontId="90" fillId="0" borderId="0" xfId="0" applyNumberFormat="1" applyFont="1"/>
    <xf numFmtId="0" fontId="113" fillId="53" borderId="0" xfId="0" applyFont="1" applyFill="1" applyAlignment="1">
      <alignment horizontal="right" vertical="center" wrapText="1"/>
    </xf>
    <xf numFmtId="198" fontId="4" fillId="0" borderId="0" xfId="0" applyNumberFormat="1" applyFont="1"/>
    <xf numFmtId="0" fontId="4" fillId="0" borderId="19" xfId="0" applyNumberFormat="1" applyFont="1" applyBorder="1" applyAlignment="1">
      <alignment horizontal="left"/>
    </xf>
    <xf numFmtId="0" fontId="0" fillId="0" borderId="0" xfId="0" applyNumberFormat="1" applyBorder="1"/>
    <xf numFmtId="0" fontId="87" fillId="0" borderId="0" xfId="0" applyFont="1" applyFill="1" applyBorder="1" applyAlignment="1"/>
    <xf numFmtId="0" fontId="105" fillId="0" borderId="0" xfId="0" applyFont="1" applyFill="1" applyBorder="1" applyAlignment="1"/>
    <xf numFmtId="0" fontId="115" fillId="0" borderId="0" xfId="0" applyFont="1" applyAlignment="1">
      <alignment horizontal="right" vertical="center" wrapText="1"/>
    </xf>
    <xf numFmtId="192" fontId="66" fillId="0" borderId="0" xfId="0" applyNumberFormat="1" applyFont="1" applyFill="1" applyBorder="1" applyAlignment="1">
      <alignment vertical="top" wrapText="1"/>
    </xf>
    <xf numFmtId="3" fontId="4" fillId="0" borderId="0" xfId="0" applyNumberFormat="1" applyFont="1"/>
    <xf numFmtId="0" fontId="116" fillId="0" borderId="0" xfId="0" applyNumberFormat="1" applyFont="1" applyBorder="1"/>
    <xf numFmtId="0" fontId="105" fillId="0" borderId="0" xfId="0" applyFont="1" applyBorder="1" applyAlignment="1"/>
    <xf numFmtId="0" fontId="105" fillId="0" borderId="0" xfId="0" applyFont="1" applyBorder="1"/>
    <xf numFmtId="0" fontId="105" fillId="0" borderId="0" xfId="0" applyFont="1" applyFill="1" applyBorder="1"/>
    <xf numFmtId="0" fontId="104" fillId="0" borderId="0" xfId="0" applyFont="1" applyBorder="1" applyAlignment="1"/>
    <xf numFmtId="0" fontId="104" fillId="0" borderId="0" xfId="0" applyFont="1" applyBorder="1"/>
    <xf numFmtId="0" fontId="4" fillId="0" borderId="0" xfId="0" applyFont="1" applyBorder="1" applyAlignment="1"/>
    <xf numFmtId="0" fontId="87" fillId="0" borderId="0" xfId="0" applyFont="1" applyBorder="1" applyAlignment="1"/>
    <xf numFmtId="0" fontId="87" fillId="0" borderId="0" xfId="0" applyFont="1" applyBorder="1"/>
    <xf numFmtId="0" fontId="87" fillId="0" borderId="0" xfId="0" applyFont="1" applyFill="1" applyBorder="1"/>
    <xf numFmtId="0" fontId="106" fillId="0" borderId="0" xfId="0" applyFont="1" applyBorder="1" applyAlignment="1"/>
    <xf numFmtId="0" fontId="106" fillId="0" borderId="0" xfId="0" applyFont="1" applyBorder="1"/>
    <xf numFmtId="0" fontId="101" fillId="0" borderId="0" xfId="0" applyFont="1" applyBorder="1"/>
    <xf numFmtId="0" fontId="4" fillId="0" borderId="0" xfId="0" applyFont="1" applyBorder="1" applyAlignment="1">
      <alignment vertical="center" wrapText="1"/>
    </xf>
    <xf numFmtId="177" fontId="16" fillId="0" borderId="0" xfId="0" applyNumberFormat="1" applyFont="1" applyFill="1" applyBorder="1"/>
    <xf numFmtId="4" fontId="104" fillId="0" borderId="0" xfId="0" applyNumberFormat="1" applyFont="1" applyBorder="1"/>
    <xf numFmtId="0" fontId="26" fillId="0" borderId="0" xfId="0" applyNumberFormat="1" applyFont="1"/>
    <xf numFmtId="0" fontId="29" fillId="0" borderId="0" xfId="1152" applyNumberFormat="1"/>
    <xf numFmtId="0" fontId="0" fillId="0" borderId="0" xfId="0" applyAlignment="1"/>
    <xf numFmtId="0" fontId="16" fillId="0" borderId="0" xfId="0" applyFont="1" applyBorder="1" applyAlignment="1"/>
    <xf numFmtId="0" fontId="92" fillId="0" borderId="0" xfId="0" applyFont="1" applyAlignment="1"/>
    <xf numFmtId="0" fontId="105" fillId="0" borderId="0" xfId="0" applyFont="1" applyBorder="1" applyAlignment="1">
      <alignment horizontal="left"/>
    </xf>
    <xf numFmtId="0" fontId="114" fillId="0" borderId="0" xfId="0" applyNumberFormat="1" applyFont="1" applyBorder="1"/>
    <xf numFmtId="177" fontId="105" fillId="0" borderId="0" xfId="0" applyNumberFormat="1" applyFont="1" applyFill="1" applyBorder="1"/>
    <xf numFmtId="0" fontId="0" fillId="0" borderId="0" xfId="0" applyAlignment="1">
      <alignment wrapText="1"/>
    </xf>
    <xf numFmtId="0" fontId="0" fillId="0" borderId="0" xfId="0" applyBorder="1" applyAlignment="1">
      <alignment wrapText="1"/>
    </xf>
    <xf numFmtId="4" fontId="87" fillId="0" borderId="0" xfId="0" applyNumberFormat="1" applyFont="1"/>
    <xf numFmtId="0" fontId="118" fillId="0" borderId="0" xfId="0" applyFont="1" applyAlignment="1" applyProtection="1">
      <alignment horizontal="right" wrapText="1" readingOrder="1"/>
      <protection locked="0"/>
    </xf>
    <xf numFmtId="0" fontId="118" fillId="0" borderId="0" xfId="0" applyFont="1" applyAlignment="1" applyProtection="1">
      <alignment wrapText="1" readingOrder="1"/>
      <protection locked="0"/>
    </xf>
    <xf numFmtId="4" fontId="118" fillId="0" borderId="0" xfId="0" applyNumberFormat="1" applyFont="1" applyAlignment="1" applyProtection="1">
      <alignment wrapText="1" readingOrder="1"/>
      <protection locked="0"/>
    </xf>
    <xf numFmtId="10" fontId="16" fillId="0" borderId="0" xfId="0" applyNumberFormat="1" applyFont="1"/>
    <xf numFmtId="9" fontId="95" fillId="0" borderId="0" xfId="1224" applyNumberFormat="1" applyFont="1" applyAlignment="1">
      <alignment vertical="center"/>
    </xf>
    <xf numFmtId="0" fontId="16" fillId="0" borderId="0" xfId="0" applyFont="1" applyAlignment="1">
      <alignment vertical="center" wrapText="1"/>
    </xf>
    <xf numFmtId="0" fontId="99" fillId="0" borderId="0" xfId="0" applyFont="1" applyAlignment="1">
      <alignment vertical="center" wrapText="1"/>
    </xf>
    <xf numFmtId="0" fontId="95" fillId="0" borderId="0" xfId="1224" applyFont="1" applyAlignment="1">
      <alignment horizontal="left" vertical="center"/>
    </xf>
    <xf numFmtId="0" fontId="119" fillId="0" borderId="0" xfId="0" applyFont="1" applyFill="1" applyBorder="1" applyAlignment="1">
      <alignment vertical="top" wrapText="1"/>
    </xf>
    <xf numFmtId="0" fontId="120" fillId="0" borderId="19" xfId="0" applyFont="1" applyFill="1" applyBorder="1" applyAlignment="1">
      <alignment horizontal="center" vertical="center" wrapText="1"/>
    </xf>
    <xf numFmtId="0" fontId="90" fillId="0" borderId="0" xfId="0" applyFont="1" applyAlignment="1"/>
    <xf numFmtId="3" fontId="4" fillId="0" borderId="0" xfId="1165" applyNumberFormat="1" applyFont="1" applyFill="1" applyBorder="1" applyAlignment="1">
      <alignment horizontal="center" vertical="center"/>
    </xf>
    <xf numFmtId="173" fontId="4" fillId="0" borderId="0" xfId="1165" applyNumberFormat="1" applyFont="1" applyFill="1" applyBorder="1" applyAlignment="1">
      <alignment horizontal="center" vertical="center"/>
    </xf>
    <xf numFmtId="0" fontId="4" fillId="0" borderId="0" xfId="1882" applyFont="1" applyFill="1" applyBorder="1" applyAlignment="1">
      <alignment vertical="center"/>
    </xf>
    <xf numFmtId="182" fontId="16" fillId="0" borderId="0" xfId="0" applyNumberFormat="1" applyFont="1" applyAlignment="1">
      <alignment vertical="center"/>
    </xf>
    <xf numFmtId="0" fontId="31" fillId="0" borderId="0" xfId="0" applyFont="1" applyFill="1" applyBorder="1" applyAlignment="1">
      <alignment horizontal="center"/>
    </xf>
    <xf numFmtId="0" fontId="31" fillId="0" borderId="0" xfId="0" applyFont="1" applyFill="1" applyBorder="1" applyAlignment="1">
      <alignment horizontal="center" vertical="center" wrapText="1"/>
    </xf>
    <xf numFmtId="0" fontId="4" fillId="0" borderId="19" xfId="0" applyFont="1" applyFill="1" applyBorder="1" applyAlignment="1">
      <alignment horizontal="center"/>
    </xf>
    <xf numFmtId="0" fontId="4" fillId="0" borderId="19" xfId="0" applyFont="1" applyFill="1" applyBorder="1" applyAlignment="1">
      <alignment horizontal="center" vertical="center" wrapText="1"/>
    </xf>
    <xf numFmtId="0" fontId="4" fillId="0" borderId="19" xfId="0" applyFont="1" applyBorder="1" applyAlignment="1">
      <alignment horizontal="center" vertical="center" wrapText="1"/>
    </xf>
    <xf numFmtId="17" fontId="121" fillId="0" borderId="0" xfId="1225" applyNumberFormat="1" applyFont="1" applyAlignment="1">
      <alignment horizontal="left" vertical="center"/>
    </xf>
    <xf numFmtId="0" fontId="31" fillId="0" borderId="0" xfId="1225" applyFont="1" applyAlignment="1">
      <alignment vertical="center"/>
    </xf>
    <xf numFmtId="3" fontId="111" fillId="0" borderId="0" xfId="0" applyNumberFormat="1" applyFont="1"/>
    <xf numFmtId="0" fontId="31" fillId="0" borderId="19" xfId="0" applyFont="1" applyBorder="1" applyAlignment="1">
      <alignment horizontal="center" vertical="center" wrapText="1"/>
    </xf>
    <xf numFmtId="0" fontId="90" fillId="0" borderId="0" xfId="0" applyFont="1" applyAlignment="1">
      <alignment wrapText="1"/>
    </xf>
    <xf numFmtId="4" fontId="90" fillId="0" borderId="0" xfId="0" applyNumberFormat="1" applyFont="1"/>
    <xf numFmtId="4" fontId="111" fillId="0" borderId="0" xfId="0" applyNumberFormat="1" applyFont="1"/>
    <xf numFmtId="0" fontId="58" fillId="0" borderId="0" xfId="1241" applyFont="1" applyAlignment="1" applyProtection="1">
      <alignment horizontal="right" vertical="top" wrapText="1" readingOrder="1"/>
      <protection locked="0"/>
    </xf>
    <xf numFmtId="0" fontId="58" fillId="0" borderId="0" xfId="1241" applyFont="1" applyAlignment="1" applyProtection="1">
      <alignment vertical="top" wrapText="1" readingOrder="1"/>
      <protection locked="0"/>
    </xf>
    <xf numFmtId="0" fontId="4" fillId="0" borderId="0" xfId="1241" applyAlignment="1">
      <alignment wrapText="1" readingOrder="1"/>
    </xf>
    <xf numFmtId="0" fontId="4" fillId="0" borderId="0" xfId="1241" applyAlignment="1">
      <alignment wrapText="1"/>
    </xf>
    <xf numFmtId="200" fontId="90" fillId="0" borderId="0" xfId="0" applyNumberFormat="1" applyFont="1"/>
    <xf numFmtId="0" fontId="4" fillId="0" borderId="0" xfId="1232" applyAlignment="1">
      <alignment wrapText="1"/>
    </xf>
    <xf numFmtId="0" fontId="58" fillId="0" borderId="0" xfId="1232" applyFont="1" applyAlignment="1" applyProtection="1">
      <alignment horizontal="right" vertical="top" wrapText="1" readingOrder="1"/>
      <protection locked="0"/>
    </xf>
    <xf numFmtId="4" fontId="90" fillId="0" borderId="0" xfId="0" applyNumberFormat="1" applyFont="1" applyFill="1"/>
    <xf numFmtId="0" fontId="90" fillId="0" borderId="0" xfId="0" applyFont="1" applyFill="1" applyAlignment="1">
      <alignment wrapText="1"/>
    </xf>
    <xf numFmtId="4" fontId="90" fillId="0" borderId="0" xfId="0" applyNumberFormat="1" applyFont="1" applyFill="1" applyAlignment="1">
      <alignment wrapText="1"/>
    </xf>
    <xf numFmtId="198" fontId="90" fillId="0" borderId="0" xfId="0" applyNumberFormat="1" applyFont="1" applyFill="1"/>
    <xf numFmtId="0" fontId="90" fillId="0" borderId="0" xfId="0" applyFont="1" applyFill="1"/>
    <xf numFmtId="170" fontId="91" fillId="0" borderId="0" xfId="0" applyNumberFormat="1" applyFont="1" applyBorder="1"/>
    <xf numFmtId="3" fontId="91" fillId="0" borderId="0" xfId="0" applyNumberFormat="1" applyFont="1" applyBorder="1" applyAlignment="1"/>
    <xf numFmtId="0" fontId="91" fillId="0" borderId="0" xfId="0" applyFont="1" applyAlignment="1"/>
    <xf numFmtId="0" fontId="31" fillId="53" borderId="19" xfId="0" applyFont="1" applyFill="1" applyBorder="1" applyAlignment="1">
      <alignment horizontal="center" vertical="center" wrapText="1"/>
    </xf>
    <xf numFmtId="0" fontId="117" fillId="0" borderId="0" xfId="0" applyFont="1" applyFill="1" applyBorder="1"/>
    <xf numFmtId="0" fontId="26" fillId="0" borderId="0" xfId="0" applyFont="1" applyBorder="1" applyAlignment="1">
      <alignment horizontal="left" vertical="top" wrapText="1"/>
    </xf>
    <xf numFmtId="9" fontId="4" fillId="0" borderId="0" xfId="0" applyNumberFormat="1" applyFont="1"/>
    <xf numFmtId="4" fontId="26" fillId="0" borderId="0" xfId="0" applyNumberFormat="1" applyFont="1" applyBorder="1" applyAlignment="1">
      <alignment horizontal="center"/>
    </xf>
    <xf numFmtId="4" fontId="104" fillId="0" borderId="0" xfId="0" applyNumberFormat="1" applyFont="1"/>
    <xf numFmtId="2" fontId="104" fillId="0" borderId="0" xfId="0" applyNumberFormat="1" applyFont="1"/>
    <xf numFmtId="3" fontId="104" fillId="0" borderId="0" xfId="0" applyNumberFormat="1" applyFont="1" applyBorder="1" applyAlignment="1"/>
    <xf numFmtId="0" fontId="122" fillId="0" borderId="0" xfId="0" applyFont="1" applyBorder="1" applyAlignment="1">
      <alignment horizontal="center"/>
    </xf>
    <xf numFmtId="3" fontId="122" fillId="0" borderId="0" xfId="0" applyNumberFormat="1" applyFont="1" applyBorder="1"/>
    <xf numFmtId="170" fontId="122" fillId="0" borderId="0" xfId="0" applyNumberFormat="1" applyFont="1" applyBorder="1"/>
    <xf numFmtId="0" fontId="87" fillId="0" borderId="19" xfId="0" applyFont="1" applyFill="1" applyBorder="1" applyAlignment="1">
      <alignment horizontal="left"/>
    </xf>
    <xf numFmtId="0" fontId="87" fillId="0" borderId="19" xfId="0" applyFont="1" applyFill="1" applyBorder="1" applyAlignment="1">
      <alignment horizontal="left" wrapText="1"/>
    </xf>
    <xf numFmtId="9" fontId="0" fillId="0" borderId="0" xfId="0" applyNumberFormat="1"/>
    <xf numFmtId="4" fontId="0" fillId="0" borderId="0" xfId="0" applyNumberFormat="1"/>
    <xf numFmtId="0" fontId="31" fillId="0" borderId="19" xfId="0" applyFont="1" applyBorder="1" applyAlignment="1">
      <alignment horizontal="center" vertical="center"/>
    </xf>
    <xf numFmtId="176" fontId="31" fillId="0" borderId="19" xfId="1153" applyNumberFormat="1" applyFont="1" applyBorder="1" applyAlignment="1">
      <alignment horizontal="center" vertical="center" wrapText="1"/>
    </xf>
    <xf numFmtId="201" fontId="29" fillId="0" borderId="0" xfId="1153" applyNumberFormat="1" applyAlignment="1">
      <alignment vertical="center"/>
    </xf>
    <xf numFmtId="3" fontId="4" fillId="0" borderId="0" xfId="1153" applyNumberFormat="1" applyFont="1" applyFill="1" applyBorder="1" applyAlignment="1">
      <alignment vertical="center"/>
    </xf>
    <xf numFmtId="3" fontId="4" fillId="0" borderId="0" xfId="0" applyNumberFormat="1" applyFont="1" applyBorder="1" applyAlignment="1">
      <alignment vertical="center"/>
    </xf>
    <xf numFmtId="0" fontId="68" fillId="0" borderId="0" xfId="0" applyFont="1" applyAlignment="1">
      <alignment vertical="center"/>
    </xf>
    <xf numFmtId="0" fontId="4" fillId="0" borderId="19" xfId="0" quotePrefix="1" applyFont="1" applyFill="1" applyBorder="1" applyAlignment="1">
      <alignment vertical="center"/>
    </xf>
    <xf numFmtId="3" fontId="4" fillId="0" borderId="19" xfId="1153" applyNumberFormat="1" applyFont="1" applyFill="1" applyBorder="1" applyAlignment="1">
      <alignment horizontal="center" vertical="center"/>
    </xf>
    <xf numFmtId="172" fontId="123" fillId="0" borderId="0" xfId="1900" applyNumberFormat="1" applyFont="1" applyAlignment="1">
      <alignment vertical="center"/>
    </xf>
    <xf numFmtId="170" fontId="90" fillId="0" borderId="0" xfId="0" applyNumberFormat="1" applyFont="1" applyAlignment="1">
      <alignment vertical="center"/>
    </xf>
    <xf numFmtId="0" fontId="90" fillId="0" borderId="0" xfId="0" quotePrefix="1" applyFont="1" applyFill="1" applyBorder="1" applyAlignment="1">
      <alignment vertical="center"/>
    </xf>
    <xf numFmtId="3" fontId="90" fillId="0" borderId="0" xfId="1153" applyNumberFormat="1" applyFont="1" applyFill="1" applyBorder="1" applyAlignment="1">
      <alignment vertical="center"/>
    </xf>
    <xf numFmtId="0" fontId="4" fillId="0" borderId="19" xfId="0" applyFont="1" applyBorder="1" applyAlignment="1">
      <alignment vertical="center"/>
    </xf>
    <xf numFmtId="173" fontId="90" fillId="0" borderId="0" xfId="0" applyNumberFormat="1" applyFont="1" applyFill="1" applyBorder="1" applyAlignment="1">
      <alignment vertical="center"/>
    </xf>
    <xf numFmtId="170" fontId="90" fillId="0" borderId="0" xfId="0" applyNumberFormat="1" applyFont="1" applyBorder="1" applyAlignment="1">
      <alignment vertical="center"/>
    </xf>
    <xf numFmtId="0" fontId="90" fillId="0" borderId="0" xfId="0" applyFont="1" applyBorder="1" applyAlignment="1">
      <alignment vertical="center"/>
    </xf>
    <xf numFmtId="0" fontId="4" fillId="0" borderId="19" xfId="0" applyFont="1" applyFill="1" applyBorder="1" applyAlignment="1">
      <alignment vertical="center"/>
    </xf>
    <xf numFmtId="3" fontId="90" fillId="0" borderId="0" xfId="0" quotePrefix="1" applyNumberFormat="1" applyFont="1" applyFill="1" applyBorder="1" applyAlignment="1">
      <alignment vertical="center"/>
    </xf>
    <xf numFmtId="182" fontId="90" fillId="0" borderId="0" xfId="0" applyNumberFormat="1" applyFont="1" applyBorder="1" applyAlignment="1">
      <alignment vertical="center"/>
    </xf>
    <xf numFmtId="0" fontId="4" fillId="0" borderId="0" xfId="0" applyFont="1" applyBorder="1" applyAlignment="1">
      <alignment vertical="center"/>
    </xf>
    <xf numFmtId="0" fontId="91" fillId="0" borderId="0" xfId="0" applyFont="1" applyBorder="1" applyAlignment="1" applyProtection="1"/>
    <xf numFmtId="0" fontId="90" fillId="0" borderId="0" xfId="0" applyFont="1" applyAlignment="1">
      <alignment vertical="center"/>
    </xf>
    <xf numFmtId="0" fontId="101" fillId="0" borderId="0" xfId="0" applyFont="1" applyAlignment="1">
      <alignment vertical="center"/>
    </xf>
    <xf numFmtId="0" fontId="105" fillId="0" borderId="0" xfId="0" applyFont="1" applyAlignment="1">
      <alignment vertical="center"/>
    </xf>
    <xf numFmtId="173" fontId="4" fillId="0" borderId="0" xfId="0" applyNumberFormat="1" applyFont="1" applyAlignment="1">
      <alignment vertical="center"/>
    </xf>
    <xf numFmtId="170" fontId="4" fillId="0" borderId="0" xfId="0" applyNumberFormat="1" applyFont="1" applyFill="1" applyAlignment="1">
      <alignment vertical="center"/>
    </xf>
    <xf numFmtId="0" fontId="4" fillId="0" borderId="0" xfId="0" applyFont="1" applyFill="1" applyAlignment="1">
      <alignment vertical="center"/>
    </xf>
    <xf numFmtId="0" fontId="31" fillId="0" borderId="0" xfId="0" applyFont="1" applyFill="1" applyAlignment="1">
      <alignment vertical="center"/>
    </xf>
    <xf numFmtId="3" fontId="4" fillId="0" borderId="0" xfId="0" applyNumberFormat="1" applyFont="1" applyFill="1" applyAlignment="1">
      <alignment vertical="center"/>
    </xf>
    <xf numFmtId="3" fontId="105" fillId="0" borderId="0" xfId="1153" applyNumberFormat="1" applyFont="1" applyFill="1" applyBorder="1" applyAlignment="1">
      <alignment vertical="center"/>
    </xf>
    <xf numFmtId="3" fontId="105" fillId="0" borderId="0" xfId="0" applyNumberFormat="1" applyFont="1" applyBorder="1" applyAlignment="1">
      <alignment vertical="center"/>
    </xf>
    <xf numFmtId="0" fontId="105" fillId="0" borderId="0" xfId="0" quotePrefix="1" applyFont="1" applyFill="1" applyBorder="1" applyAlignment="1">
      <alignment vertical="center"/>
    </xf>
    <xf numFmtId="0" fontId="111" fillId="0" borderId="0" xfId="0" applyFont="1" applyBorder="1" applyAlignment="1">
      <alignment vertical="center"/>
    </xf>
    <xf numFmtId="0" fontId="124" fillId="0" borderId="0" xfId="0" applyFont="1"/>
    <xf numFmtId="0" fontId="124" fillId="0" borderId="0" xfId="0" applyFont="1" applyBorder="1"/>
    <xf numFmtId="0" fontId="90" fillId="0" borderId="0" xfId="0"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3" fontId="90" fillId="0" borderId="0" xfId="0" applyNumberFormat="1" applyFont="1" applyFill="1" applyBorder="1" applyAlignment="1">
      <alignment horizontal="center" vertical="center" wrapText="1"/>
    </xf>
    <xf numFmtId="0" fontId="111" fillId="0" borderId="0" xfId="0" applyFont="1" applyFill="1" applyBorder="1" applyAlignment="1">
      <alignment horizontal="center" vertical="center" wrapText="1"/>
    </xf>
    <xf numFmtId="187" fontId="90" fillId="0" borderId="0" xfId="1152" applyNumberFormat="1" applyFont="1" applyFill="1" applyBorder="1" applyAlignment="1">
      <alignment horizontal="center" vertical="center" wrapText="1"/>
    </xf>
    <xf numFmtId="187" fontId="111" fillId="0" borderId="0" xfId="1152" applyNumberFormat="1" applyFont="1" applyFill="1" applyBorder="1" applyAlignment="1">
      <alignment horizontal="center" vertical="center" wrapText="1"/>
    </xf>
    <xf numFmtId="3" fontId="111" fillId="0" borderId="0" xfId="1252" applyNumberFormat="1" applyFont="1" applyFill="1" applyBorder="1" applyAlignment="1" applyProtection="1">
      <alignment horizontal="right"/>
    </xf>
    <xf numFmtId="0" fontId="111" fillId="0" borderId="0" xfId="0" applyFont="1" applyFill="1" applyBorder="1" applyAlignment="1">
      <alignment horizontal="center"/>
    </xf>
    <xf numFmtId="0" fontId="4" fillId="0" borderId="19" xfId="0" applyFont="1" applyFill="1" applyBorder="1" applyAlignment="1">
      <alignment horizontal="center" wrapText="1"/>
    </xf>
    <xf numFmtId="0" fontId="26" fillId="0" borderId="23" xfId="0" applyFont="1" applyFill="1" applyBorder="1" applyAlignment="1">
      <alignment wrapText="1"/>
    </xf>
    <xf numFmtId="3" fontId="4" fillId="0" borderId="19" xfId="0" applyNumberFormat="1" applyFont="1" applyFill="1" applyBorder="1" applyAlignment="1">
      <alignment horizontal="center" vertical="center"/>
    </xf>
    <xf numFmtId="3" fontId="111" fillId="0" borderId="0" xfId="0" applyNumberFormat="1" applyFont="1" applyFill="1" applyBorder="1" applyAlignment="1">
      <alignment horizontal="center" vertical="center"/>
    </xf>
    <xf numFmtId="187" fontId="4" fillId="0" borderId="19" xfId="1152" applyNumberFormat="1" applyFont="1" applyFill="1" applyBorder="1" applyAlignment="1">
      <alignment horizontal="left" vertical="center"/>
    </xf>
    <xf numFmtId="3" fontId="90" fillId="0" borderId="0" xfId="0" applyNumberFormat="1" applyFont="1" applyFill="1" applyBorder="1"/>
    <xf numFmtId="3" fontId="111" fillId="0" borderId="0" xfId="0" applyNumberFormat="1" applyFont="1" applyFill="1" applyBorder="1" applyAlignment="1">
      <alignment horizontal="center"/>
    </xf>
    <xf numFmtId="0" fontId="125" fillId="0" borderId="0" xfId="0" applyFont="1" applyBorder="1" applyAlignment="1">
      <alignment horizontal="left" vertical="center" wrapText="1"/>
    </xf>
    <xf numFmtId="0" fontId="125" fillId="0" borderId="0" xfId="0" applyFont="1" applyBorder="1" applyAlignment="1">
      <alignment horizontal="left"/>
    </xf>
    <xf numFmtId="0" fontId="125" fillId="0" borderId="0" xfId="0" applyFont="1" applyBorder="1" applyAlignment="1">
      <alignment horizontal="left" wrapText="1"/>
    </xf>
    <xf numFmtId="0" fontId="126" fillId="0" borderId="0" xfId="0" applyFont="1" applyBorder="1" applyAlignment="1">
      <alignment horizontal="left" wrapText="1"/>
    </xf>
    <xf numFmtId="0" fontId="111" fillId="0" borderId="0" xfId="0" applyFont="1" applyFill="1"/>
    <xf numFmtId="0" fontId="31" fillId="0" borderId="19" xfId="0" applyFont="1" applyFill="1" applyBorder="1" applyAlignment="1" applyProtection="1">
      <alignment horizontal="center" vertical="center" wrapText="1"/>
    </xf>
    <xf numFmtId="0" fontId="124" fillId="0" borderId="0" xfId="0" applyFont="1" applyFill="1" applyBorder="1"/>
    <xf numFmtId="4" fontId="124" fillId="0" borderId="0" xfId="0" applyNumberFormat="1" applyFont="1" applyFill="1" applyBorder="1"/>
    <xf numFmtId="172" fontId="28" fillId="0" borderId="19" xfId="1900" applyNumberFormat="1" applyFont="1" applyFill="1" applyBorder="1" applyAlignment="1" applyProtection="1">
      <alignment horizontal="center" vertical="center"/>
    </xf>
    <xf numFmtId="182" fontId="90" fillId="0" borderId="0" xfId="0" applyNumberFormat="1" applyFont="1" applyFill="1"/>
    <xf numFmtId="0" fontId="31" fillId="0" borderId="19" xfId="0" applyFont="1" applyBorder="1" applyAlignment="1" applyProtection="1">
      <alignment horizontal="center" vertical="center"/>
    </xf>
    <xf numFmtId="172" fontId="28" fillId="53" borderId="19" xfId="1900" applyNumberFormat="1" applyFont="1" applyFill="1" applyBorder="1" applyAlignment="1" applyProtection="1">
      <alignment horizontal="center" vertical="center"/>
    </xf>
    <xf numFmtId="182" fontId="90" fillId="0" borderId="0" xfId="0" applyNumberFormat="1" applyFont="1"/>
    <xf numFmtId="4" fontId="124" fillId="0" borderId="0" xfId="0" applyNumberFormat="1" applyFont="1" applyBorder="1"/>
    <xf numFmtId="0" fontId="26" fillId="0" borderId="0" xfId="0" applyFont="1" applyBorder="1" applyProtection="1"/>
    <xf numFmtId="0" fontId="91" fillId="0" borderId="0" xfId="0" applyFont="1" applyAlignment="1" applyProtection="1">
      <alignment horizontal="right"/>
    </xf>
    <xf numFmtId="202" fontId="28" fillId="0" borderId="0" xfId="0" applyNumberFormat="1" applyFont="1"/>
    <xf numFmtId="9" fontId="28" fillId="0" borderId="0" xfId="1900" applyNumberFormat="1" applyFont="1"/>
    <xf numFmtId="3" fontId="4" fillId="0" borderId="0" xfId="0" applyNumberFormat="1" applyFont="1" applyBorder="1"/>
    <xf numFmtId="3" fontId="26" fillId="0" borderId="0" xfId="0" applyNumberFormat="1" applyFont="1"/>
    <xf numFmtId="0" fontId="26" fillId="0" borderId="0" xfId="0" applyFont="1" applyAlignment="1">
      <alignment vertical="top" wrapText="1"/>
    </xf>
    <xf numFmtId="0" fontId="31" fillId="0" borderId="19" xfId="0" applyFont="1" applyFill="1" applyBorder="1" applyAlignment="1">
      <alignment horizontal="center" vertical="center"/>
    </xf>
    <xf numFmtId="0" fontId="87" fillId="0" borderId="0" xfId="0" applyFont="1" applyFill="1"/>
    <xf numFmtId="172" fontId="4" fillId="0" borderId="19" xfId="0" applyNumberFormat="1" applyFont="1" applyFill="1" applyBorder="1" applyAlignment="1">
      <alignment horizontal="center" vertical="center"/>
    </xf>
    <xf numFmtId="0" fontId="26" fillId="0" borderId="0" xfId="0" applyFont="1" applyFill="1" applyBorder="1"/>
    <xf numFmtId="0" fontId="92" fillId="0" borderId="0" xfId="0" applyFont="1" applyFill="1"/>
    <xf numFmtId="0" fontId="31" fillId="53" borderId="19" xfId="0" applyFont="1" applyFill="1" applyBorder="1" applyAlignment="1">
      <alignment horizontal="center" vertical="center"/>
    </xf>
    <xf numFmtId="3" fontId="4" fillId="53" borderId="19" xfId="0" applyNumberFormat="1" applyFont="1" applyFill="1" applyBorder="1" applyAlignment="1">
      <alignment horizontal="center" vertical="center"/>
    </xf>
    <xf numFmtId="0" fontId="124" fillId="0" borderId="0" xfId="0" applyFont="1" applyBorder="1" applyAlignment="1"/>
    <xf numFmtId="3" fontId="91" fillId="0" borderId="0" xfId="0" applyNumberFormat="1" applyFont="1"/>
    <xf numFmtId="0" fontId="31" fillId="0" borderId="0" xfId="0" applyFont="1" applyFill="1" applyBorder="1" applyAlignment="1">
      <alignment horizontal="center" vertical="center"/>
    </xf>
    <xf numFmtId="169" fontId="31" fillId="0" borderId="0" xfId="0" applyNumberFormat="1" applyFont="1" applyFill="1" applyBorder="1" applyAlignment="1">
      <alignment horizontal="center" vertical="center"/>
    </xf>
    <xf numFmtId="0" fontId="31" fillId="0" borderId="19" xfId="0" applyFont="1" applyFill="1" applyBorder="1" applyAlignment="1">
      <alignment horizontal="center" vertical="center" wrapText="1"/>
    </xf>
    <xf numFmtId="3" fontId="4" fillId="0" borderId="0" xfId="0" applyNumberFormat="1" applyFont="1" applyFill="1" applyBorder="1" applyAlignment="1">
      <alignment horizontal="center" vertical="center"/>
    </xf>
    <xf numFmtId="0" fontId="26" fillId="0" borderId="0" xfId="0" applyFont="1" applyFill="1" applyBorder="1" applyAlignment="1">
      <alignment horizontal="left" vertical="center" wrapText="1"/>
    </xf>
    <xf numFmtId="17" fontId="127" fillId="0" borderId="0" xfId="0" applyNumberFormat="1" applyFont="1" applyBorder="1" applyAlignment="1">
      <alignment horizontal="center" wrapText="1"/>
    </xf>
    <xf numFmtId="0" fontId="26" fillId="0" borderId="0" xfId="0" applyFont="1" applyBorder="1" applyAlignment="1">
      <alignment vertical="center"/>
    </xf>
    <xf numFmtId="203" fontId="26" fillId="0" borderId="0" xfId="0" applyNumberFormat="1" applyFont="1" applyFill="1" applyBorder="1" applyAlignment="1">
      <alignment horizontal="center"/>
    </xf>
    <xf numFmtId="2" fontId="26" fillId="0" borderId="0" xfId="0" applyNumberFormat="1" applyFont="1" applyBorder="1" applyAlignment="1">
      <alignment horizontal="center"/>
    </xf>
    <xf numFmtId="2" fontId="26" fillId="0" borderId="0" xfId="0" applyNumberFormat="1" applyFont="1" applyBorder="1" applyProtection="1"/>
    <xf numFmtId="178" fontId="97" fillId="0" borderId="19" xfId="1152" applyNumberFormat="1" applyFont="1" applyBorder="1" applyAlignment="1">
      <alignment horizontal="center" vertical="center"/>
    </xf>
    <xf numFmtId="177" fontId="97" fillId="0" borderId="19" xfId="1152" applyNumberFormat="1" applyFont="1" applyBorder="1" applyAlignment="1">
      <alignment horizontal="center" vertical="center" wrapText="1"/>
    </xf>
    <xf numFmtId="174" fontId="26" fillId="0" borderId="0" xfId="0" applyNumberFormat="1" applyFont="1"/>
    <xf numFmtId="172" fontId="24" fillId="0" borderId="0" xfId="1900" applyNumberFormat="1" applyFont="1"/>
    <xf numFmtId="17" fontId="115" fillId="0" borderId="24" xfId="0" applyNumberFormat="1" applyFont="1" applyBorder="1" applyAlignment="1">
      <alignment horizontal="center" vertical="center" wrapText="1"/>
    </xf>
    <xf numFmtId="0" fontId="115" fillId="0" borderId="25" xfId="0" applyFont="1" applyBorder="1" applyAlignment="1">
      <alignment horizontal="right" vertical="center" wrapText="1"/>
    </xf>
    <xf numFmtId="0" fontId="113" fillId="53" borderId="26" xfId="0" applyFont="1" applyFill="1" applyBorder="1" applyAlignment="1">
      <alignment horizontal="right" vertical="center" wrapText="1"/>
    </xf>
    <xf numFmtId="17" fontId="115" fillId="0" borderId="27" xfId="0" applyNumberFormat="1" applyFont="1" applyBorder="1" applyAlignment="1">
      <alignment horizontal="center" vertical="center" wrapText="1"/>
    </xf>
    <xf numFmtId="0" fontId="115" fillId="0" borderId="28" xfId="0" applyFont="1" applyBorder="1" applyAlignment="1">
      <alignment horizontal="right" vertical="center" wrapText="1"/>
    </xf>
    <xf numFmtId="0" fontId="31" fillId="0" borderId="19" xfId="0" applyFont="1" applyBorder="1" applyAlignment="1">
      <alignment horizontal="center" wrapText="1"/>
    </xf>
    <xf numFmtId="4" fontId="4" fillId="0" borderId="0" xfId="0" applyNumberFormat="1" applyFont="1" applyFill="1"/>
    <xf numFmtId="0" fontId="4" fillId="0" borderId="0" xfId="1238"/>
    <xf numFmtId="0" fontId="58" fillId="0" borderId="29" xfId="1238" applyFont="1" applyBorder="1" applyAlignment="1" applyProtection="1">
      <alignment horizontal="right" vertical="top" wrapText="1" readingOrder="1"/>
      <protection locked="0"/>
    </xf>
    <xf numFmtId="0" fontId="73" fillId="0" borderId="0" xfId="1238" applyFont="1" applyAlignment="1" applyProtection="1">
      <alignment horizontal="left" wrapText="1" readingOrder="1"/>
      <protection locked="0"/>
    </xf>
    <xf numFmtId="0" fontId="73" fillId="0" borderId="30" xfId="1238" applyFont="1" applyBorder="1" applyAlignment="1" applyProtection="1">
      <alignment horizontal="left" wrapText="1" readingOrder="1"/>
      <protection locked="0"/>
    </xf>
    <xf numFmtId="0" fontId="74" fillId="0" borderId="0" xfId="1238" applyFont="1" applyAlignment="1" applyProtection="1">
      <alignment horizontal="center" wrapText="1" readingOrder="2"/>
      <protection locked="0"/>
    </xf>
    <xf numFmtId="0" fontId="58" fillId="0" borderId="0" xfId="0" applyFont="1" applyAlignment="1" applyProtection="1">
      <alignment horizontal="right" vertical="top" wrapText="1" readingOrder="1"/>
      <protection locked="0"/>
    </xf>
    <xf numFmtId="0" fontId="58" fillId="0" borderId="0" xfId="0" applyFont="1" applyAlignment="1" applyProtection="1">
      <alignment vertical="top" wrapText="1" readingOrder="1"/>
      <protection locked="0"/>
    </xf>
    <xf numFmtId="0" fontId="58" fillId="0" borderId="30" xfId="1238" applyFont="1" applyBorder="1" applyAlignment="1" applyProtection="1">
      <alignment vertical="top" wrapText="1" readingOrder="1"/>
      <protection locked="0"/>
    </xf>
    <xf numFmtId="0" fontId="58" fillId="0" borderId="0" xfId="1238" applyFont="1" applyAlignment="1" applyProtection="1">
      <alignment horizontal="right" vertical="top" wrapText="1" readingOrder="1"/>
      <protection locked="0"/>
    </xf>
    <xf numFmtId="0" fontId="58" fillId="0" borderId="0" xfId="1263" applyFont="1" applyAlignment="1" applyProtection="1">
      <alignment horizontal="right" vertical="top" wrapText="1" readingOrder="1"/>
      <protection locked="0"/>
    </xf>
    <xf numFmtId="0" fontId="58" fillId="0" borderId="0" xfId="1263" applyFont="1" applyAlignment="1" applyProtection="1">
      <alignment vertical="top" wrapText="1" readingOrder="1"/>
      <protection locked="0"/>
    </xf>
    <xf numFmtId="0" fontId="4" fillId="0" borderId="0" xfId="1263" applyAlignment="1">
      <alignment wrapText="1"/>
    </xf>
    <xf numFmtId="0" fontId="4" fillId="53" borderId="0" xfId="0" applyFont="1" applyFill="1"/>
    <xf numFmtId="0" fontId="4" fillId="0" borderId="0" xfId="1238" applyAlignment="1">
      <alignment wrapText="1"/>
    </xf>
    <xf numFmtId="4" fontId="91" fillId="0" borderId="0" xfId="0" applyNumberFormat="1" applyFont="1" applyBorder="1" applyAlignment="1"/>
    <xf numFmtId="0" fontId="58" fillId="0" borderId="0" xfId="1238" applyFont="1" applyAlignment="1" applyProtection="1">
      <alignment horizontal="left" vertical="top" wrapText="1" readingOrder="1"/>
      <protection locked="0"/>
    </xf>
    <xf numFmtId="0" fontId="74" fillId="0" borderId="31" xfId="1238" applyFont="1" applyBorder="1" applyAlignment="1" applyProtection="1">
      <alignment vertical="top" wrapText="1" readingOrder="1"/>
      <protection locked="0"/>
    </xf>
    <xf numFmtId="0" fontId="74" fillId="0" borderId="32" xfId="1238" applyFont="1" applyBorder="1" applyAlignment="1" applyProtection="1">
      <alignment vertical="top" wrapText="1" readingOrder="1"/>
      <protection locked="0"/>
    </xf>
    <xf numFmtId="0" fontId="74" fillId="0" borderId="31" xfId="1238" applyFont="1" applyBorder="1" applyAlignment="1" applyProtection="1">
      <alignment horizontal="right" vertical="top" wrapText="1" readingOrder="1"/>
      <protection locked="0"/>
    </xf>
    <xf numFmtId="1" fontId="31" fillId="0" borderId="0" xfId="0" applyNumberFormat="1" applyFont="1"/>
    <xf numFmtId="9" fontId="31" fillId="0" borderId="0" xfId="0" applyNumberFormat="1" applyFont="1"/>
    <xf numFmtId="0" fontId="25" fillId="0" borderId="0" xfId="0" applyFont="1" applyBorder="1" applyAlignment="1">
      <alignment horizontal="center"/>
    </xf>
    <xf numFmtId="3" fontId="25" fillId="0" borderId="0" xfId="0" applyNumberFormat="1" applyFont="1" applyBorder="1"/>
    <xf numFmtId="170" fontId="25" fillId="0" borderId="0" xfId="0" applyNumberFormat="1" applyFont="1" applyBorder="1"/>
    <xf numFmtId="0" fontId="87" fillId="0" borderId="19" xfId="0" applyFont="1" applyBorder="1" applyAlignment="1">
      <alignment horizontal="center"/>
    </xf>
    <xf numFmtId="9" fontId="31" fillId="0" borderId="0" xfId="0" applyNumberFormat="1" applyFont="1" applyAlignment="1">
      <alignment vertical="center"/>
    </xf>
    <xf numFmtId="188" fontId="31" fillId="0" borderId="0" xfId="0" applyNumberFormat="1" applyFont="1" applyAlignment="1">
      <alignment vertical="center"/>
    </xf>
    <xf numFmtId="188" fontId="31" fillId="0" borderId="0" xfId="0" applyNumberFormat="1" applyFont="1" applyFill="1" applyAlignment="1">
      <alignment vertical="center"/>
    </xf>
    <xf numFmtId="3" fontId="4" fillId="0" borderId="0" xfId="0" applyNumberFormat="1" applyFont="1" applyFill="1" applyBorder="1" applyAlignment="1">
      <alignment vertical="center"/>
    </xf>
    <xf numFmtId="194" fontId="62" fillId="0" borderId="0" xfId="1241" applyNumberFormat="1" applyFont="1" applyFill="1" applyAlignment="1" applyProtection="1">
      <alignment horizontal="right" vertical="top" wrapText="1" readingOrder="1"/>
      <protection locked="0"/>
    </xf>
    <xf numFmtId="195" fontId="62" fillId="0" borderId="0" xfId="1278" applyNumberFormat="1" applyFont="1" applyFill="1" applyBorder="1" applyAlignment="1" applyProtection="1">
      <alignment horizontal="right" vertical="top" wrapText="1" readingOrder="1"/>
      <protection locked="0"/>
    </xf>
    <xf numFmtId="195" fontId="62" fillId="0" borderId="0" xfId="1241" applyNumberFormat="1" applyFont="1" applyFill="1" applyBorder="1" applyAlignment="1" applyProtection="1">
      <alignment horizontal="right" vertical="top" wrapText="1" readingOrder="1"/>
      <protection locked="0"/>
    </xf>
    <xf numFmtId="173" fontId="4" fillId="0" borderId="0" xfId="0" applyNumberFormat="1" applyFont="1" applyFill="1" applyAlignment="1">
      <alignment vertical="center"/>
    </xf>
    <xf numFmtId="0" fontId="0" fillId="0" borderId="0" xfId="0" applyBorder="1"/>
    <xf numFmtId="0" fontId="31" fillId="0" borderId="21" xfId="0" applyFont="1" applyBorder="1" applyAlignment="1" applyProtection="1">
      <alignment horizontal="center" vertical="center" wrapText="1"/>
    </xf>
    <xf numFmtId="0" fontId="31" fillId="0" borderId="33" xfId="0" applyFont="1" applyBorder="1" applyAlignment="1" applyProtection="1">
      <alignment horizontal="center" vertical="center" wrapText="1"/>
    </xf>
    <xf numFmtId="37" fontId="4" fillId="0" borderId="19" xfId="0" applyNumberFormat="1" applyFont="1" applyBorder="1" applyAlignment="1" applyProtection="1">
      <alignment horizontal="center"/>
    </xf>
    <xf numFmtId="201" fontId="4" fillId="0" borderId="19" xfId="0" applyNumberFormat="1" applyFont="1" applyBorder="1" applyAlignment="1" applyProtection="1">
      <alignment horizontal="center"/>
    </xf>
    <xf numFmtId="37" fontId="4" fillId="0" borderId="0" xfId="0" applyNumberFormat="1" applyFont="1"/>
    <xf numFmtId="170" fontId="28" fillId="0" borderId="19" xfId="1900" applyNumberFormat="1" applyFont="1" applyBorder="1" applyAlignment="1" applyProtection="1">
      <alignment horizontal="center"/>
    </xf>
    <xf numFmtId="0" fontId="26" fillId="0" borderId="0" xfId="0" applyFont="1" applyBorder="1" applyAlignment="1" applyProtection="1">
      <alignment horizontal="right"/>
    </xf>
    <xf numFmtId="172" fontId="28" fillId="0" borderId="0" xfId="1900" applyNumberFormat="1" applyFont="1"/>
    <xf numFmtId="0" fontId="105" fillId="0" borderId="0" xfId="0" applyFont="1" applyAlignment="1"/>
    <xf numFmtId="0" fontId="31" fillId="0" borderId="19" xfId="0" applyFont="1" applyBorder="1" applyAlignment="1">
      <alignment horizontal="center"/>
    </xf>
    <xf numFmtId="0" fontId="31" fillId="0" borderId="19" xfId="0" applyFont="1" applyBorder="1" applyAlignment="1" applyProtection="1">
      <alignment horizontal="center"/>
    </xf>
    <xf numFmtId="0" fontId="128" fillId="0" borderId="0" xfId="1152" applyNumberFormat="1" applyFont="1"/>
    <xf numFmtId="0" fontId="116" fillId="0" borderId="0" xfId="0" applyNumberFormat="1" applyFont="1"/>
    <xf numFmtId="0" fontId="87" fillId="0" borderId="0" xfId="0" applyNumberFormat="1" applyFont="1"/>
    <xf numFmtId="1" fontId="40" fillId="0" borderId="0" xfId="1900" applyNumberFormat="1" applyFont="1"/>
    <xf numFmtId="0" fontId="27" fillId="0" borderId="0" xfId="0" applyNumberFormat="1" applyFont="1" applyBorder="1"/>
    <xf numFmtId="0" fontId="31" fillId="0" borderId="19" xfId="0" applyFont="1" applyBorder="1" applyAlignment="1">
      <alignment horizontal="left"/>
    </xf>
    <xf numFmtId="177" fontId="4" fillId="0" borderId="0" xfId="0" applyNumberFormat="1" applyFont="1"/>
    <xf numFmtId="175" fontId="4" fillId="0" borderId="0" xfId="0" applyNumberFormat="1" applyFont="1"/>
    <xf numFmtId="168" fontId="4" fillId="0" borderId="0" xfId="0" applyNumberFormat="1" applyFont="1"/>
    <xf numFmtId="166" fontId="4" fillId="0" borderId="0" xfId="0" applyNumberFormat="1" applyFont="1" applyBorder="1"/>
    <xf numFmtId="0" fontId="86" fillId="0" borderId="0" xfId="1136" applyFont="1"/>
    <xf numFmtId="173" fontId="4" fillId="0" borderId="19" xfId="0" applyNumberFormat="1" applyFont="1" applyFill="1" applyBorder="1" applyAlignment="1">
      <alignment horizontal="center" vertical="center"/>
    </xf>
    <xf numFmtId="9" fontId="4" fillId="0" borderId="19" xfId="0" applyNumberFormat="1" applyFont="1" applyFill="1" applyBorder="1" applyAlignment="1">
      <alignment horizontal="center" vertical="center"/>
    </xf>
    <xf numFmtId="4" fontId="105" fillId="0" borderId="0" xfId="0" applyNumberFormat="1" applyFont="1"/>
    <xf numFmtId="0" fontId="4" fillId="0" borderId="19" xfId="0" applyFont="1" applyFill="1" applyBorder="1" applyAlignment="1">
      <alignment horizontal="left" wrapText="1"/>
    </xf>
    <xf numFmtId="172" fontId="40" fillId="0" borderId="0" xfId="1900" applyNumberFormat="1" applyFont="1"/>
    <xf numFmtId="0" fontId="129" fillId="0" borderId="0" xfId="0" applyFont="1" applyFill="1" applyBorder="1" applyAlignment="1">
      <alignment horizontal="center"/>
    </xf>
    <xf numFmtId="2" fontId="103" fillId="0" borderId="19" xfId="0" applyNumberFormat="1" applyFont="1" applyBorder="1" applyAlignment="1" applyProtection="1">
      <alignment horizontal="center" vertical="center"/>
    </xf>
    <xf numFmtId="2" fontId="103" fillId="0" borderId="19" xfId="0" applyNumberFormat="1" applyFont="1" applyBorder="1" applyAlignment="1" applyProtection="1">
      <alignment horizontal="center" vertical="center" wrapText="1"/>
    </xf>
    <xf numFmtId="3" fontId="4" fillId="0" borderId="0" xfId="0" applyNumberFormat="1" applyFont="1" applyFill="1"/>
    <xf numFmtId="177" fontId="28" fillId="0" borderId="0" xfId="1152" applyNumberFormat="1" applyFont="1" applyFill="1" applyBorder="1" applyAlignment="1">
      <alignment horizontal="center" vertical="center"/>
    </xf>
    <xf numFmtId="170" fontId="26" fillId="0" borderId="0" xfId="0" applyNumberFormat="1" applyFont="1" applyFill="1"/>
    <xf numFmtId="0" fontId="0" fillId="0" borderId="0" xfId="0" applyFill="1" applyBorder="1"/>
    <xf numFmtId="0" fontId="128" fillId="0" borderId="0" xfId="1152" applyNumberFormat="1" applyFont="1" applyFill="1"/>
    <xf numFmtId="0" fontId="116" fillId="0" borderId="0" xfId="0" applyNumberFormat="1" applyFont="1" applyFill="1"/>
    <xf numFmtId="0" fontId="87" fillId="0" borderId="0" xfId="0" applyNumberFormat="1" applyFont="1" applyFill="1"/>
    <xf numFmtId="1" fontId="24" fillId="0" borderId="0" xfId="1900" applyNumberFormat="1" applyFont="1" applyFill="1"/>
    <xf numFmtId="0" fontId="87" fillId="0" borderId="0" xfId="0" applyNumberFormat="1" applyFont="1" applyFill="1" applyBorder="1"/>
    <xf numFmtId="0" fontId="130" fillId="0" borderId="0" xfId="1226" applyFont="1"/>
    <xf numFmtId="0" fontId="131" fillId="0" borderId="0" xfId="1226" applyFont="1"/>
    <xf numFmtId="0" fontId="121" fillId="0" borderId="0" xfId="1226" applyFont="1" applyAlignment="1">
      <alignment horizontal="center"/>
    </xf>
    <xf numFmtId="17" fontId="121" fillId="0" borderId="0" xfId="1226" quotePrefix="1" applyNumberFormat="1" applyFont="1" applyAlignment="1">
      <alignment horizontal="center"/>
    </xf>
    <xf numFmtId="0" fontId="132" fillId="0" borderId="0" xfId="1226" applyFont="1" applyAlignment="1">
      <alignment horizontal="left" indent="15"/>
    </xf>
    <xf numFmtId="0" fontId="133" fillId="0" borderId="0" xfId="1226" applyFont="1" applyAlignment="1">
      <alignment horizontal="center"/>
    </xf>
    <xf numFmtId="0" fontId="130" fillId="0" borderId="0" xfId="1226" applyFont="1" applyAlignment="1"/>
    <xf numFmtId="0" fontId="131" fillId="0" borderId="0" xfId="1226" applyFont="1" applyAlignment="1"/>
    <xf numFmtId="0" fontId="84" fillId="0" borderId="0" xfId="1226" applyFont="1"/>
    <xf numFmtId="0" fontId="134" fillId="0" borderId="0" xfId="1226" applyFont="1"/>
    <xf numFmtId="0" fontId="130" fillId="0" borderId="0" xfId="1226" quotePrefix="1" applyFont="1"/>
    <xf numFmtId="0" fontId="98" fillId="0" borderId="0" xfId="1226" applyFont="1" applyAlignment="1">
      <alignment wrapText="1"/>
    </xf>
    <xf numFmtId="17" fontId="95" fillId="0" borderId="0" xfId="1226" applyNumberFormat="1" applyFont="1" applyAlignment="1"/>
    <xf numFmtId="0" fontId="135" fillId="0" borderId="0" xfId="1226" applyFont="1"/>
    <xf numFmtId="0" fontId="92" fillId="0" borderId="0" xfId="1226" applyFont="1"/>
    <xf numFmtId="0" fontId="136" fillId="0" borderId="0" xfId="1226" applyFont="1"/>
    <xf numFmtId="0" fontId="137" fillId="0" borderId="0" xfId="1226" applyFont="1"/>
    <xf numFmtId="0" fontId="135" fillId="0" borderId="0" xfId="1226" quotePrefix="1" applyFont="1"/>
    <xf numFmtId="0" fontId="138" fillId="0" borderId="0" xfId="1226" applyFont="1"/>
    <xf numFmtId="0" fontId="97" fillId="0" borderId="0" xfId="1226" applyFont="1"/>
    <xf numFmtId="49" fontId="28" fillId="0" borderId="19" xfId="1152" applyNumberFormat="1" applyFont="1" applyBorder="1" applyAlignment="1">
      <alignment horizontal="center" vertical="center"/>
    </xf>
    <xf numFmtId="172" fontId="28" fillId="0" borderId="0" xfId="0" applyNumberFormat="1" applyFont="1"/>
    <xf numFmtId="198" fontId="16" fillId="0" borderId="0" xfId="0" applyNumberFormat="1" applyFont="1" applyAlignment="1">
      <alignment vertical="center"/>
    </xf>
    <xf numFmtId="3" fontId="87" fillId="0" borderId="0" xfId="0" applyNumberFormat="1" applyFont="1" applyFill="1" applyAlignment="1">
      <alignment vertical="center"/>
    </xf>
    <xf numFmtId="170" fontId="87" fillId="0" borderId="0" xfId="0" applyNumberFormat="1" applyFont="1" applyFill="1" applyAlignment="1">
      <alignment vertical="center"/>
    </xf>
    <xf numFmtId="0" fontId="87" fillId="0" borderId="0" xfId="0" applyFont="1" applyAlignment="1">
      <alignment vertical="center"/>
    </xf>
    <xf numFmtId="0" fontId="87" fillId="0" borderId="0" xfId="0" applyFont="1" applyFill="1" applyAlignment="1">
      <alignment vertical="center"/>
    </xf>
    <xf numFmtId="3" fontId="87" fillId="0" borderId="0" xfId="1153" applyNumberFormat="1" applyFont="1" applyFill="1" applyBorder="1" applyAlignment="1">
      <alignment vertical="center"/>
    </xf>
    <xf numFmtId="3" fontId="87" fillId="0" borderId="0" xfId="0" applyNumberFormat="1" applyFont="1" applyBorder="1" applyAlignment="1">
      <alignment vertical="center"/>
    </xf>
    <xf numFmtId="0" fontId="87" fillId="0" borderId="0" xfId="0" quotePrefix="1" applyFont="1" applyFill="1" applyBorder="1" applyAlignment="1">
      <alignment vertical="center"/>
    </xf>
    <xf numFmtId="193" fontId="0" fillId="0" borderId="0" xfId="0" applyNumberFormat="1"/>
    <xf numFmtId="182" fontId="31" fillId="0" borderId="0" xfId="0" applyNumberFormat="1" applyFont="1"/>
    <xf numFmtId="1" fontId="28" fillId="0" borderId="19" xfId="1152" applyNumberFormat="1" applyFont="1" applyBorder="1" applyAlignment="1">
      <alignment horizontal="center" vertical="center"/>
    </xf>
    <xf numFmtId="177" fontId="33" fillId="0" borderId="0" xfId="1152" applyNumberFormat="1" applyFont="1" applyFill="1"/>
    <xf numFmtId="0" fontId="33" fillId="0" borderId="0" xfId="1152" applyNumberFormat="1" applyFont="1" applyFill="1"/>
    <xf numFmtId="0" fontId="25" fillId="0" borderId="0" xfId="0" applyFont="1" applyFill="1"/>
    <xf numFmtId="191" fontId="33" fillId="0" borderId="0" xfId="1152" applyNumberFormat="1" applyFont="1" applyFill="1"/>
    <xf numFmtId="43" fontId="26" fillId="0" borderId="0" xfId="0" applyNumberFormat="1" applyFont="1" applyFill="1"/>
    <xf numFmtId="0" fontId="113" fillId="0" borderId="0" xfId="0" applyFont="1" applyFill="1" applyAlignment="1">
      <alignment horizontal="right" vertical="center" wrapText="1"/>
    </xf>
    <xf numFmtId="0" fontId="24" fillId="0" borderId="0" xfId="1900" applyNumberFormat="1" applyFont="1" applyFill="1"/>
    <xf numFmtId="177" fontId="24" fillId="0" borderId="0" xfId="1152" applyNumberFormat="1" applyFont="1" applyFill="1"/>
    <xf numFmtId="9" fontId="24" fillId="0" borderId="0" xfId="1900" applyFont="1" applyFill="1"/>
    <xf numFmtId="0" fontId="90" fillId="0" borderId="0" xfId="0" applyNumberFormat="1" applyFont="1" applyFill="1"/>
    <xf numFmtId="0" fontId="4" fillId="0" borderId="0" xfId="0" applyNumberFormat="1" applyFont="1"/>
    <xf numFmtId="0" fontId="91" fillId="0" borderId="0" xfId="0" applyNumberFormat="1" applyFont="1"/>
    <xf numFmtId="3" fontId="87" fillId="0" borderId="0" xfId="0" applyNumberFormat="1" applyFont="1"/>
    <xf numFmtId="173" fontId="16" fillId="0" borderId="0" xfId="0" applyNumberFormat="1" applyFont="1"/>
    <xf numFmtId="172" fontId="29" fillId="0" borderId="0" xfId="1900" applyNumberFormat="1"/>
    <xf numFmtId="0" fontId="4" fillId="0" borderId="19" xfId="0" applyFont="1" applyFill="1" applyBorder="1" applyAlignment="1">
      <alignment wrapText="1"/>
    </xf>
    <xf numFmtId="17" fontId="4" fillId="0" borderId="19" xfId="0" applyNumberFormat="1" applyFont="1" applyBorder="1" applyAlignment="1">
      <alignment horizontal="center" vertical="center"/>
    </xf>
    <xf numFmtId="0" fontId="4" fillId="0" borderId="19" xfId="0" applyFont="1" applyFill="1" applyBorder="1" applyAlignment="1">
      <alignment horizontal="left"/>
    </xf>
    <xf numFmtId="0" fontId="118" fillId="0" borderId="0" xfId="1232" applyFont="1" applyFill="1" applyAlignment="1" applyProtection="1">
      <alignment horizontal="right" vertical="top" wrapText="1" readingOrder="1"/>
      <protection locked="0"/>
    </xf>
    <xf numFmtId="177" fontId="4" fillId="0" borderId="0" xfId="0" applyNumberFormat="1" applyFont="1" applyBorder="1"/>
    <xf numFmtId="41" fontId="33" fillId="0" borderId="0" xfId="1152" applyNumberFormat="1" applyFont="1" applyFill="1"/>
    <xf numFmtId="0" fontId="31" fillId="0" borderId="0" xfId="0" applyFont="1" applyFill="1" applyBorder="1" applyAlignment="1"/>
    <xf numFmtId="205" fontId="26" fillId="0" borderId="0" xfId="0" applyNumberFormat="1" applyFont="1" applyFill="1"/>
    <xf numFmtId="0" fontId="26" fillId="0" borderId="0" xfId="0" applyFont="1" applyFill="1" applyAlignment="1">
      <alignment horizontal="center"/>
    </xf>
    <xf numFmtId="0" fontId="122" fillId="0" borderId="0" xfId="0" applyFont="1" applyFill="1"/>
    <xf numFmtId="10" fontId="4" fillId="0" borderId="0" xfId="0" applyNumberFormat="1" applyFont="1"/>
    <xf numFmtId="206" fontId="4" fillId="0" borderId="0" xfId="0" quotePrefix="1" applyNumberFormat="1" applyFont="1" applyFill="1" applyBorder="1" applyAlignment="1">
      <alignment vertical="center"/>
    </xf>
    <xf numFmtId="0" fontId="99" fillId="0" borderId="0" xfId="0" applyFont="1"/>
    <xf numFmtId="1" fontId="85" fillId="0" borderId="0" xfId="1243" applyNumberFormat="1" applyFont="1" applyBorder="1" applyAlignment="1">
      <alignment horizontal="center"/>
    </xf>
    <xf numFmtId="0" fontId="4" fillId="0" borderId="0" xfId="1884" applyFont="1" applyBorder="1" applyAlignment="1" applyProtection="1">
      <alignment horizontal="center" vertical="center"/>
    </xf>
    <xf numFmtId="0" fontId="28" fillId="0" borderId="0" xfId="0" applyFont="1" applyAlignment="1">
      <alignment vertical="center"/>
    </xf>
    <xf numFmtId="0" fontId="95" fillId="0" borderId="0" xfId="1225" applyFont="1" applyAlignment="1">
      <alignment vertical="center"/>
    </xf>
    <xf numFmtId="0" fontId="31" fillId="0" borderId="20" xfId="1884" applyFont="1" applyBorder="1" applyAlignment="1" applyProtection="1">
      <alignment horizontal="left" vertical="center"/>
    </xf>
    <xf numFmtId="0" fontId="31" fillId="0" borderId="20" xfId="1884" applyFont="1" applyBorder="1" applyAlignment="1" applyProtection="1">
      <alignment vertical="center"/>
    </xf>
    <xf numFmtId="0" fontId="31" fillId="0" borderId="20" xfId="1884" applyFont="1" applyBorder="1" applyAlignment="1" applyProtection="1">
      <alignment horizontal="center" vertical="center"/>
    </xf>
    <xf numFmtId="0" fontId="4" fillId="0" borderId="0" xfId="1884" applyFont="1" applyBorder="1" applyAlignment="1" applyProtection="1">
      <alignment vertical="center"/>
    </xf>
    <xf numFmtId="0" fontId="4" fillId="0" borderId="0" xfId="1884" applyFont="1" applyBorder="1" applyAlignment="1" applyProtection="1">
      <alignment vertical="top"/>
    </xf>
    <xf numFmtId="0" fontId="31" fillId="0" borderId="20" xfId="1884" applyFont="1" applyBorder="1" applyAlignment="1" applyProtection="1">
      <alignment vertical="top"/>
    </xf>
    <xf numFmtId="0" fontId="95" fillId="0" borderId="0" xfId="1225" applyFont="1" applyAlignment="1">
      <alignment vertical="top"/>
    </xf>
    <xf numFmtId="0" fontId="80" fillId="0" borderId="0" xfId="1225" applyFont="1" applyAlignment="1">
      <alignment vertical="center"/>
    </xf>
    <xf numFmtId="0" fontId="140" fillId="0" borderId="0" xfId="1136" applyFont="1" applyBorder="1" applyAlignment="1" applyProtection="1">
      <alignment horizontal="center" vertical="center"/>
    </xf>
    <xf numFmtId="0" fontId="95" fillId="0" borderId="0" xfId="1225" applyFont="1" applyBorder="1" applyAlignment="1">
      <alignment vertical="center"/>
    </xf>
    <xf numFmtId="0" fontId="95" fillId="0" borderId="0" xfId="1225" applyFont="1" applyBorder="1" applyAlignment="1">
      <alignment horizontal="center" vertical="center"/>
    </xf>
    <xf numFmtId="0" fontId="141" fillId="0" borderId="0" xfId="1225" applyFont="1" applyAlignment="1">
      <alignment vertical="center"/>
    </xf>
    <xf numFmtId="0" fontId="4" fillId="0" borderId="0" xfId="1884" applyFont="1" applyBorder="1" applyAlignment="1" applyProtection="1">
      <alignment horizontal="left" vertical="center"/>
    </xf>
    <xf numFmtId="0" fontId="28" fillId="0" borderId="0" xfId="0" applyFont="1" applyAlignment="1">
      <alignment horizontal="center" vertical="center"/>
    </xf>
    <xf numFmtId="0" fontId="31" fillId="0" borderId="0" xfId="1884" applyFont="1" applyBorder="1" applyAlignment="1" applyProtection="1">
      <alignment horizontal="center" vertical="center"/>
    </xf>
    <xf numFmtId="0" fontId="4" fillId="0" borderId="0" xfId="1884" applyFont="1" applyBorder="1" applyAlignment="1" applyProtection="1">
      <alignment horizontal="left" vertical="top"/>
    </xf>
    <xf numFmtId="0" fontId="4" fillId="0" borderId="0" xfId="1884" applyFont="1" applyBorder="1" applyAlignment="1" applyProtection="1">
      <alignment horizontal="center" vertical="top"/>
    </xf>
    <xf numFmtId="0" fontId="4" fillId="0" borderId="0" xfId="1225" applyFont="1" applyAlignment="1">
      <alignment horizontal="left" vertical="center"/>
    </xf>
    <xf numFmtId="174" fontId="28" fillId="0" borderId="19" xfId="1153" applyFont="1" applyBorder="1" applyAlignment="1" applyProtection="1">
      <alignment horizontal="center" vertical="center"/>
    </xf>
    <xf numFmtId="17" fontId="95" fillId="0" borderId="19" xfId="0" applyNumberFormat="1" applyFont="1" applyFill="1" applyBorder="1" applyAlignment="1">
      <alignment horizontal="center" wrapText="1"/>
    </xf>
    <xf numFmtId="0" fontId="0" fillId="0" borderId="0" xfId="0" applyFont="1"/>
    <xf numFmtId="0" fontId="97" fillId="0" borderId="0" xfId="1153" applyNumberFormat="1" applyFont="1" applyFill="1" applyBorder="1" applyAlignment="1">
      <alignment horizontal="center"/>
    </xf>
    <xf numFmtId="0" fontId="95" fillId="0" borderId="0" xfId="1225" applyFont="1" applyAlignment="1">
      <alignment vertical="top" wrapText="1"/>
    </xf>
    <xf numFmtId="0" fontId="58" fillId="0" borderId="0" xfId="1232" applyFont="1" applyFill="1" applyAlignment="1" applyProtection="1">
      <alignment horizontal="right" vertical="top" wrapText="1" readingOrder="1"/>
      <protection locked="0"/>
    </xf>
    <xf numFmtId="0" fontId="31" fillId="0" borderId="0" xfId="1884" applyFont="1" applyBorder="1" applyAlignment="1" applyProtection="1">
      <alignment horizontal="left" vertical="center"/>
    </xf>
    <xf numFmtId="0" fontId="95" fillId="0" borderId="0" xfId="1225" applyFont="1" applyAlignment="1">
      <alignment horizontal="left" vertical="center"/>
    </xf>
    <xf numFmtId="170" fontId="99" fillId="0" borderId="19" xfId="1153" applyNumberFormat="1" applyFont="1" applyBorder="1" applyAlignment="1">
      <alignment horizontal="center" vertical="center" wrapText="1"/>
    </xf>
    <xf numFmtId="170" fontId="99" fillId="0" borderId="19" xfId="1153" quotePrefix="1" applyNumberFormat="1" applyFont="1" applyFill="1" applyBorder="1" applyAlignment="1">
      <alignment horizontal="center" vertical="center"/>
    </xf>
    <xf numFmtId="37" fontId="4" fillId="0" borderId="19" xfId="0" applyNumberFormat="1" applyFont="1" applyFill="1" applyBorder="1" applyAlignment="1" applyProtection="1">
      <alignment horizontal="center" vertical="center"/>
    </xf>
    <xf numFmtId="181" fontId="4" fillId="0" borderId="19" xfId="0" applyNumberFormat="1" applyFont="1" applyFill="1" applyBorder="1" applyAlignment="1" applyProtection="1">
      <alignment horizontal="center" vertical="center"/>
    </xf>
    <xf numFmtId="37" fontId="4" fillId="53" borderId="19" xfId="0" applyNumberFormat="1" applyFont="1" applyFill="1" applyBorder="1" applyAlignment="1" applyProtection="1">
      <alignment horizontal="center" vertical="center"/>
    </xf>
    <xf numFmtId="181" fontId="4" fillId="53" borderId="19" xfId="0" applyNumberFormat="1" applyFont="1" applyFill="1" applyBorder="1" applyAlignment="1" applyProtection="1">
      <alignment horizontal="center" vertical="center"/>
    </xf>
    <xf numFmtId="201" fontId="99" fillId="0" borderId="19" xfId="1153" applyNumberFormat="1" applyFont="1" applyFill="1" applyBorder="1" applyAlignment="1">
      <alignment horizontal="center" vertical="center"/>
    </xf>
    <xf numFmtId="201" fontId="99" fillId="53" borderId="19" xfId="1153" applyNumberFormat="1" applyFont="1" applyFill="1" applyBorder="1" applyAlignment="1">
      <alignment horizontal="center" vertical="center"/>
    </xf>
    <xf numFmtId="0" fontId="4" fillId="53" borderId="19" xfId="0" applyFont="1" applyFill="1" applyBorder="1" applyAlignment="1">
      <alignment horizontal="left" vertical="center" wrapText="1"/>
    </xf>
    <xf numFmtId="173" fontId="87" fillId="0" borderId="0" xfId="0" applyNumberFormat="1" applyFont="1" applyFill="1" applyBorder="1"/>
    <xf numFmtId="0" fontId="4" fillId="53" borderId="19" xfId="0" applyFont="1" applyFill="1" applyBorder="1" applyAlignment="1">
      <alignment horizontal="left" vertical="center"/>
    </xf>
    <xf numFmtId="0" fontId="4" fillId="0" borderId="19" xfId="0" applyFont="1" applyFill="1" applyBorder="1" applyAlignment="1" applyProtection="1">
      <alignment horizontal="center" vertical="center"/>
    </xf>
    <xf numFmtId="0" fontId="87" fillId="0" borderId="19" xfId="0" applyFont="1" applyFill="1" applyBorder="1" applyAlignment="1">
      <alignment horizontal="left" vertical="center"/>
    </xf>
    <xf numFmtId="204" fontId="93" fillId="0" borderId="19" xfId="1152" applyNumberFormat="1" applyFont="1" applyFill="1" applyBorder="1" applyAlignment="1">
      <alignment horizontal="center" vertical="center"/>
    </xf>
    <xf numFmtId="169" fontId="31" fillId="0" borderId="0" xfId="0" applyNumberFormat="1" applyFont="1" applyBorder="1" applyAlignment="1">
      <alignment horizontal="center"/>
    </xf>
    <xf numFmtId="0" fontId="0" fillId="0" borderId="0" xfId="0" applyNumberFormat="1" applyFont="1" applyBorder="1"/>
    <xf numFmtId="3" fontId="4" fillId="0" borderId="19" xfId="0" applyNumberFormat="1" applyFont="1" applyBorder="1" applyAlignment="1" applyProtection="1">
      <alignment horizontal="center"/>
    </xf>
    <xf numFmtId="0" fontId="0" fillId="0" borderId="0" xfId="0" applyFont="1" applyFill="1"/>
    <xf numFmtId="3" fontId="0" fillId="0" borderId="0" xfId="0" applyNumberFormat="1" applyFill="1" applyBorder="1"/>
    <xf numFmtId="207" fontId="102" fillId="0" borderId="19" xfId="0" applyNumberFormat="1" applyFont="1" applyFill="1" applyBorder="1" applyAlignment="1">
      <alignment horizontal="center" vertical="center" wrapText="1"/>
    </xf>
    <xf numFmtId="0" fontId="31" fillId="0" borderId="19" xfId="0" applyFont="1" applyFill="1" applyBorder="1" applyAlignment="1">
      <alignment horizontal="center"/>
    </xf>
    <xf numFmtId="0" fontId="31" fillId="0" borderId="0" xfId="0" applyFont="1" applyFill="1" applyAlignment="1"/>
    <xf numFmtId="41" fontId="4" fillId="0" borderId="0" xfId="0" applyNumberFormat="1" applyFont="1" applyFill="1" applyAlignment="1"/>
    <xf numFmtId="41" fontId="114" fillId="0" borderId="0" xfId="0" applyNumberFormat="1" applyFont="1" applyBorder="1"/>
    <xf numFmtId="41" fontId="105" fillId="0" borderId="0" xfId="0" applyNumberFormat="1" applyFont="1" applyFill="1" applyBorder="1" applyAlignment="1"/>
    <xf numFmtId="41" fontId="105" fillId="0" borderId="0" xfId="0" applyNumberFormat="1" applyFont="1" applyFill="1" applyAlignment="1"/>
    <xf numFmtId="0" fontId="122" fillId="0" borderId="0" xfId="0" applyFont="1"/>
    <xf numFmtId="208" fontId="4" fillId="0" borderId="19" xfId="0" applyNumberFormat="1" applyFont="1" applyBorder="1" applyAlignment="1" applyProtection="1">
      <alignment horizontal="center" vertical="center"/>
    </xf>
    <xf numFmtId="208" fontId="4" fillId="0" borderId="19" xfId="0" applyNumberFormat="1" applyFont="1" applyBorder="1" applyAlignment="1" applyProtection="1">
      <alignment horizontal="center"/>
    </xf>
    <xf numFmtId="0" fontId="26" fillId="0" borderId="0" xfId="0" applyFont="1" applyAlignment="1">
      <alignment horizontal="center" wrapText="1"/>
    </xf>
    <xf numFmtId="173" fontId="4" fillId="0" borderId="19" xfId="0" applyNumberFormat="1" applyFont="1" applyBorder="1" applyAlignment="1">
      <alignment horizontal="center" vertical="center"/>
    </xf>
    <xf numFmtId="192" fontId="102" fillId="0" borderId="0" xfId="0" applyNumberFormat="1" applyFont="1" applyFill="1" applyBorder="1" applyAlignment="1">
      <alignment horizontal="center" vertical="top" wrapText="1"/>
    </xf>
    <xf numFmtId="0" fontId="72" fillId="0" borderId="0" xfId="1238" applyFont="1" applyBorder="1" applyAlignment="1" applyProtection="1">
      <alignment horizontal="left" vertical="center" wrapText="1" readingOrder="1"/>
      <protection locked="0"/>
    </xf>
    <xf numFmtId="0" fontId="58" fillId="0" borderId="0" xfId="1238" applyFont="1" applyBorder="1" applyAlignment="1" applyProtection="1">
      <alignment horizontal="right" vertical="top" wrapText="1" readingOrder="1"/>
      <protection locked="0"/>
    </xf>
    <xf numFmtId="0" fontId="58" fillId="0" borderId="0" xfId="1238" applyFont="1" applyBorder="1" applyAlignment="1" applyProtection="1">
      <alignment vertical="top" wrapText="1" readingOrder="1"/>
      <protection locked="0"/>
    </xf>
    <xf numFmtId="0" fontId="74" fillId="0" borderId="0" xfId="1238" applyFont="1" applyBorder="1" applyAlignment="1" applyProtection="1">
      <alignment horizontal="right" wrapText="1" readingOrder="1"/>
      <protection locked="0"/>
    </xf>
    <xf numFmtId="4" fontId="4" fillId="0" borderId="0" xfId="0" applyNumberFormat="1" applyFont="1" applyFill="1" applyBorder="1"/>
    <xf numFmtId="9" fontId="31" fillId="0" borderId="0" xfId="0" applyNumberFormat="1" applyFont="1" applyBorder="1"/>
    <xf numFmtId="10" fontId="31" fillId="0" borderId="0" xfId="0" applyNumberFormat="1" applyFont="1"/>
    <xf numFmtId="196" fontId="29" fillId="0" borderId="0" xfId="1153" applyNumberFormat="1" applyFill="1" applyBorder="1"/>
    <xf numFmtId="176" fontId="117" fillId="0" borderId="19" xfId="1153" applyNumberFormat="1" applyFont="1" applyFill="1" applyBorder="1" applyAlignment="1">
      <alignment horizontal="center" vertical="center" wrapText="1"/>
    </xf>
    <xf numFmtId="0" fontId="31" fillId="0" borderId="19" xfId="1882" applyFont="1" applyBorder="1" applyAlignment="1">
      <alignment horizontal="center" vertical="center"/>
    </xf>
    <xf numFmtId="176" fontId="31" fillId="0" borderId="19" xfId="1165" applyNumberFormat="1" applyFont="1" applyBorder="1" applyAlignment="1">
      <alignment horizontal="center" vertical="center" wrapText="1"/>
    </xf>
    <xf numFmtId="0" fontId="117" fillId="0" borderId="33" xfId="0" applyFont="1" applyBorder="1" applyAlignment="1">
      <alignment horizontal="center" vertical="center"/>
    </xf>
    <xf numFmtId="177" fontId="97" fillId="0" borderId="19" xfId="1152" applyNumberFormat="1" applyFont="1" applyFill="1" applyBorder="1" applyAlignment="1">
      <alignment horizontal="center" vertical="center" wrapText="1"/>
    </xf>
    <xf numFmtId="0" fontId="120" fillId="0" borderId="19" xfId="0" applyFont="1" applyFill="1" applyBorder="1" applyAlignment="1">
      <alignment horizontal="center" vertical="top" wrapText="1"/>
    </xf>
    <xf numFmtId="0" fontId="102" fillId="0" borderId="19" xfId="0" applyFont="1" applyFill="1" applyBorder="1" applyAlignment="1">
      <alignment horizontal="left" vertical="top" wrapText="1"/>
    </xf>
    <xf numFmtId="174" fontId="0" fillId="0" borderId="0" xfId="0" applyNumberFormat="1"/>
    <xf numFmtId="3" fontId="4" fillId="0" borderId="0" xfId="0" quotePrefix="1" applyNumberFormat="1" applyFont="1" applyFill="1" applyBorder="1" applyAlignment="1">
      <alignment vertical="center"/>
    </xf>
    <xf numFmtId="194" fontId="62" fillId="0" borderId="0" xfId="1233" applyNumberFormat="1" applyFont="1" applyFill="1" applyBorder="1" applyAlignment="1" applyProtection="1">
      <alignment horizontal="right" vertical="top" wrapText="1" readingOrder="1"/>
      <protection locked="0"/>
    </xf>
    <xf numFmtId="170" fontId="4" fillId="0" borderId="0" xfId="0" applyNumberFormat="1" applyFont="1" applyFill="1" applyBorder="1" applyAlignment="1">
      <alignment vertical="center"/>
    </xf>
    <xf numFmtId="3" fontId="4" fillId="0" borderId="0" xfId="0" applyNumberFormat="1" applyFont="1" applyAlignment="1">
      <alignment vertical="center"/>
    </xf>
    <xf numFmtId="198" fontId="4" fillId="0" borderId="0" xfId="0" applyNumberFormat="1" applyFont="1" applyAlignment="1">
      <alignment vertical="center"/>
    </xf>
    <xf numFmtId="3" fontId="99" fillId="0" borderId="0" xfId="0" applyNumberFormat="1" applyFont="1"/>
    <xf numFmtId="0" fontId="82" fillId="0" borderId="0" xfId="0" applyFont="1" applyAlignment="1" applyProtection="1">
      <alignment vertical="top" wrapText="1" readingOrder="1"/>
      <protection locked="0"/>
    </xf>
    <xf numFmtId="9" fontId="29" fillId="0" borderId="0" xfId="1900" applyFill="1" applyBorder="1" applyAlignment="1" applyProtection="1">
      <alignment horizontal="right" vertical="top" wrapText="1" readingOrder="1"/>
      <protection locked="0"/>
    </xf>
    <xf numFmtId="172" fontId="29" fillId="0" borderId="0" xfId="1900" applyNumberFormat="1" applyFill="1" applyBorder="1" applyAlignment="1" applyProtection="1">
      <alignment horizontal="right" vertical="top" wrapText="1" readingOrder="1"/>
      <protection locked="0"/>
    </xf>
    <xf numFmtId="173" fontId="61" fillId="0" borderId="0" xfId="1267" applyNumberFormat="1" applyFont="1" applyBorder="1" applyAlignment="1" applyProtection="1">
      <alignment horizontal="center" vertical="top" wrapText="1" readingOrder="1"/>
      <protection locked="0"/>
    </xf>
    <xf numFmtId="172" fontId="29" fillId="0" borderId="0" xfId="1900" applyNumberFormat="1" applyAlignment="1">
      <alignment vertical="center"/>
    </xf>
    <xf numFmtId="172" fontId="29" fillId="0" borderId="0" xfId="1900" applyNumberFormat="1" applyBorder="1" applyAlignment="1">
      <alignment vertical="center"/>
    </xf>
    <xf numFmtId="170" fontId="4" fillId="0" borderId="0" xfId="0" applyNumberFormat="1" applyFont="1" applyAlignment="1">
      <alignment vertical="center"/>
    </xf>
    <xf numFmtId="1" fontId="29" fillId="0" borderId="0" xfId="1900" quotePrefix="1" applyNumberFormat="1" applyFill="1" applyBorder="1" applyAlignment="1">
      <alignment vertical="center"/>
    </xf>
    <xf numFmtId="9" fontId="29" fillId="0" borderId="0" xfId="1900" applyFill="1" applyBorder="1" applyAlignment="1">
      <alignment vertical="center"/>
    </xf>
    <xf numFmtId="0" fontId="4" fillId="0" borderId="0" xfId="1246" applyAlignment="1">
      <alignment wrapText="1"/>
    </xf>
    <xf numFmtId="0" fontId="50" fillId="0" borderId="19" xfId="0" applyFont="1" applyFill="1" applyBorder="1" applyAlignment="1">
      <alignment vertical="top" wrapText="1"/>
    </xf>
    <xf numFmtId="0" fontId="64" fillId="0" borderId="33" xfId="0" applyFont="1" applyBorder="1" applyAlignment="1">
      <alignment horizontal="center"/>
    </xf>
    <xf numFmtId="0" fontId="31" fillId="53" borderId="33" xfId="0" applyFont="1" applyFill="1" applyBorder="1" applyAlignment="1">
      <alignment horizontal="center"/>
    </xf>
    <xf numFmtId="0" fontId="31" fillId="0" borderId="33" xfId="0" applyFont="1" applyBorder="1" applyAlignment="1">
      <alignment horizontal="center"/>
    </xf>
    <xf numFmtId="41" fontId="0" fillId="0" borderId="0" xfId="0" applyNumberFormat="1" applyFont="1" applyBorder="1"/>
    <xf numFmtId="41" fontId="149" fillId="0" borderId="0" xfId="0" applyNumberFormat="1" applyFont="1" applyBorder="1"/>
    <xf numFmtId="0" fontId="4" fillId="0" borderId="0" xfId="0" applyFont="1" applyFill="1" applyBorder="1" applyAlignment="1"/>
    <xf numFmtId="3" fontId="4" fillId="0" borderId="19" xfId="1152" applyNumberFormat="1" applyFont="1" applyFill="1" applyBorder="1" applyAlignment="1">
      <alignment horizontal="center" vertical="center"/>
    </xf>
    <xf numFmtId="9" fontId="99" fillId="0" borderId="19" xfId="1152" applyNumberFormat="1" applyFont="1" applyFill="1" applyBorder="1" applyAlignment="1">
      <alignment horizontal="center" vertical="center"/>
    </xf>
    <xf numFmtId="0" fontId="151" fillId="0" borderId="0" xfId="0" applyFont="1" applyBorder="1"/>
    <xf numFmtId="0" fontId="25" fillId="0" borderId="19" xfId="0" applyFont="1" applyBorder="1" applyAlignment="1">
      <alignment horizontal="center" vertical="center" wrapText="1"/>
    </xf>
    <xf numFmtId="0" fontId="149" fillId="0" borderId="0" xfId="0" applyFont="1"/>
    <xf numFmtId="0" fontId="64" fillId="0" borderId="19" xfId="0" applyFont="1" applyFill="1" applyBorder="1" applyAlignment="1">
      <alignment horizontal="center" vertical="center" wrapText="1"/>
    </xf>
    <xf numFmtId="17" fontId="179" fillId="0" borderId="0" xfId="0" applyNumberFormat="1" applyFont="1" applyFill="1" applyBorder="1"/>
    <xf numFmtId="1" fontId="179" fillId="0" borderId="0" xfId="0" applyNumberFormat="1" applyFont="1" applyFill="1" applyBorder="1" applyAlignment="1">
      <alignment horizontal="center"/>
    </xf>
    <xf numFmtId="1" fontId="26" fillId="0" borderId="0" xfId="0" applyNumberFormat="1" applyFont="1"/>
    <xf numFmtId="0" fontId="179" fillId="0" borderId="0" xfId="0" applyFont="1" applyFill="1"/>
    <xf numFmtId="0" fontId="179" fillId="0" borderId="0" xfId="0" applyFont="1"/>
    <xf numFmtId="0" fontId="4" fillId="0" borderId="35" xfId="0" applyFont="1" applyBorder="1" applyAlignment="1" applyProtection="1">
      <alignment horizontal="center" vertical="center"/>
    </xf>
    <xf numFmtId="9" fontId="29" fillId="0" borderId="0" xfId="1900" applyAlignment="1">
      <alignment vertical="center"/>
    </xf>
    <xf numFmtId="201" fontId="26" fillId="0" borderId="0" xfId="0" applyNumberFormat="1" applyFont="1" applyFill="1"/>
    <xf numFmtId="0" fontId="152" fillId="0" borderId="0" xfId="0" applyFont="1" applyFill="1" applyBorder="1" applyAlignment="1">
      <alignment horizontal="right" vertical="center" wrapText="1"/>
    </xf>
    <xf numFmtId="0" fontId="153" fillId="0" borderId="0" xfId="0" applyFont="1"/>
    <xf numFmtId="172" fontId="29" fillId="0" borderId="0" xfId="1900" applyNumberFormat="1" applyFill="1"/>
    <xf numFmtId="0" fontId="26" fillId="0" borderId="0" xfId="0" applyFont="1" applyBorder="1" applyAlignment="1">
      <alignment vertical="center" wrapText="1"/>
    </xf>
    <xf numFmtId="0" fontId="26" fillId="0" borderId="34" xfId="0" applyNumberFormat="1" applyFont="1" applyBorder="1" applyAlignment="1">
      <alignment vertical="center" wrapText="1"/>
    </xf>
    <xf numFmtId="0" fontId="50" fillId="0" borderId="19" xfId="0" applyFont="1" applyFill="1" applyBorder="1" applyAlignment="1">
      <alignment horizontal="left" vertical="top" wrapText="1"/>
    </xf>
    <xf numFmtId="0" fontId="50" fillId="0" borderId="19" xfId="0" applyFont="1" applyFill="1" applyBorder="1" applyAlignment="1">
      <alignment horizontal="left" vertical="center" wrapText="1"/>
    </xf>
    <xf numFmtId="0" fontId="4" fillId="0" borderId="19" xfId="0" applyFont="1" applyBorder="1"/>
    <xf numFmtId="0" fontId="182" fillId="0" borderId="19" xfId="0" applyFont="1" applyBorder="1" applyAlignment="1">
      <alignment horizontal="center"/>
    </xf>
    <xf numFmtId="0" fontId="4" fillId="53" borderId="19" xfId="0" applyFont="1" applyFill="1" applyBorder="1" applyAlignment="1">
      <alignment horizontal="center" wrapText="1"/>
    </xf>
    <xf numFmtId="3" fontId="28" fillId="0" borderId="19" xfId="0" applyNumberFormat="1" applyFont="1" applyBorder="1" applyAlignment="1">
      <alignment horizontal="center"/>
    </xf>
    <xf numFmtId="0" fontId="50" fillId="0" borderId="19" xfId="0" applyFont="1" applyBorder="1" applyAlignment="1">
      <alignment horizontal="center"/>
    </xf>
    <xf numFmtId="0" fontId="183" fillId="0" borderId="0" xfId="0" applyFont="1"/>
    <xf numFmtId="0" fontId="183" fillId="0" borderId="0" xfId="0" applyFont="1" applyBorder="1" applyAlignment="1"/>
    <xf numFmtId="0" fontId="184" fillId="0" borderId="0" xfId="0" applyFont="1"/>
    <xf numFmtId="0" fontId="184" fillId="0" borderId="0" xfId="0" applyFont="1" applyAlignment="1"/>
    <xf numFmtId="4" fontId="184" fillId="0" borderId="0" xfId="0" applyNumberFormat="1" applyFont="1"/>
    <xf numFmtId="3" fontId="184" fillId="0" borderId="0" xfId="0" applyNumberFormat="1" applyFont="1" applyAlignment="1"/>
    <xf numFmtId="0" fontId="184" fillId="0" borderId="0" xfId="0" applyFont="1" applyBorder="1" applyAlignment="1"/>
    <xf numFmtId="1" fontId="31" fillId="0" borderId="19" xfId="1152" applyNumberFormat="1" applyFont="1" applyFill="1" applyBorder="1" applyAlignment="1">
      <alignment horizontal="center" vertical="center"/>
    </xf>
    <xf numFmtId="49" fontId="31" fillId="0" borderId="0" xfId="0" applyNumberFormat="1" applyFont="1" applyFill="1" applyBorder="1" applyAlignment="1">
      <alignment vertical="center"/>
    </xf>
    <xf numFmtId="17" fontId="26" fillId="0" borderId="0" xfId="0" applyNumberFormat="1" applyFont="1" applyBorder="1" applyAlignment="1">
      <alignment horizontal="center"/>
    </xf>
    <xf numFmtId="1" fontId="95" fillId="0" borderId="0" xfId="1224" applyNumberFormat="1" applyFont="1" applyBorder="1" applyAlignment="1">
      <alignment horizontal="center"/>
    </xf>
    <xf numFmtId="0" fontId="184" fillId="0" borderId="0" xfId="0" applyFont="1" applyFill="1"/>
    <xf numFmtId="0" fontId="184" fillId="0" borderId="0" xfId="0" applyFont="1" applyFill="1" applyAlignment="1"/>
    <xf numFmtId="4" fontId="184" fillId="0" borderId="0" xfId="0" applyNumberFormat="1" applyFont="1" applyFill="1"/>
    <xf numFmtId="4" fontId="184" fillId="0" borderId="0" xfId="0" applyNumberFormat="1" applyFont="1" applyFill="1" applyAlignment="1"/>
    <xf numFmtId="3" fontId="4" fillId="0" borderId="0" xfId="0" applyNumberFormat="1" applyFont="1" applyAlignment="1"/>
    <xf numFmtId="0" fontId="179" fillId="0" borderId="0" xfId="0" applyFont="1" applyAlignment="1"/>
    <xf numFmtId="4" fontId="179" fillId="0" borderId="0" xfId="0" applyNumberFormat="1" applyFont="1"/>
    <xf numFmtId="3" fontId="179" fillId="0" borderId="0" xfId="0" applyNumberFormat="1" applyFont="1" applyAlignment="1"/>
    <xf numFmtId="4" fontId="179" fillId="0" borderId="0" xfId="0" applyNumberFormat="1" applyFont="1" applyAlignment="1"/>
    <xf numFmtId="1" fontId="186" fillId="0" borderId="19" xfId="1153" applyNumberFormat="1" applyFont="1" applyFill="1" applyBorder="1" applyAlignment="1">
      <alignment horizontal="center"/>
    </xf>
    <xf numFmtId="0" fontId="186" fillId="0" borderId="19" xfId="0" applyFont="1" applyFill="1" applyBorder="1"/>
    <xf numFmtId="1" fontId="186" fillId="0" borderId="19" xfId="0" applyNumberFormat="1" applyFont="1" applyFill="1" applyBorder="1" applyAlignment="1">
      <alignment horizontal="center"/>
    </xf>
    <xf numFmtId="0" fontId="186" fillId="0" borderId="19" xfId="0" applyFont="1" applyFill="1" applyBorder="1" applyAlignment="1">
      <alignment horizontal="center"/>
    </xf>
    <xf numFmtId="1" fontId="187" fillId="0" borderId="19" xfId="1224" applyNumberFormat="1" applyFont="1" applyBorder="1" applyAlignment="1">
      <alignment horizontal="center"/>
    </xf>
    <xf numFmtId="49" fontId="31" fillId="0" borderId="19" xfId="0" applyNumberFormat="1" applyFont="1" applyFill="1" applyBorder="1" applyAlignment="1">
      <alignment horizontal="center" vertical="center" wrapText="1"/>
    </xf>
    <xf numFmtId="201" fontId="180" fillId="0" borderId="19" xfId="1152" applyNumberFormat="1" applyFont="1" applyFill="1" applyBorder="1" applyAlignment="1">
      <alignment horizontal="center" vertical="center"/>
    </xf>
    <xf numFmtId="17" fontId="50" fillId="0" borderId="19" xfId="0" applyNumberFormat="1" applyFont="1" applyFill="1" applyBorder="1" applyAlignment="1">
      <alignment horizontal="center" wrapText="1"/>
    </xf>
    <xf numFmtId="0" fontId="0" fillId="0" borderId="0" xfId="0" applyFont="1" applyAlignment="1">
      <alignment wrapText="1"/>
    </xf>
    <xf numFmtId="0" fontId="50" fillId="58" borderId="19" xfId="0" applyFont="1" applyFill="1" applyBorder="1" applyAlignment="1">
      <alignment horizontal="left"/>
    </xf>
    <xf numFmtId="0" fontId="87" fillId="58" borderId="19" xfId="0" applyFont="1" applyFill="1" applyBorder="1" applyAlignment="1">
      <alignment horizontal="left"/>
    </xf>
    <xf numFmtId="0" fontId="50" fillId="58" borderId="19" xfId="0" applyFont="1" applyFill="1" applyBorder="1" applyAlignment="1">
      <alignment horizontal="left" wrapText="1"/>
    </xf>
    <xf numFmtId="0" fontId="87" fillId="58" borderId="19" xfId="0" applyFont="1" applyFill="1" applyBorder="1" applyAlignment="1">
      <alignment horizontal="left" wrapText="1"/>
    </xf>
    <xf numFmtId="3" fontId="4" fillId="53" borderId="19" xfId="0" applyNumberFormat="1" applyFont="1" applyFill="1" applyBorder="1" applyAlignment="1">
      <alignment horizontal="center" vertical="center" wrapText="1"/>
    </xf>
    <xf numFmtId="9" fontId="4" fillId="53" borderId="19" xfId="0" applyNumberFormat="1" applyFont="1" applyFill="1" applyBorder="1" applyAlignment="1">
      <alignment horizontal="center" vertical="center" wrapText="1"/>
    </xf>
    <xf numFmtId="3" fontId="171" fillId="0" borderId="0" xfId="1276" applyNumberFormat="1" applyFont="1"/>
    <xf numFmtId="170" fontId="29" fillId="0" borderId="0" xfId="1900" applyNumberFormat="1"/>
    <xf numFmtId="0" fontId="154" fillId="0" borderId="0" xfId="0" applyFont="1" applyFill="1" applyBorder="1"/>
    <xf numFmtId="0" fontId="154" fillId="0" borderId="0" xfId="0" applyFont="1" applyFill="1" applyBorder="1" applyAlignment="1"/>
    <xf numFmtId="0" fontId="4" fillId="0" borderId="39" xfId="0" applyFont="1" applyFill="1" applyBorder="1" applyAlignment="1">
      <alignment vertical="center"/>
    </xf>
    <xf numFmtId="0" fontId="4" fillId="0" borderId="38" xfId="0" applyFont="1" applyFill="1" applyBorder="1" applyAlignment="1">
      <alignment vertical="center"/>
    </xf>
    <xf numFmtId="3" fontId="4" fillId="0" borderId="21" xfId="1153" applyNumberFormat="1" applyFont="1" applyFill="1" applyBorder="1" applyAlignment="1">
      <alignment horizontal="center" vertical="center"/>
    </xf>
    <xf numFmtId="0" fontId="26" fillId="0" borderId="0" xfId="1882" applyFont="1" applyBorder="1" applyAlignment="1" applyProtection="1">
      <alignment vertical="center" wrapText="1"/>
    </xf>
    <xf numFmtId="0" fontId="4" fillId="0" borderId="39" xfId="0" quotePrefix="1" applyFont="1" applyFill="1" applyBorder="1" applyAlignment="1">
      <alignment vertical="center"/>
    </xf>
    <xf numFmtId="0" fontId="62" fillId="0" borderId="0" xfId="0" applyFont="1" applyAlignment="1" applyProtection="1">
      <alignment horizontal="right" vertical="top" wrapText="1" readingOrder="1"/>
      <protection locked="0"/>
    </xf>
    <xf numFmtId="0" fontId="50" fillId="0" borderId="0" xfId="0" applyFont="1" applyFill="1" applyBorder="1" applyAlignment="1">
      <alignment horizontal="left" wrapText="1"/>
    </xf>
    <xf numFmtId="3" fontId="16" fillId="0" borderId="0" xfId="0" applyNumberFormat="1" applyFont="1" applyAlignment="1">
      <alignment vertical="center"/>
    </xf>
    <xf numFmtId="0" fontId="31" fillId="0" borderId="19" xfId="0" applyFont="1" applyBorder="1" applyAlignment="1" applyProtection="1">
      <alignment horizontal="center" vertical="center" wrapText="1"/>
    </xf>
    <xf numFmtId="0" fontId="4" fillId="0" borderId="0" xfId="0" applyFont="1" applyAlignment="1">
      <alignment horizontal="right" vertical="center"/>
    </xf>
    <xf numFmtId="3" fontId="4" fillId="0" borderId="19" xfId="1153" applyNumberFormat="1" applyFont="1" applyFill="1" applyBorder="1" applyAlignment="1">
      <alignment horizontal="right" vertical="center" indent="2"/>
    </xf>
    <xf numFmtId="3" fontId="4" fillId="0" borderId="19" xfId="0" quotePrefix="1" applyNumberFormat="1" applyFont="1" applyFill="1" applyBorder="1" applyAlignment="1">
      <alignment horizontal="right" vertical="center" indent="2"/>
    </xf>
    <xf numFmtId="173" fontId="4" fillId="0" borderId="19" xfId="1153" applyNumberFormat="1" applyFont="1" applyFill="1" applyBorder="1" applyAlignment="1">
      <alignment horizontal="right" vertical="center" indent="2"/>
    </xf>
    <xf numFmtId="176" fontId="4" fillId="0" borderId="19" xfId="1153" applyNumberFormat="1" applyFont="1" applyBorder="1" applyAlignment="1">
      <alignment horizontal="right" vertical="center" wrapText="1" indent="5"/>
    </xf>
    <xf numFmtId="176" fontId="4" fillId="0" borderId="19" xfId="1153" applyNumberFormat="1" applyFont="1" applyBorder="1" applyAlignment="1">
      <alignment horizontal="right" vertical="center" wrapText="1" indent="3"/>
    </xf>
    <xf numFmtId="4" fontId="0" fillId="0" borderId="0" xfId="0" applyNumberFormat="1" applyBorder="1"/>
    <xf numFmtId="178" fontId="139" fillId="0" borderId="19" xfId="1152" applyNumberFormat="1" applyFont="1" applyFill="1" applyBorder="1" applyAlignment="1">
      <alignment horizontal="center" vertical="center"/>
    </xf>
    <xf numFmtId="177" fontId="139" fillId="0" borderId="19" xfId="1152" applyNumberFormat="1" applyFont="1" applyFill="1" applyBorder="1" applyAlignment="1">
      <alignment horizontal="center" vertical="center" wrapText="1"/>
    </xf>
    <xf numFmtId="0" fontId="188" fillId="0" borderId="0" xfId="0" applyFont="1" applyAlignment="1" applyProtection="1">
      <alignment wrapText="1" readingOrder="1"/>
      <protection locked="0"/>
    </xf>
    <xf numFmtId="3" fontId="4" fillId="0" borderId="19" xfId="1165" applyNumberFormat="1" applyFont="1" applyFill="1" applyBorder="1" applyAlignment="1">
      <alignment horizontal="right" vertical="center" indent="2"/>
    </xf>
    <xf numFmtId="173" fontId="4" fillId="0" borderId="19" xfId="1165" applyNumberFormat="1" applyFont="1" applyFill="1" applyBorder="1" applyAlignment="1">
      <alignment horizontal="right" vertical="center" indent="2"/>
    </xf>
    <xf numFmtId="3" fontId="4" fillId="0" borderId="19" xfId="1882" quotePrefix="1" applyNumberFormat="1" applyFont="1" applyFill="1" applyBorder="1" applyAlignment="1">
      <alignment horizontal="right" vertical="center" indent="2"/>
    </xf>
    <xf numFmtId="173" fontId="4" fillId="53" borderId="19" xfId="1165" applyNumberFormat="1" applyFont="1" applyFill="1" applyBorder="1" applyAlignment="1">
      <alignment horizontal="right" vertical="center" indent="2"/>
    </xf>
    <xf numFmtId="0" fontId="145" fillId="0" borderId="0" xfId="0" applyFont="1" applyBorder="1" applyAlignment="1">
      <alignment wrapText="1"/>
    </xf>
    <xf numFmtId="1" fontId="185" fillId="0" borderId="19" xfId="0" applyNumberFormat="1" applyFont="1" applyFill="1" applyBorder="1" applyAlignment="1">
      <alignment horizontal="center"/>
    </xf>
    <xf numFmtId="1" fontId="186" fillId="0" borderId="19" xfId="0" applyNumberFormat="1" applyFont="1" applyFill="1" applyBorder="1" applyAlignment="1">
      <alignment horizontal="center" vertical="center"/>
    </xf>
    <xf numFmtId="0" fontId="58" fillId="0" borderId="0" xfId="1232" applyFont="1" applyFill="1" applyAlignment="1" applyProtection="1">
      <alignment horizontal="right" vertical="top" wrapText="1" readingOrder="1"/>
      <protection locked="0"/>
    </xf>
    <xf numFmtId="0" fontId="4" fillId="0" borderId="0" xfId="1232" applyFont="1" applyFill="1" applyAlignment="1">
      <alignment wrapText="1"/>
    </xf>
    <xf numFmtId="0" fontId="4" fillId="0" borderId="19" xfId="0" applyFont="1" applyFill="1" applyBorder="1" applyAlignment="1">
      <alignment horizontal="center"/>
    </xf>
    <xf numFmtId="0" fontId="4" fillId="58" borderId="19" xfId="0" applyFont="1" applyFill="1" applyBorder="1" applyAlignment="1">
      <alignment horizontal="left"/>
    </xf>
    <xf numFmtId="0" fontId="31" fillId="0" borderId="19" xfId="0" applyFont="1" applyBorder="1" applyAlignment="1">
      <alignment horizontal="center" vertical="center" textRotation="90" wrapText="1"/>
    </xf>
    <xf numFmtId="0" fontId="31" fillId="0" borderId="19" xfId="0" applyFont="1" applyFill="1" applyBorder="1" applyAlignment="1">
      <alignment horizontal="center" vertical="center" textRotation="90" wrapText="1"/>
    </xf>
    <xf numFmtId="0" fontId="117" fillId="0" borderId="19" xfId="0" applyFont="1" applyBorder="1" applyAlignment="1">
      <alignment horizontal="center" vertical="center" wrapText="1"/>
    </xf>
    <xf numFmtId="0" fontId="64" fillId="0" borderId="19" xfId="0" applyFont="1" applyBorder="1" applyAlignment="1">
      <alignment horizontal="center" vertical="center" wrapText="1"/>
    </xf>
    <xf numFmtId="0" fontId="31" fillId="53" borderId="19" xfId="0" applyFont="1" applyFill="1" applyBorder="1" applyAlignment="1">
      <alignment horizontal="center" vertical="center" textRotation="90" wrapText="1"/>
    </xf>
    <xf numFmtId="0" fontId="4" fillId="58" borderId="19" xfId="0" applyFont="1" applyFill="1" applyBorder="1"/>
    <xf numFmtId="3" fontId="99" fillId="0" borderId="19" xfId="1152" applyNumberFormat="1" applyFont="1" applyFill="1" applyBorder="1" applyAlignment="1">
      <alignment horizontal="center" vertical="center"/>
    </xf>
    <xf numFmtId="0" fontId="16" fillId="0" borderId="19" xfId="0" applyFont="1" applyBorder="1" applyAlignment="1">
      <alignment horizontal="center"/>
    </xf>
    <xf numFmtId="0" fontId="185" fillId="0" borderId="19" xfId="0" applyFont="1" applyFill="1" applyBorder="1" applyAlignment="1">
      <alignment horizontal="center"/>
    </xf>
    <xf numFmtId="210" fontId="4" fillId="0" borderId="19" xfId="1152" applyNumberFormat="1" applyFont="1" applyFill="1" applyBorder="1" applyAlignment="1">
      <alignment horizontal="center" vertical="center"/>
    </xf>
    <xf numFmtId="49" fontId="135" fillId="0" borderId="0" xfId="1226" applyNumberFormat="1" applyFont="1" applyAlignment="1">
      <alignment vertical="center"/>
    </xf>
    <xf numFmtId="9" fontId="29" fillId="0" borderId="0" xfId="1900" applyNumberFormat="1" applyAlignment="1">
      <alignment vertical="center"/>
    </xf>
    <xf numFmtId="3" fontId="16" fillId="0" borderId="19" xfId="0" applyNumberFormat="1" applyFont="1" applyBorder="1" applyAlignment="1">
      <alignment horizontal="center"/>
    </xf>
    <xf numFmtId="1" fontId="26" fillId="0" borderId="0" xfId="0" applyNumberFormat="1" applyFont="1" applyFill="1"/>
    <xf numFmtId="0" fontId="31" fillId="0" borderId="19" xfId="0" applyFont="1" applyBorder="1" applyAlignment="1">
      <alignment horizontal="center" vertical="center" wrapText="1"/>
    </xf>
    <xf numFmtId="1" fontId="186" fillId="0" borderId="19" xfId="0" applyNumberFormat="1" applyFont="1" applyFill="1" applyBorder="1"/>
    <xf numFmtId="3" fontId="4" fillId="0" borderId="19" xfId="0" applyNumberFormat="1" applyFont="1" applyFill="1" applyBorder="1" applyAlignment="1">
      <alignment horizontal="center" wrapText="1"/>
    </xf>
    <xf numFmtId="3" fontId="4" fillId="0" borderId="19" xfId="0" applyNumberFormat="1" applyFont="1" applyBorder="1" applyAlignment="1">
      <alignment horizontal="center" wrapText="1"/>
    </xf>
    <xf numFmtId="3" fontId="16" fillId="0" borderId="19" xfId="0" applyNumberFormat="1" applyFont="1" applyBorder="1" applyAlignment="1">
      <alignment horizontal="center" wrapText="1"/>
    </xf>
    <xf numFmtId="3" fontId="4" fillId="0" borderId="19" xfId="1252" applyNumberFormat="1" applyFont="1" applyFill="1" applyBorder="1" applyAlignment="1" applyProtection="1">
      <alignment horizontal="center"/>
    </xf>
    <xf numFmtId="1" fontId="4" fillId="0" borderId="19" xfId="0" applyNumberFormat="1" applyFont="1" applyBorder="1" applyAlignment="1">
      <alignment horizontal="center" wrapText="1"/>
    </xf>
    <xf numFmtId="1" fontId="4" fillId="0" borderId="19" xfId="0" applyNumberFormat="1" applyFont="1" applyFill="1" applyBorder="1" applyAlignment="1">
      <alignment horizontal="center" wrapText="1"/>
    </xf>
    <xf numFmtId="1" fontId="4" fillId="53" borderId="19" xfId="0" applyNumberFormat="1" applyFont="1" applyFill="1" applyBorder="1" applyAlignment="1">
      <alignment horizontal="center" wrapText="1"/>
    </xf>
    <xf numFmtId="9" fontId="4" fillId="0" borderId="19" xfId="0" applyNumberFormat="1" applyFont="1" applyBorder="1" applyAlignment="1">
      <alignment horizontal="center" wrapText="1"/>
    </xf>
    <xf numFmtId="3" fontId="99" fillId="0" borderId="39" xfId="0" applyNumberFormat="1" applyFont="1" applyBorder="1" applyAlignment="1">
      <alignment horizontal="center"/>
    </xf>
    <xf numFmtId="0" fontId="99" fillId="0" borderId="19" xfId="0" applyFont="1" applyBorder="1" applyAlignment="1">
      <alignment horizontal="center"/>
    </xf>
    <xf numFmtId="3" fontId="99" fillId="0" borderId="19" xfId="0" applyNumberFormat="1" applyFont="1" applyBorder="1" applyAlignment="1">
      <alignment horizontal="center"/>
    </xf>
    <xf numFmtId="3" fontId="99" fillId="0" borderId="19" xfId="0" applyNumberFormat="1" applyFont="1" applyFill="1" applyBorder="1" applyAlignment="1">
      <alignment horizontal="center"/>
    </xf>
    <xf numFmtId="0" fontId="99" fillId="0" borderId="19" xfId="0" applyFont="1" applyBorder="1" applyAlignment="1">
      <alignment horizontal="center" vertical="center"/>
    </xf>
    <xf numFmtId="3" fontId="99" fillId="0" borderId="19" xfId="0" applyNumberFormat="1" applyFont="1" applyBorder="1" applyAlignment="1">
      <alignment horizontal="center" vertical="center"/>
    </xf>
    <xf numFmtId="0" fontId="99" fillId="0" borderId="39" xfId="0" applyFont="1" applyBorder="1" applyAlignment="1">
      <alignment horizontal="center" vertical="center"/>
    </xf>
    <xf numFmtId="0" fontId="181" fillId="0" borderId="0" xfId="1232" applyFont="1" applyBorder="1" applyAlignment="1">
      <alignment horizontal="left"/>
    </xf>
    <xf numFmtId="0" fontId="4" fillId="0" borderId="19" xfId="0" applyFont="1" applyFill="1" applyBorder="1" applyAlignment="1">
      <alignment horizontal="center" vertical="center" wrapText="1"/>
    </xf>
    <xf numFmtId="1" fontId="16" fillId="0" borderId="19" xfId="0" applyNumberFormat="1" applyFont="1" applyBorder="1" applyAlignment="1">
      <alignment horizontal="center"/>
    </xf>
    <xf numFmtId="0" fontId="95" fillId="0" borderId="0" xfId="1224" applyFont="1" applyAlignment="1">
      <alignment vertical="center"/>
    </xf>
    <xf numFmtId="0" fontId="95" fillId="0" borderId="0" xfId="1225" applyFont="1" applyAlignment="1">
      <alignment vertical="center"/>
    </xf>
    <xf numFmtId="0" fontId="190" fillId="0" borderId="0" xfId="0" applyFont="1"/>
    <xf numFmtId="0" fontId="4" fillId="0" borderId="0" xfId="0" applyFont="1" applyBorder="1" applyAlignment="1">
      <alignment wrapText="1"/>
    </xf>
    <xf numFmtId="0" fontId="28" fillId="0" borderId="0" xfId="0" applyFont="1"/>
    <xf numFmtId="0" fontId="182" fillId="0" borderId="19" xfId="0" applyFont="1" applyBorder="1"/>
    <xf numFmtId="0" fontId="28" fillId="0" borderId="21" xfId="0" applyFont="1" applyBorder="1"/>
    <xf numFmtId="3" fontId="28" fillId="0" borderId="21" xfId="0" applyNumberFormat="1" applyFont="1" applyBorder="1"/>
    <xf numFmtId="0" fontId="28" fillId="0" borderId="41" xfId="0" applyFont="1" applyBorder="1"/>
    <xf numFmtId="3" fontId="28" fillId="0" borderId="41" xfId="0" applyNumberFormat="1" applyFont="1" applyBorder="1"/>
    <xf numFmtId="0" fontId="28" fillId="0" borderId="33" xfId="0" applyFont="1" applyBorder="1"/>
    <xf numFmtId="3" fontId="28" fillId="0" borderId="33" xfId="0" applyNumberFormat="1" applyFont="1" applyBorder="1"/>
    <xf numFmtId="3" fontId="28" fillId="0" borderId="37" xfId="0" applyNumberFormat="1" applyFont="1" applyBorder="1"/>
    <xf numFmtId="3" fontId="28" fillId="0" borderId="43" xfId="0" applyNumberFormat="1" applyFont="1" applyBorder="1"/>
    <xf numFmtId="0" fontId="182" fillId="0" borderId="19" xfId="0" applyFont="1" applyBorder="1" applyAlignment="1">
      <alignment horizontal="center" vertical="center"/>
    </xf>
    <xf numFmtId="0" fontId="182" fillId="0" borderId="35" xfId="0" applyFont="1" applyBorder="1" applyAlignment="1">
      <alignment horizontal="center" vertical="center"/>
    </xf>
    <xf numFmtId="0" fontId="28" fillId="0" borderId="49" xfId="0" applyFont="1" applyBorder="1"/>
    <xf numFmtId="0" fontId="28" fillId="0" borderId="0" xfId="0" applyFont="1" applyBorder="1"/>
    <xf numFmtId="3" fontId="28" fillId="0" borderId="42" xfId="0" applyNumberFormat="1" applyFont="1" applyBorder="1"/>
    <xf numFmtId="0" fontId="192" fillId="0" borderId="0" xfId="0" applyFont="1" applyBorder="1" applyAlignment="1"/>
    <xf numFmtId="0" fontId="182" fillId="0" borderId="0" xfId="0" applyFont="1" applyBorder="1" applyAlignment="1">
      <alignment vertical="center"/>
    </xf>
    <xf numFmtId="0" fontId="149" fillId="0" borderId="0" xfId="0" applyFont="1" applyBorder="1"/>
    <xf numFmtId="0" fontId="31" fillId="0" borderId="0" xfId="0" applyFont="1" applyBorder="1" applyAlignment="1">
      <alignment horizontal="center"/>
    </xf>
    <xf numFmtId="0" fontId="31" fillId="0" borderId="19" xfId="0" applyFont="1" applyBorder="1" applyAlignment="1">
      <alignment horizontal="center" vertical="center"/>
    </xf>
    <xf numFmtId="0" fontId="4" fillId="0" borderId="19" xfId="0" applyFont="1" applyFill="1" applyBorder="1" applyAlignment="1">
      <alignment horizontal="left"/>
    </xf>
    <xf numFmtId="0" fontId="31" fillId="0" borderId="19" xfId="0" applyFont="1" applyBorder="1" applyAlignment="1" applyProtection="1">
      <alignment horizontal="center" vertical="center" wrapText="1"/>
    </xf>
    <xf numFmtId="0" fontId="182" fillId="0" borderId="35" xfId="0" applyFont="1" applyBorder="1" applyAlignment="1">
      <alignment horizontal="center" vertical="center"/>
    </xf>
    <xf numFmtId="0" fontId="31" fillId="0" borderId="19" xfId="0" applyFont="1" applyFill="1" applyBorder="1" applyAlignment="1">
      <alignment horizontal="center" vertical="center" wrapText="1"/>
    </xf>
    <xf numFmtId="0" fontId="31" fillId="0" borderId="19" xfId="0" applyFont="1" applyBorder="1" applyAlignment="1">
      <alignment horizontal="center" vertical="center" wrapText="1"/>
    </xf>
    <xf numFmtId="3" fontId="87" fillId="0" borderId="19" xfId="0" applyNumberFormat="1" applyFont="1" applyFill="1" applyBorder="1" applyAlignment="1">
      <alignment horizontal="center"/>
    </xf>
    <xf numFmtId="9" fontId="4" fillId="0" borderId="19" xfId="0" applyNumberFormat="1" applyFont="1" applyBorder="1" applyAlignment="1">
      <alignment horizontal="center" vertical="center"/>
    </xf>
    <xf numFmtId="172" fontId="4" fillId="0" borderId="19" xfId="0" applyNumberFormat="1" applyFont="1" applyBorder="1" applyAlignment="1">
      <alignment horizontal="right"/>
    </xf>
    <xf numFmtId="0" fontId="117" fillId="0" borderId="19" xfId="0" applyFont="1" applyBorder="1" applyAlignment="1">
      <alignment horizontal="center" wrapText="1"/>
    </xf>
    <xf numFmtId="0" fontId="50" fillId="0" borderId="19" xfId="0" applyFont="1" applyBorder="1" applyAlignment="1">
      <alignment horizontal="left"/>
    </xf>
    <xf numFmtId="0" fontId="50" fillId="0" borderId="19" xfId="0" applyFont="1" applyBorder="1" applyAlignment="1">
      <alignment horizontal="left" wrapText="1"/>
    </xf>
    <xf numFmtId="0" fontId="87" fillId="0" borderId="19" xfId="0" applyFont="1" applyBorder="1" applyAlignment="1">
      <alignment horizontal="left" wrapText="1"/>
    </xf>
    <xf numFmtId="41" fontId="98" fillId="0" borderId="19" xfId="0" applyNumberFormat="1" applyFont="1" applyFill="1" applyBorder="1" applyAlignment="1">
      <alignment horizontal="center" vertical="center" wrapText="1"/>
    </xf>
    <xf numFmtId="41" fontId="98" fillId="0" borderId="19" xfId="0" applyNumberFormat="1" applyFont="1" applyFill="1" applyBorder="1" applyAlignment="1">
      <alignment horizontal="left" vertical="center" wrapText="1"/>
    </xf>
    <xf numFmtId="41" fontId="95" fillId="0" borderId="19" xfId="0" applyNumberFormat="1" applyFont="1" applyFill="1" applyBorder="1" applyAlignment="1">
      <alignment horizontal="left" vertical="center" wrapText="1"/>
    </xf>
    <xf numFmtId="41" fontId="50" fillId="0" borderId="19" xfId="0" applyNumberFormat="1" applyFont="1" applyFill="1" applyBorder="1" applyAlignment="1">
      <alignment horizontal="left" vertical="center" wrapText="1"/>
    </xf>
    <xf numFmtId="0" fontId="97" fillId="0" borderId="19" xfId="1153" applyNumberFormat="1" applyFont="1" applyFill="1" applyBorder="1" applyAlignment="1">
      <alignment horizontal="center" vertical="center" wrapText="1"/>
    </xf>
    <xf numFmtId="0" fontId="97" fillId="0" borderId="19" xfId="1153" applyNumberFormat="1" applyFont="1" applyFill="1" applyBorder="1" applyAlignment="1">
      <alignment horizontal="left"/>
    </xf>
    <xf numFmtId="0" fontId="99" fillId="0" borderId="19" xfId="1153" applyNumberFormat="1" applyFont="1" applyFill="1" applyBorder="1" applyAlignment="1">
      <alignment horizontal="left"/>
    </xf>
    <xf numFmtId="0" fontId="103" fillId="0" borderId="19" xfId="0" applyFont="1" applyBorder="1" applyAlignment="1">
      <alignment horizontal="left" vertical="center"/>
    </xf>
    <xf numFmtId="9" fontId="180" fillId="0" borderId="19" xfId="0" applyNumberFormat="1" applyFont="1" applyBorder="1" applyAlignment="1" applyProtection="1">
      <alignment horizontal="center" vertical="center"/>
    </xf>
    <xf numFmtId="0" fontId="109" fillId="0" borderId="19" xfId="0" applyFont="1" applyBorder="1" applyAlignment="1">
      <alignment horizontal="left" vertical="center"/>
    </xf>
    <xf numFmtId="17" fontId="99" fillId="0" borderId="19" xfId="1152" applyNumberFormat="1" applyFont="1" applyBorder="1" applyAlignment="1">
      <alignment horizontal="center"/>
    </xf>
    <xf numFmtId="17" fontId="26" fillId="0" borderId="19" xfId="0" applyNumberFormat="1" applyFont="1" applyBorder="1" applyAlignment="1">
      <alignment horizontal="center"/>
    </xf>
    <xf numFmtId="0" fontId="107" fillId="0" borderId="0" xfId="1136" applyFont="1" applyFill="1" applyBorder="1" applyAlignment="1" applyProtection="1">
      <alignment horizontal="center" vertical="center"/>
    </xf>
    <xf numFmtId="0" fontId="4" fillId="0" borderId="0" xfId="1884" applyFont="1" applyFill="1" applyBorder="1" applyAlignment="1" applyProtection="1">
      <alignment horizontal="center" vertical="center"/>
    </xf>
    <xf numFmtId="0" fontId="195" fillId="0" borderId="0" xfId="1136" applyFont="1" applyFill="1" applyBorder="1" applyAlignment="1" applyProtection="1">
      <alignment horizontal="center" vertical="center"/>
    </xf>
    <xf numFmtId="0" fontId="28" fillId="0" borderId="0" xfId="0" applyFont="1" applyFill="1"/>
    <xf numFmtId="0" fontId="149" fillId="0" borderId="0" xfId="0" applyFont="1" applyFill="1"/>
    <xf numFmtId="0" fontId="194" fillId="0" borderId="0" xfId="0" applyFont="1" applyFill="1"/>
    <xf numFmtId="0" fontId="182" fillId="0" borderId="35" xfId="0" applyFont="1" applyBorder="1" applyAlignment="1">
      <alignment horizontal="center" vertical="center" wrapText="1"/>
    </xf>
    <xf numFmtId="0" fontId="195" fillId="0" borderId="0" xfId="1136" applyFont="1" applyBorder="1" applyAlignment="1" applyProtection="1">
      <alignment horizontal="center" vertical="center"/>
    </xf>
    <xf numFmtId="0" fontId="31" fillId="0" borderId="20" xfId="1884" applyFont="1" applyBorder="1" applyAlignment="1" applyProtection="1">
      <alignment horizontal="center" vertical="top"/>
    </xf>
    <xf numFmtId="0" fontId="50" fillId="0" borderId="0" xfId="1224" applyFont="1" applyAlignment="1">
      <alignment vertical="center"/>
    </xf>
    <xf numFmtId="9" fontId="40" fillId="0" borderId="0" xfId="1900" applyFont="1"/>
    <xf numFmtId="0" fontId="195" fillId="0" borderId="0" xfId="1136" applyFont="1" applyFill="1" applyBorder="1" applyAlignment="1" applyProtection="1">
      <alignment horizontal="center" vertical="top"/>
    </xf>
    <xf numFmtId="0" fontId="4" fillId="0" borderId="0" xfId="1884" applyFont="1" applyBorder="1" applyAlignment="1" applyProtection="1">
      <alignment horizontal="right" vertical="center"/>
    </xf>
    <xf numFmtId="0" fontId="195" fillId="0" borderId="0" xfId="1136" applyFont="1" applyBorder="1" applyAlignment="1" applyProtection="1">
      <alignment horizontal="center" vertical="top"/>
    </xf>
    <xf numFmtId="0" fontId="50" fillId="0" borderId="0" xfId="1225" applyFont="1" applyBorder="1" applyAlignment="1">
      <alignment vertical="center"/>
    </xf>
    <xf numFmtId="0" fontId="50" fillId="0" borderId="0" xfId="1225" applyFont="1" applyAlignment="1">
      <alignment vertical="center"/>
    </xf>
    <xf numFmtId="170" fontId="95" fillId="0" borderId="19" xfId="0" applyNumberFormat="1" applyFont="1" applyBorder="1" applyAlignment="1">
      <alignment horizontal="center" vertical="center"/>
    </xf>
    <xf numFmtId="3" fontId="198" fillId="0" borderId="19" xfId="0" applyNumberFormat="1" applyFont="1" applyFill="1" applyBorder="1" applyAlignment="1">
      <alignment horizontal="center"/>
    </xf>
    <xf numFmtId="0" fontId="4" fillId="0" borderId="19" xfId="0" applyFont="1" applyFill="1" applyBorder="1" applyAlignment="1">
      <alignment horizontal="left" vertical="center"/>
    </xf>
    <xf numFmtId="0" fontId="117" fillId="0" borderId="19" xfId="0" applyFont="1" applyBorder="1" applyAlignment="1">
      <alignment horizontal="center" vertical="center"/>
    </xf>
    <xf numFmtId="3" fontId="26" fillId="0" borderId="0" xfId="0" applyNumberFormat="1" applyFont="1" applyBorder="1" applyAlignment="1">
      <alignment horizontal="left" vertical="top" wrapText="1"/>
    </xf>
    <xf numFmtId="1" fontId="29" fillId="0" borderId="0" xfId="1900" applyNumberFormat="1"/>
    <xf numFmtId="170" fontId="180" fillId="0" borderId="19" xfId="0" applyNumberFormat="1" applyFont="1" applyBorder="1" applyAlignment="1">
      <alignment horizontal="center" vertical="center"/>
    </xf>
    <xf numFmtId="0" fontId="87" fillId="0" borderId="19" xfId="0" applyFont="1" applyBorder="1" applyAlignment="1">
      <alignment horizontal="left" vertical="center"/>
    </xf>
    <xf numFmtId="9" fontId="180" fillId="0" borderId="39" xfId="0" applyNumberFormat="1" applyFont="1" applyBorder="1" applyAlignment="1" applyProtection="1">
      <alignment horizontal="center" vertical="center"/>
    </xf>
    <xf numFmtId="0" fontId="31" fillId="0" borderId="19" xfId="0" applyFont="1" applyFill="1" applyBorder="1" applyAlignment="1">
      <alignment horizontal="center" vertical="center" wrapText="1"/>
    </xf>
    <xf numFmtId="0" fontId="31" fillId="0" borderId="19" xfId="0" applyFont="1" applyFill="1" applyBorder="1" applyAlignment="1">
      <alignment horizontal="center" vertical="center"/>
    </xf>
    <xf numFmtId="0" fontId="87" fillId="0" borderId="21" xfId="0" applyFont="1" applyBorder="1" applyAlignment="1">
      <alignment horizontal="left" wrapText="1"/>
    </xf>
    <xf numFmtId="0" fontId="26" fillId="0" borderId="35" xfId="0" applyFont="1" applyBorder="1"/>
    <xf numFmtId="3" fontId="24" fillId="0" borderId="20" xfId="0" applyNumberFormat="1" applyFont="1" applyBorder="1"/>
    <xf numFmtId="3" fontId="24" fillId="0" borderId="20" xfId="0" applyNumberFormat="1" applyFont="1" applyFill="1" applyBorder="1"/>
    <xf numFmtId="0" fontId="0" fillId="0" borderId="39" xfId="0" applyBorder="1"/>
    <xf numFmtId="170" fontId="95" fillId="0" borderId="21" xfId="0" applyNumberFormat="1" applyFont="1" applyBorder="1" applyAlignment="1">
      <alignment horizontal="center" vertical="center"/>
    </xf>
    <xf numFmtId="0" fontId="117" fillId="53" borderId="19" xfId="0" applyFont="1" applyFill="1" applyBorder="1" applyAlignment="1">
      <alignment horizontal="center" vertical="center" wrapText="1"/>
    </xf>
    <xf numFmtId="1" fontId="4" fillId="53" borderId="19" xfId="0" applyNumberFormat="1" applyFont="1" applyFill="1" applyBorder="1" applyAlignment="1">
      <alignment horizontal="center" vertical="center"/>
    </xf>
    <xf numFmtId="49" fontId="4" fillId="53" borderId="19" xfId="0" applyNumberFormat="1" applyFont="1" applyFill="1" applyBorder="1" applyAlignment="1">
      <alignment horizontal="center" vertical="center"/>
    </xf>
    <xf numFmtId="0" fontId="87" fillId="0" borderId="19" xfId="0" applyFont="1" applyFill="1" applyBorder="1" applyAlignment="1">
      <alignment horizontal="center" vertical="center"/>
    </xf>
    <xf numFmtId="49" fontId="50" fillId="0" borderId="19" xfId="0" quotePrefix="1" applyNumberFormat="1" applyFont="1" applyFill="1" applyBorder="1" applyAlignment="1">
      <alignment horizontal="center" vertical="center"/>
    </xf>
    <xf numFmtId="1" fontId="4" fillId="0" borderId="19" xfId="0" applyNumberFormat="1" applyFont="1" applyFill="1" applyBorder="1" applyAlignment="1">
      <alignment horizontal="center" vertical="center"/>
    </xf>
    <xf numFmtId="1" fontId="95" fillId="0" borderId="19" xfId="0" applyNumberFormat="1" applyFont="1" applyBorder="1" applyAlignment="1">
      <alignment horizontal="center" vertical="center"/>
    </xf>
    <xf numFmtId="170" fontId="186" fillId="59" borderId="19" xfId="0" applyNumberFormat="1" applyFont="1" applyFill="1" applyBorder="1"/>
    <xf numFmtId="0" fontId="199" fillId="0" borderId="0" xfId="0" applyFont="1"/>
    <xf numFmtId="0" fontId="179" fillId="0" borderId="0" xfId="0" applyFont="1" applyFill="1" applyBorder="1"/>
    <xf numFmtId="3" fontId="179" fillId="0" borderId="0" xfId="0" applyNumberFormat="1" applyFont="1" applyAlignment="1">
      <alignment horizontal="center"/>
    </xf>
    <xf numFmtId="14" fontId="179" fillId="0" borderId="0" xfId="0" applyNumberFormat="1" applyFont="1"/>
    <xf numFmtId="170" fontId="99" fillId="0" borderId="19" xfId="1153" applyNumberFormat="1" applyFont="1" applyFill="1" applyBorder="1" applyAlignment="1">
      <alignment horizontal="center" vertical="center"/>
    </xf>
    <xf numFmtId="192" fontId="103" fillId="0" borderId="0" xfId="0" applyNumberFormat="1" applyFont="1" applyBorder="1" applyAlignment="1">
      <alignment horizontal="center" wrapText="1"/>
    </xf>
    <xf numFmtId="0" fontId="181" fillId="0" borderId="0" xfId="0" applyFont="1"/>
    <xf numFmtId="1" fontId="4" fillId="58" borderId="19" xfId="0" applyNumberFormat="1" applyFont="1" applyFill="1" applyBorder="1" applyAlignment="1">
      <alignment horizontal="center" vertical="center"/>
    </xf>
    <xf numFmtId="0" fontId="190" fillId="0" borderId="0" xfId="0" applyFont="1" applyFill="1" applyBorder="1"/>
    <xf numFmtId="17" fontId="190" fillId="0" borderId="0" xfId="0" applyNumberFormat="1" applyFont="1" applyFill="1" applyBorder="1"/>
    <xf numFmtId="0" fontId="190" fillId="0" borderId="0" xfId="0" applyFont="1" applyFill="1"/>
    <xf numFmtId="1" fontId="190" fillId="0" borderId="0" xfId="0" applyNumberFormat="1" applyFont="1" applyFill="1" applyBorder="1"/>
    <xf numFmtId="14" fontId="190" fillId="0" borderId="0" xfId="0" applyNumberFormat="1" applyFont="1" applyFill="1" applyBorder="1"/>
    <xf numFmtId="174" fontId="179" fillId="0" borderId="0" xfId="1153" applyFont="1" applyFill="1"/>
    <xf numFmtId="1" fontId="179" fillId="0" borderId="0" xfId="0" applyNumberFormat="1" applyFont="1" applyFill="1" applyAlignment="1">
      <alignment horizontal="center"/>
    </xf>
    <xf numFmtId="1" fontId="26" fillId="0" borderId="0" xfId="0" applyNumberFormat="1" applyFont="1" applyAlignment="1"/>
    <xf numFmtId="0" fontId="182" fillId="0" borderId="35" xfId="0" applyFont="1" applyBorder="1" applyAlignment="1">
      <alignment horizontal="center" vertical="center"/>
    </xf>
    <xf numFmtId="0" fontId="182" fillId="0" borderId="19" xfId="0" applyFont="1" applyBorder="1" applyAlignment="1">
      <alignment horizontal="center" vertical="center"/>
    </xf>
    <xf numFmtId="3" fontId="28" fillId="0" borderId="0" xfId="0" applyNumberFormat="1" applyFont="1" applyBorder="1"/>
    <xf numFmtId="0" fontId="28" fillId="0" borderId="37" xfId="0" applyFont="1" applyBorder="1"/>
    <xf numFmtId="0" fontId="28" fillId="0" borderId="43" xfId="0" applyFont="1" applyBorder="1"/>
    <xf numFmtId="0" fontId="28" fillId="0" borderId="36" xfId="0" applyFont="1" applyBorder="1"/>
    <xf numFmtId="1" fontId="4" fillId="0" borderId="19" xfId="0" applyNumberFormat="1" applyFont="1" applyBorder="1" applyAlignment="1">
      <alignment horizontal="center"/>
    </xf>
    <xf numFmtId="0" fontId="31" fillId="0" borderId="19" xfId="0" applyFont="1" applyBorder="1" applyAlignment="1">
      <alignment horizontal="center" vertical="center"/>
    </xf>
    <xf numFmtId="0" fontId="31" fillId="0" borderId="19" xfId="0" applyFont="1" applyBorder="1" applyAlignment="1">
      <alignment horizontal="center" vertical="center"/>
    </xf>
    <xf numFmtId="0" fontId="31" fillId="0" borderId="19" xfId="0" applyFont="1" applyBorder="1" applyAlignment="1">
      <alignment horizontal="center" vertical="center"/>
    </xf>
    <xf numFmtId="0" fontId="4" fillId="0" borderId="19" xfId="0" applyFont="1" applyFill="1" applyBorder="1" applyAlignment="1">
      <alignment horizontal="center"/>
    </xf>
    <xf numFmtId="49" fontId="31" fillId="0" borderId="19" xfId="0" applyNumberFormat="1" applyFont="1" applyFill="1" applyBorder="1" applyAlignment="1">
      <alignment horizontal="center" vertical="center" wrapText="1"/>
    </xf>
    <xf numFmtId="0" fontId="26" fillId="58" borderId="0" xfId="0" applyFont="1" applyFill="1"/>
    <xf numFmtId="3" fontId="4" fillId="58" borderId="19" xfId="0" applyNumberFormat="1" applyFont="1" applyFill="1" applyBorder="1" applyAlignment="1" applyProtection="1">
      <alignment horizontal="center"/>
    </xf>
    <xf numFmtId="0" fontId="189" fillId="0" borderId="0" xfId="0" applyFont="1"/>
    <xf numFmtId="0" fontId="189" fillId="0" borderId="0" xfId="0" applyFont="1" applyAlignment="1"/>
    <xf numFmtId="0" fontId="184" fillId="0" borderId="0" xfId="0" applyFont="1" applyBorder="1"/>
    <xf numFmtId="0" fontId="31" fillId="0" borderId="0" xfId="0" applyFont="1" applyAlignment="1">
      <alignment horizontal="center" vertical="center"/>
    </xf>
    <xf numFmtId="1" fontId="200" fillId="0" borderId="19" xfId="1153" applyNumberFormat="1" applyFont="1" applyFill="1" applyBorder="1" applyAlignment="1">
      <alignment horizontal="center"/>
    </xf>
    <xf numFmtId="1" fontId="200" fillId="0" borderId="19" xfId="0" applyNumberFormat="1" applyFont="1" applyFill="1" applyBorder="1" applyAlignment="1">
      <alignment horizontal="center"/>
    </xf>
    <xf numFmtId="1" fontId="180" fillId="0" borderId="19" xfId="0" applyNumberFormat="1" applyFont="1" applyFill="1" applyBorder="1" applyAlignment="1">
      <alignment horizontal="center"/>
    </xf>
    <xf numFmtId="1" fontId="200" fillId="0" borderId="19" xfId="0" applyNumberFormat="1" applyFont="1" applyFill="1" applyBorder="1" applyAlignment="1">
      <alignment horizontal="center" vertical="center"/>
    </xf>
    <xf numFmtId="0" fontId="4" fillId="0" borderId="19" xfId="0" applyFont="1" applyFill="1" applyBorder="1"/>
    <xf numFmtId="3" fontId="4" fillId="0" borderId="19" xfId="1152" applyNumberFormat="1" applyFont="1" applyBorder="1" applyAlignment="1">
      <alignment horizontal="center" vertical="center"/>
    </xf>
    <xf numFmtId="1" fontId="180" fillId="0" borderId="19" xfId="1153" applyNumberFormat="1" applyFont="1" applyFill="1" applyBorder="1" applyAlignment="1">
      <alignment horizontal="center"/>
    </xf>
    <xf numFmtId="0" fontId="181" fillId="0" borderId="0" xfId="0" applyFont="1" applyBorder="1"/>
    <xf numFmtId="17" fontId="179" fillId="0" borderId="0" xfId="0" applyNumberFormat="1" applyFont="1" applyBorder="1" applyAlignment="1">
      <alignment horizontal="left" vertical="center"/>
    </xf>
    <xf numFmtId="0" fontId="179" fillId="0" borderId="0" xfId="0" applyFont="1" applyBorder="1"/>
    <xf numFmtId="3" fontId="171" fillId="0" borderId="19" xfId="0" applyNumberFormat="1" applyFont="1" applyFill="1" applyBorder="1" applyAlignment="1">
      <alignment horizontal="center" vertical="center"/>
    </xf>
    <xf numFmtId="10" fontId="4" fillId="0" borderId="19" xfId="0" applyNumberFormat="1" applyFont="1" applyFill="1" applyBorder="1" applyAlignment="1">
      <alignment horizontal="center" vertical="center"/>
    </xf>
    <xf numFmtId="174" fontId="28" fillId="58" borderId="19" xfId="1153" applyFont="1" applyFill="1" applyBorder="1" applyAlignment="1" applyProtection="1">
      <alignment horizontal="center" vertical="center"/>
    </xf>
    <xf numFmtId="1" fontId="190" fillId="0" borderId="0" xfId="0" applyNumberFormat="1" applyFont="1" applyFill="1"/>
    <xf numFmtId="17" fontId="179" fillId="0" borderId="0" xfId="0" applyNumberFormat="1" applyFont="1" applyFill="1"/>
    <xf numFmtId="170" fontId="0" fillId="0" borderId="0" xfId="0" applyNumberFormat="1"/>
    <xf numFmtId="3" fontId="0" fillId="0" borderId="0" xfId="0" applyNumberFormat="1" applyFont="1" applyBorder="1"/>
    <xf numFmtId="3" fontId="0" fillId="0" borderId="0" xfId="0" applyNumberFormat="1" applyAlignment="1">
      <alignment wrapText="1"/>
    </xf>
    <xf numFmtId="174" fontId="4" fillId="0" borderId="19" xfId="1153" applyFont="1" applyFill="1" applyBorder="1" applyAlignment="1">
      <alignment horizontal="center"/>
    </xf>
    <xf numFmtId="172" fontId="180" fillId="0" borderId="19" xfId="0" applyNumberFormat="1" applyFont="1" applyBorder="1" applyAlignment="1" applyProtection="1">
      <alignment horizontal="center" vertical="center"/>
    </xf>
    <xf numFmtId="0" fontId="201" fillId="0" borderId="0" xfId="0" applyFont="1" applyAlignment="1">
      <alignment vertical="center"/>
    </xf>
    <xf numFmtId="0" fontId="201" fillId="0" borderId="0" xfId="0" applyFont="1" applyAlignment="1">
      <alignment horizontal="justify" vertical="center"/>
    </xf>
    <xf numFmtId="210" fontId="4" fillId="0" borderId="39" xfId="0" applyNumberFormat="1" applyFont="1" applyBorder="1" applyAlignment="1" applyProtection="1">
      <alignment horizontal="center" vertical="center"/>
    </xf>
    <xf numFmtId="1" fontId="28" fillId="0" borderId="19" xfId="1153" applyNumberFormat="1" applyFont="1" applyFill="1" applyBorder="1" applyAlignment="1">
      <alignment horizontal="center"/>
    </xf>
    <xf numFmtId="1" fontId="24" fillId="0" borderId="19" xfId="1153" applyNumberFormat="1" applyFont="1" applyFill="1" applyBorder="1" applyAlignment="1">
      <alignment horizontal="center"/>
    </xf>
    <xf numFmtId="0" fontId="4" fillId="0" borderId="19" xfId="0" applyFont="1" applyFill="1" applyBorder="1" applyAlignment="1">
      <alignment horizontal="center" vertical="center" wrapText="1"/>
    </xf>
    <xf numFmtId="0" fontId="50" fillId="0" borderId="19" xfId="0" applyFont="1" applyFill="1" applyBorder="1" applyAlignment="1">
      <alignment horizontal="left" vertical="top" wrapText="1"/>
    </xf>
    <xf numFmtId="192" fontId="119" fillId="0" borderId="0" xfId="0" applyNumberFormat="1" applyFont="1" applyFill="1" applyBorder="1" applyAlignment="1">
      <alignment vertical="top" wrapText="1"/>
    </xf>
    <xf numFmtId="3" fontId="4" fillId="0" borderId="0" xfId="0" applyNumberFormat="1" applyFont="1" applyFill="1" applyBorder="1"/>
    <xf numFmtId="1" fontId="28" fillId="0" borderId="0" xfId="1900" applyNumberFormat="1" applyFont="1" applyAlignment="1"/>
    <xf numFmtId="1" fontId="29" fillId="0" borderId="0" xfId="1900" applyNumberFormat="1" applyAlignment="1"/>
    <xf numFmtId="1" fontId="202" fillId="0" borderId="19" xfId="1153" applyNumberFormat="1" applyFont="1" applyFill="1" applyBorder="1" applyAlignment="1">
      <alignment horizontal="center"/>
    </xf>
    <xf numFmtId="0" fontId="181" fillId="0" borderId="0" xfId="0" applyFont="1" applyBorder="1" applyAlignment="1"/>
    <xf numFmtId="177" fontId="179" fillId="0" borderId="0" xfId="0" applyNumberFormat="1" applyFont="1" applyBorder="1"/>
    <xf numFmtId="0" fontId="31" fillId="0" borderId="19" xfId="0" applyFont="1" applyBorder="1" applyAlignment="1">
      <alignment horizontal="center" vertical="center" wrapText="1"/>
    </xf>
    <xf numFmtId="9" fontId="29" fillId="0" borderId="0" xfId="1900" applyFill="1"/>
    <xf numFmtId="3" fontId="4" fillId="53" borderId="19" xfId="0" applyNumberFormat="1" applyFont="1" applyFill="1" applyBorder="1" applyAlignment="1">
      <alignment horizontal="center" wrapText="1"/>
    </xf>
    <xf numFmtId="17" fontId="190" fillId="0" borderId="0" xfId="0" applyNumberFormat="1" applyFont="1" applyFill="1"/>
    <xf numFmtId="1" fontId="179" fillId="0" borderId="0" xfId="0" applyNumberFormat="1" applyFont="1" applyFill="1" applyBorder="1" applyAlignment="1">
      <alignment horizontal="center" vertical="center"/>
    </xf>
    <xf numFmtId="1" fontId="179" fillId="0" borderId="0" xfId="0" applyNumberFormat="1" applyFont="1" applyFill="1" applyAlignment="1">
      <alignment horizontal="center" vertical="center"/>
    </xf>
    <xf numFmtId="192" fontId="102" fillId="58" borderId="19" xfId="0" applyNumberFormat="1" applyFont="1" applyFill="1" applyBorder="1" applyAlignment="1">
      <alignment horizontal="center" vertical="center" wrapText="1"/>
    </xf>
    <xf numFmtId="172" fontId="16" fillId="58" borderId="19" xfId="0" applyNumberFormat="1" applyFont="1" applyFill="1" applyBorder="1" applyAlignment="1">
      <alignment horizontal="center" vertical="center"/>
    </xf>
    <xf numFmtId="172" fontId="29" fillId="0" borderId="34" xfId="1900" applyNumberFormat="1" applyBorder="1" applyAlignment="1">
      <alignment vertical="center" wrapText="1"/>
    </xf>
    <xf numFmtId="4" fontId="203" fillId="0" borderId="0" xfId="0" applyNumberFormat="1" applyFont="1"/>
    <xf numFmtId="0" fontId="204" fillId="0" borderId="0" xfId="0" applyFont="1" applyBorder="1" applyAlignment="1">
      <alignment horizontal="right" vertical="center" wrapText="1"/>
    </xf>
    <xf numFmtId="0" fontId="179" fillId="0" borderId="0" xfId="0" applyFont="1" applyBorder="1" applyAlignment="1">
      <alignment wrapText="1"/>
    </xf>
    <xf numFmtId="170" fontId="179" fillId="0" borderId="0" xfId="0" applyNumberFormat="1" applyFont="1" applyBorder="1"/>
    <xf numFmtId="1" fontId="205" fillId="0" borderId="0" xfId="1153" applyNumberFormat="1" applyFont="1" applyFill="1" applyBorder="1" applyAlignment="1">
      <alignment horizontal="center"/>
    </xf>
    <xf numFmtId="0" fontId="206" fillId="0" borderId="0" xfId="0" applyFont="1" applyFill="1"/>
    <xf numFmtId="0" fontId="171" fillId="0" borderId="0" xfId="0" applyFont="1" applyFill="1"/>
    <xf numFmtId="0" fontId="207" fillId="0" borderId="0" xfId="0" applyFont="1" applyFill="1"/>
    <xf numFmtId="0" fontId="206" fillId="0" borderId="0" xfId="0" applyFont="1" applyFill="1" applyAlignment="1"/>
    <xf numFmtId="0" fontId="171" fillId="0" borderId="0" xfId="0" applyFont="1" applyFill="1" applyAlignment="1"/>
    <xf numFmtId="9" fontId="171" fillId="0" borderId="0" xfId="0" applyNumberFormat="1" applyFont="1" applyFill="1" applyAlignment="1"/>
    <xf numFmtId="0" fontId="207" fillId="0" borderId="0" xfId="0" applyFont="1" applyFill="1" applyAlignment="1"/>
    <xf numFmtId="4" fontId="206" fillId="0" borderId="0" xfId="0" applyNumberFormat="1" applyFont="1" applyFill="1"/>
    <xf numFmtId="3" fontId="206" fillId="0" borderId="0" xfId="0" applyNumberFormat="1" applyFont="1" applyFill="1" applyAlignment="1"/>
    <xf numFmtId="3" fontId="171" fillId="0" borderId="0" xfId="0" applyNumberFormat="1" applyFont="1" applyFill="1" applyAlignment="1"/>
    <xf numFmtId="0" fontId="26" fillId="0" borderId="0" xfId="0" applyFont="1" applyAlignment="1">
      <alignment vertical="center" wrapText="1"/>
    </xf>
    <xf numFmtId="0" fontId="26" fillId="0" borderId="0" xfId="0" applyFont="1" applyAlignment="1">
      <alignment vertical="center"/>
    </xf>
    <xf numFmtId="3" fontId="149" fillId="0" borderId="0" xfId="0" applyNumberFormat="1" applyFont="1"/>
    <xf numFmtId="0" fontId="179" fillId="0" borderId="0" xfId="0" applyFont="1" applyFill="1" applyAlignment="1"/>
    <xf numFmtId="172" fontId="179" fillId="0" borderId="0" xfId="0" applyNumberFormat="1" applyFont="1" applyFill="1" applyAlignment="1"/>
    <xf numFmtId="172" fontId="179" fillId="0" borderId="0" xfId="0" applyNumberFormat="1" applyFont="1" applyFill="1"/>
    <xf numFmtId="0" fontId="95" fillId="0" borderId="0" xfId="1224" applyFont="1" applyAlignment="1">
      <alignment vertical="center"/>
    </xf>
    <xf numFmtId="0" fontId="182" fillId="0" borderId="35" xfId="0" applyFont="1" applyBorder="1" applyAlignment="1">
      <alignment horizontal="center" vertical="center"/>
    </xf>
    <xf numFmtId="0" fontId="182" fillId="0" borderId="35" xfId="0" applyFont="1" applyBorder="1" applyAlignment="1">
      <alignment horizontal="center" vertical="center" wrapText="1"/>
    </xf>
    <xf numFmtId="1" fontId="180" fillId="0" borderId="19" xfId="0" applyNumberFormat="1" applyFont="1" applyFill="1" applyBorder="1" applyAlignment="1">
      <alignment horizontal="center" vertical="center"/>
    </xf>
    <xf numFmtId="199" fontId="179" fillId="0" borderId="0" xfId="0" applyNumberFormat="1" applyFont="1"/>
    <xf numFmtId="191" fontId="179" fillId="0" borderId="0" xfId="0" applyNumberFormat="1" applyFont="1" applyBorder="1"/>
    <xf numFmtId="1" fontId="179" fillId="0" borderId="0" xfId="0" applyNumberFormat="1" applyFont="1" applyBorder="1"/>
    <xf numFmtId="0" fontId="4" fillId="0" borderId="19" xfId="0" applyFont="1" applyFill="1" applyBorder="1" applyAlignment="1">
      <alignment horizontal="center"/>
    </xf>
    <xf numFmtId="0" fontId="58" fillId="0" borderId="0" xfId="1232" applyFont="1" applyFill="1" applyAlignment="1" applyProtection="1">
      <alignment horizontal="right" vertical="top" wrapText="1" readingOrder="1"/>
      <protection locked="0"/>
    </xf>
    <xf numFmtId="0" fontId="4" fillId="0" borderId="0" xfId="1232" applyFont="1" applyFill="1" applyAlignment="1">
      <alignment wrapText="1"/>
    </xf>
    <xf numFmtId="0" fontId="179" fillId="0" borderId="0" xfId="0" applyFont="1" applyBorder="1" applyAlignment="1"/>
    <xf numFmtId="209" fontId="179" fillId="0" borderId="0" xfId="0" applyNumberFormat="1" applyFont="1" applyBorder="1" applyAlignment="1"/>
    <xf numFmtId="174" fontId="179" fillId="0" borderId="0" xfId="1153" applyFont="1" applyFill="1" applyBorder="1"/>
    <xf numFmtId="17" fontId="179" fillId="0" borderId="0" xfId="0" applyNumberFormat="1" applyFont="1"/>
    <xf numFmtId="1" fontId="181" fillId="0" borderId="0" xfId="0" applyNumberFormat="1" applyFont="1"/>
    <xf numFmtId="174" fontId="179" fillId="0" borderId="0" xfId="1153" applyFont="1"/>
    <xf numFmtId="0" fontId="179" fillId="0" borderId="0" xfId="1153" applyNumberFormat="1" applyFont="1"/>
    <xf numFmtId="3" fontId="179" fillId="0" borderId="0" xfId="1153" applyNumberFormat="1" applyFont="1"/>
    <xf numFmtId="174" fontId="179" fillId="0" borderId="0" xfId="1153" applyFont="1" applyBorder="1"/>
    <xf numFmtId="209" fontId="181" fillId="0" borderId="0" xfId="0" applyNumberFormat="1" applyFont="1"/>
    <xf numFmtId="0" fontId="195" fillId="0" borderId="0" xfId="1136" applyFont="1" applyAlignment="1">
      <alignment horizontal="center" vertical="center"/>
    </xf>
    <xf numFmtId="17" fontId="4" fillId="0" borderId="19" xfId="1152" applyNumberFormat="1" applyFont="1" applyFill="1" applyBorder="1" applyAlignment="1">
      <alignment horizontal="center" vertical="center" wrapText="1"/>
    </xf>
    <xf numFmtId="177" fontId="31" fillId="0" borderId="19" xfId="1152" applyNumberFormat="1" applyFont="1" applyBorder="1" applyAlignment="1">
      <alignment horizontal="center" vertical="center" wrapText="1"/>
    </xf>
    <xf numFmtId="177" fontId="31" fillId="0" borderId="19" xfId="1152" applyNumberFormat="1" applyFont="1" applyFill="1" applyBorder="1" applyAlignment="1">
      <alignment horizontal="center" vertical="center" wrapText="1"/>
    </xf>
    <xf numFmtId="1" fontId="4" fillId="53" borderId="19" xfId="0" applyNumberFormat="1" applyFont="1" applyFill="1" applyBorder="1" applyAlignment="1">
      <alignment horizontal="center" vertical="center" wrapText="1"/>
    </xf>
    <xf numFmtId="3" fontId="208" fillId="53" borderId="19" xfId="0" applyNumberFormat="1" applyFont="1" applyFill="1" applyBorder="1" applyAlignment="1">
      <alignment horizontal="center" vertical="center" wrapText="1"/>
    </xf>
    <xf numFmtId="0" fontId="152" fillId="0" borderId="0" xfId="0" applyFont="1" applyBorder="1" applyAlignment="1">
      <alignment horizontal="right" vertical="center" wrapText="1"/>
    </xf>
    <xf numFmtId="0" fontId="152" fillId="0" borderId="0" xfId="0" applyFont="1" applyAlignment="1">
      <alignment horizontal="right" vertical="center" wrapText="1"/>
    </xf>
    <xf numFmtId="170" fontId="4" fillId="0" borderId="0" xfId="0" applyNumberFormat="1" applyFont="1"/>
    <xf numFmtId="170" fontId="4" fillId="0" borderId="0" xfId="0" applyNumberFormat="1" applyFont="1" applyBorder="1"/>
    <xf numFmtId="4" fontId="26" fillId="0" borderId="0" xfId="0" applyNumberFormat="1" applyFont="1" applyFill="1" applyBorder="1"/>
    <xf numFmtId="174" fontId="189" fillId="0" borderId="0" xfId="1153" applyFont="1"/>
    <xf numFmtId="0" fontId="193" fillId="0" borderId="0" xfId="0" applyFont="1" applyBorder="1"/>
    <xf numFmtId="15" fontId="193" fillId="0" borderId="0" xfId="0" applyNumberFormat="1" applyFont="1" applyBorder="1"/>
    <xf numFmtId="14" fontId="193" fillId="0" borderId="0" xfId="0" applyNumberFormat="1" applyFont="1" applyFill="1" applyBorder="1"/>
    <xf numFmtId="0" fontId="193" fillId="0" borderId="0" xfId="0" applyFont="1"/>
    <xf numFmtId="14" fontId="193" fillId="0" borderId="0" xfId="0" applyNumberFormat="1" applyFont="1" applyBorder="1"/>
    <xf numFmtId="0" fontId="193" fillId="0" borderId="0" xfId="0" applyFont="1" applyFill="1" applyAlignment="1">
      <alignment horizontal="right"/>
    </xf>
    <xf numFmtId="0" fontId="193" fillId="0" borderId="0" xfId="0" applyFont="1" applyFill="1" applyBorder="1" applyAlignment="1">
      <alignment horizontal="right"/>
    </xf>
    <xf numFmtId="0" fontId="189" fillId="0" borderId="0" xfId="0" applyFont="1" applyFill="1"/>
    <xf numFmtId="172" fontId="4" fillId="58" borderId="19" xfId="0" applyNumberFormat="1" applyFont="1" applyFill="1" applyBorder="1" applyAlignment="1">
      <alignment horizontal="center" vertical="center"/>
    </xf>
    <xf numFmtId="0" fontId="50" fillId="0" borderId="0" xfId="0" applyFont="1" applyFill="1" applyBorder="1"/>
    <xf numFmtId="3" fontId="90" fillId="0" borderId="0" xfId="0" applyNumberFormat="1" applyFont="1" applyAlignment="1">
      <alignment wrapText="1"/>
    </xf>
    <xf numFmtId="3" fontId="118" fillId="0" borderId="0" xfId="1232" applyNumberFormat="1" applyFont="1" applyFill="1" applyAlignment="1" applyProtection="1">
      <alignment horizontal="right" vertical="top" wrapText="1" readingOrder="1"/>
      <protection locked="0"/>
    </xf>
    <xf numFmtId="3" fontId="4" fillId="53" borderId="19" xfId="0" quotePrefix="1" applyNumberFormat="1" applyFont="1" applyFill="1" applyBorder="1" applyAlignment="1">
      <alignment horizontal="right" vertical="center" indent="3"/>
    </xf>
    <xf numFmtId="170" fontId="4" fillId="53" borderId="19" xfId="0" applyNumberFormat="1" applyFont="1" applyFill="1" applyBorder="1" applyAlignment="1">
      <alignment horizontal="right" vertical="center" indent="3"/>
    </xf>
    <xf numFmtId="3" fontId="4" fillId="53" borderId="19" xfId="0" applyNumberFormat="1" applyFont="1" applyFill="1" applyBorder="1" applyAlignment="1">
      <alignment horizontal="right" vertical="center" indent="3"/>
    </xf>
    <xf numFmtId="173" fontId="4" fillId="53" borderId="19" xfId="0" applyNumberFormat="1" applyFont="1" applyFill="1" applyBorder="1" applyAlignment="1">
      <alignment horizontal="right" vertical="center" indent="3"/>
    </xf>
    <xf numFmtId="3" fontId="4" fillId="0" borderId="21" xfId="0" applyNumberFormat="1" applyFont="1" applyBorder="1" applyAlignment="1">
      <alignment horizontal="center" vertical="center"/>
    </xf>
    <xf numFmtId="173" fontId="180" fillId="0" borderId="19" xfId="1153" applyNumberFormat="1" applyFont="1" applyFill="1" applyBorder="1" applyAlignment="1">
      <alignment horizontal="center" vertical="center"/>
    </xf>
    <xf numFmtId="174" fontId="210" fillId="0" borderId="19" xfId="1153" applyFont="1" applyBorder="1" applyAlignment="1">
      <alignment vertical="center" wrapText="1"/>
    </xf>
    <xf numFmtId="174" fontId="210" fillId="0" borderId="19" xfId="1153" applyFont="1" applyBorder="1" applyAlignment="1">
      <alignment vertical="center"/>
    </xf>
    <xf numFmtId="174" fontId="210" fillId="0" borderId="19" xfId="1153" quotePrefix="1" applyFont="1" applyFill="1" applyBorder="1" applyAlignment="1">
      <alignment vertical="center"/>
    </xf>
    <xf numFmtId="174" fontId="210" fillId="0" borderId="19" xfId="1153" applyFont="1" applyFill="1" applyBorder="1" applyAlignment="1">
      <alignment vertical="center"/>
    </xf>
    <xf numFmtId="0" fontId="142" fillId="0" borderId="0" xfId="1226" applyFont="1" applyAlignment="1">
      <alignment horizontal="center" wrapText="1"/>
    </xf>
    <xf numFmtId="0" fontId="34" fillId="0" borderId="0" xfId="1226" applyFont="1" applyAlignment="1">
      <alignment horizontal="left" wrapText="1"/>
    </xf>
    <xf numFmtId="0" fontId="143" fillId="0" borderId="0" xfId="1226" applyFont="1" applyFill="1" applyAlignment="1">
      <alignment horizontal="center"/>
    </xf>
    <xf numFmtId="0" fontId="98" fillId="0" borderId="0" xfId="1226" applyFont="1" applyAlignment="1">
      <alignment horizontal="center" wrapText="1"/>
    </xf>
    <xf numFmtId="0" fontId="50" fillId="0" borderId="0" xfId="1226" applyFont="1" applyAlignment="1">
      <alignment horizontal="center"/>
    </xf>
    <xf numFmtId="0" fontId="95" fillId="0" borderId="0" xfId="1226" applyFont="1" applyAlignment="1">
      <alignment horizontal="center"/>
    </xf>
    <xf numFmtId="49" fontId="135" fillId="0" borderId="0" xfId="1226" applyNumberFormat="1" applyFont="1" applyAlignment="1">
      <alignment horizontal="center" vertical="center"/>
    </xf>
    <xf numFmtId="0" fontId="64" fillId="0" borderId="0" xfId="1226" applyFont="1" applyAlignment="1">
      <alignment horizontal="center"/>
    </xf>
    <xf numFmtId="0" fontId="98" fillId="0" borderId="0" xfId="1226" applyFont="1" applyAlignment="1">
      <alignment horizontal="center"/>
    </xf>
    <xf numFmtId="17" fontId="50" fillId="0" borderId="0" xfId="1226" applyNumberFormat="1" applyFont="1" applyFill="1" applyAlignment="1">
      <alignment horizontal="center" wrapText="1"/>
    </xf>
    <xf numFmtId="17" fontId="95" fillId="0" borderId="0" xfId="1226" applyNumberFormat="1" applyFont="1" applyFill="1" applyAlignment="1">
      <alignment horizontal="center"/>
    </xf>
    <xf numFmtId="0" fontId="99" fillId="53" borderId="0" xfId="1226" applyFont="1" applyFill="1" applyAlignment="1">
      <alignment horizontal="center"/>
    </xf>
    <xf numFmtId="0" fontId="97" fillId="0" borderId="0" xfId="0" applyFont="1" applyAlignment="1">
      <alignment horizontal="center"/>
    </xf>
    <xf numFmtId="0" fontId="78" fillId="0" borderId="0" xfId="0" applyFont="1" applyAlignment="1">
      <alignment horizontal="center"/>
    </xf>
    <xf numFmtId="49" fontId="83" fillId="0" borderId="0" xfId="0" applyNumberFormat="1" applyFont="1" applyFill="1" applyAlignment="1">
      <alignment horizontal="left" vertical="top" wrapText="1" readingOrder="1"/>
    </xf>
    <xf numFmtId="0" fontId="97" fillId="0" borderId="0" xfId="1884" applyFont="1" applyBorder="1" applyAlignment="1" applyProtection="1">
      <alignment horizontal="center" vertical="center"/>
    </xf>
    <xf numFmtId="0" fontId="99" fillId="0" borderId="0" xfId="1224" applyFont="1" applyAlignment="1">
      <alignment horizontal="left" vertical="center" wrapText="1"/>
    </xf>
    <xf numFmtId="0" fontId="50" fillId="0" borderId="0" xfId="1224" applyFont="1" applyFill="1" applyAlignment="1">
      <alignment horizontal="left" vertical="center" wrapText="1"/>
    </xf>
    <xf numFmtId="0" fontId="95" fillId="0" borderId="0" xfId="1224" applyFont="1" applyFill="1" applyAlignment="1">
      <alignment horizontal="left" vertical="center" wrapText="1"/>
    </xf>
    <xf numFmtId="0" fontId="99" fillId="0" borderId="0" xfId="1224" applyFont="1" applyFill="1" applyAlignment="1">
      <alignment horizontal="left" vertical="center" wrapText="1"/>
    </xf>
    <xf numFmtId="0" fontId="50" fillId="0" borderId="0" xfId="1224" applyFont="1" applyAlignment="1">
      <alignment vertical="center" wrapText="1"/>
    </xf>
    <xf numFmtId="0" fontId="95" fillId="0" borderId="0" xfId="1224" applyFont="1" applyAlignment="1">
      <alignment vertical="center" wrapText="1"/>
    </xf>
    <xf numFmtId="0" fontId="99" fillId="0" borderId="0" xfId="1224" applyFont="1" applyAlignment="1">
      <alignment horizontal="left" vertical="center"/>
    </xf>
    <xf numFmtId="0" fontId="95" fillId="0" borderId="0" xfId="1224" applyFont="1" applyAlignment="1">
      <alignment horizontal="left" vertical="top" wrapText="1"/>
    </xf>
    <xf numFmtId="0" fontId="95" fillId="0" borderId="0" xfId="1224" applyFont="1" applyAlignment="1">
      <alignment vertical="center"/>
    </xf>
    <xf numFmtId="0" fontId="95" fillId="0" borderId="0" xfId="1224" applyFont="1" applyAlignment="1">
      <alignment horizontal="left" vertical="center" wrapText="1"/>
    </xf>
    <xf numFmtId="0" fontId="99" fillId="0" borderId="0" xfId="1224" applyFont="1" applyAlignment="1">
      <alignment horizontal="left" vertical="top" wrapText="1"/>
    </xf>
    <xf numFmtId="0" fontId="99" fillId="0" borderId="0" xfId="1224" applyFont="1" applyAlignment="1">
      <alignment horizontal="left" vertical="top"/>
    </xf>
    <xf numFmtId="0" fontId="4" fillId="0" borderId="0" xfId="1224" applyFont="1" applyAlignment="1">
      <alignment horizontal="left" vertical="center" wrapText="1"/>
    </xf>
    <xf numFmtId="0" fontId="58" fillId="0" borderId="0" xfId="1265" applyFont="1" applyAlignment="1" applyProtection="1">
      <alignment horizontal="right" wrapText="1" readingOrder="1"/>
      <protection locked="0"/>
    </xf>
    <xf numFmtId="0" fontId="57" fillId="0" borderId="0" xfId="1265" applyAlignment="1">
      <alignment wrapText="1"/>
    </xf>
    <xf numFmtId="0" fontId="26" fillId="0" borderId="0" xfId="0" applyFont="1" applyAlignment="1">
      <alignment horizontal="center" wrapText="1"/>
    </xf>
    <xf numFmtId="0" fontId="26" fillId="0" borderId="0" xfId="0" applyFont="1" applyAlignment="1">
      <alignment horizontal="left" vertical="top" wrapText="1"/>
    </xf>
    <xf numFmtId="0" fontId="31" fillId="0" borderId="0" xfId="0" applyFont="1" applyFill="1" applyBorder="1" applyAlignment="1">
      <alignment horizontal="center"/>
    </xf>
    <xf numFmtId="0" fontId="64" fillId="0" borderId="0" xfId="0" applyFont="1" applyBorder="1" applyAlignment="1">
      <alignment horizontal="center" wrapText="1"/>
    </xf>
    <xf numFmtId="0" fontId="117" fillId="0" borderId="0" xfId="0" applyFont="1" applyBorder="1" applyAlignment="1">
      <alignment horizontal="center" wrapText="1"/>
    </xf>
    <xf numFmtId="0" fontId="31" fillId="0" borderId="40" xfId="0" applyFont="1" applyBorder="1" applyAlignment="1">
      <alignment horizontal="center"/>
    </xf>
    <xf numFmtId="0" fontId="26" fillId="0" borderId="0" xfId="0" applyFont="1" applyBorder="1" applyAlignment="1">
      <alignment wrapText="1"/>
    </xf>
    <xf numFmtId="0" fontId="26" fillId="0" borderId="19" xfId="0" applyFont="1" applyBorder="1" applyAlignment="1">
      <alignment wrapText="1"/>
    </xf>
    <xf numFmtId="0" fontId="31" fillId="0" borderId="0" xfId="0" applyFont="1" applyBorder="1" applyAlignment="1">
      <alignment horizontal="center"/>
    </xf>
    <xf numFmtId="0" fontId="31" fillId="0" borderId="40" xfId="0" applyFont="1" applyFill="1" applyBorder="1" applyAlignment="1">
      <alignment horizontal="center"/>
    </xf>
    <xf numFmtId="0" fontId="50" fillId="58" borderId="19" xfId="0" applyFont="1" applyFill="1" applyBorder="1" applyAlignment="1">
      <alignment horizontal="left" vertical="center" wrapText="1"/>
    </xf>
    <xf numFmtId="0" fontId="117" fillId="0" borderId="0" xfId="0" applyFont="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wrapText="1"/>
    </xf>
    <xf numFmtId="0" fontId="64" fillId="0" borderId="0" xfId="0" applyFont="1" applyBorder="1" applyAlignment="1">
      <alignment horizontal="center" vertical="center" wrapText="1"/>
    </xf>
    <xf numFmtId="0" fontId="26" fillId="0" borderId="35" xfId="0" applyFont="1" applyBorder="1" applyAlignment="1" applyProtection="1">
      <alignment horizontal="left" vertical="center" wrapText="1"/>
    </xf>
    <xf numFmtId="0" fontId="26" fillId="0" borderId="20" xfId="0" applyFont="1" applyBorder="1" applyAlignment="1" applyProtection="1">
      <alignment horizontal="left" vertical="center" wrapText="1"/>
    </xf>
    <xf numFmtId="0" fontId="26" fillId="0" borderId="39" xfId="0" applyFont="1" applyBorder="1" applyAlignment="1" applyProtection="1">
      <alignment horizontal="left" vertical="center" wrapText="1"/>
    </xf>
    <xf numFmtId="0" fontId="31" fillId="0" borderId="19" xfId="0" applyFont="1" applyBorder="1" applyAlignment="1">
      <alignment horizontal="center" vertical="center"/>
    </xf>
    <xf numFmtId="0" fontId="26" fillId="0" borderId="35" xfId="1882" applyFont="1" applyBorder="1" applyAlignment="1" applyProtection="1">
      <alignment horizontal="left" vertical="center" wrapText="1"/>
    </xf>
    <xf numFmtId="0" fontId="26" fillId="0" borderId="20" xfId="1882" applyFont="1" applyBorder="1" applyAlignment="1" applyProtection="1">
      <alignment horizontal="left" vertical="center" wrapText="1"/>
    </xf>
    <xf numFmtId="0" fontId="26" fillId="0" borderId="39" xfId="1882" applyFont="1" applyBorder="1" applyAlignment="1" applyProtection="1">
      <alignment horizontal="left" vertical="center" wrapText="1"/>
    </xf>
    <xf numFmtId="0" fontId="31" fillId="0" borderId="0" xfId="1882" applyFont="1" applyBorder="1" applyAlignment="1">
      <alignment horizontal="center" vertical="center" wrapText="1"/>
    </xf>
    <xf numFmtId="0" fontId="31" fillId="0" borderId="0" xfId="1882" applyFont="1" applyBorder="1" applyAlignment="1">
      <alignment horizontal="center" vertical="center"/>
    </xf>
    <xf numFmtId="0" fontId="4" fillId="0" borderId="21" xfId="0" applyFont="1" applyBorder="1" applyAlignment="1">
      <alignment horizontal="center" vertical="center"/>
    </xf>
    <xf numFmtId="0" fontId="4" fillId="0" borderId="41" xfId="0" applyFont="1" applyBorder="1" applyAlignment="1">
      <alignment horizontal="center" vertical="center"/>
    </xf>
    <xf numFmtId="0" fontId="4" fillId="0" borderId="19" xfId="0" applyFont="1" applyBorder="1" applyAlignment="1">
      <alignment horizontal="center" vertical="center"/>
    </xf>
    <xf numFmtId="0" fontId="4" fillId="0" borderId="41" xfId="1882" applyFont="1" applyFill="1" applyBorder="1" applyAlignment="1">
      <alignment horizontal="center" vertical="center"/>
    </xf>
    <xf numFmtId="0" fontId="4" fillId="0" borderId="33" xfId="1882" applyFont="1" applyFill="1" applyBorder="1" applyAlignment="1">
      <alignment horizontal="center" vertical="center"/>
    </xf>
    <xf numFmtId="0" fontId="26" fillId="0" borderId="20" xfId="1882" applyFont="1" applyBorder="1" applyAlignment="1" applyProtection="1">
      <alignment horizontal="left" vertical="center"/>
    </xf>
    <xf numFmtId="0" fontId="26" fillId="0" borderId="39" xfId="1882" applyFont="1" applyBorder="1" applyAlignment="1" applyProtection="1">
      <alignment horizontal="left" vertical="center"/>
    </xf>
    <xf numFmtId="0" fontId="3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17" fillId="0" borderId="0" xfId="0" applyFont="1" applyBorder="1" applyAlignment="1">
      <alignment horizontal="center" vertical="center"/>
    </xf>
    <xf numFmtId="0" fontId="87" fillId="0" borderId="19"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106" fillId="0" borderId="19" xfId="0" applyFont="1" applyBorder="1" applyAlignment="1">
      <alignment horizontal="left"/>
    </xf>
    <xf numFmtId="0" fontId="4" fillId="0" borderId="35"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26" fillId="0" borderId="33" xfId="0" applyFont="1" applyFill="1" applyBorder="1" applyAlignment="1">
      <alignment horizontal="left" wrapText="1"/>
    </xf>
    <xf numFmtId="0" fontId="63" fillId="0" borderId="35" xfId="0" applyFont="1" applyBorder="1" applyAlignment="1">
      <alignment horizontal="left"/>
    </xf>
    <xf numFmtId="0" fontId="106" fillId="0" borderId="20" xfId="0" applyFont="1" applyBorder="1" applyAlignment="1">
      <alignment horizontal="left"/>
    </xf>
    <xf numFmtId="0" fontId="106" fillId="0" borderId="39" xfId="0" applyFont="1" applyBorder="1" applyAlignment="1">
      <alignment horizontal="left"/>
    </xf>
    <xf numFmtId="0" fontId="4" fillId="0" borderId="19" xfId="0" applyFont="1" applyFill="1" applyBorder="1" applyAlignment="1">
      <alignment horizontal="left" vertical="center" wrapText="1"/>
    </xf>
    <xf numFmtId="0" fontId="4" fillId="0" borderId="35" xfId="0" applyFont="1" applyFill="1" applyBorder="1" applyAlignment="1">
      <alignment horizontal="left"/>
    </xf>
    <xf numFmtId="0" fontId="4" fillId="0" borderId="19" xfId="0" applyFont="1" applyFill="1" applyBorder="1" applyAlignment="1">
      <alignment horizontal="left"/>
    </xf>
    <xf numFmtId="0" fontId="106" fillId="0" borderId="21" xfId="0" applyFont="1" applyBorder="1" applyAlignment="1">
      <alignment horizontal="left"/>
    </xf>
    <xf numFmtId="0" fontId="4" fillId="0" borderId="19" xfId="0" applyFont="1" applyFill="1" applyBorder="1" applyAlignment="1">
      <alignment horizontal="center"/>
    </xf>
    <xf numFmtId="0" fontId="26" fillId="0" borderId="19" xfId="0" applyFont="1" applyBorder="1" applyAlignment="1">
      <alignment horizontal="left" vertical="center" wrapText="1"/>
    </xf>
    <xf numFmtId="0" fontId="4" fillId="0" borderId="35" xfId="0" applyFont="1" applyFill="1" applyBorder="1" applyAlignment="1">
      <alignment horizontal="center"/>
    </xf>
    <xf numFmtId="0" fontId="4" fillId="0" borderId="20" xfId="0" applyFont="1" applyFill="1" applyBorder="1" applyAlignment="1">
      <alignment horizontal="center"/>
    </xf>
    <xf numFmtId="0" fontId="4" fillId="0" borderId="39" xfId="0" applyFont="1" applyFill="1" applyBorder="1" applyAlignment="1">
      <alignment horizontal="center"/>
    </xf>
    <xf numFmtId="0" fontId="4" fillId="0" borderId="35" xfId="0" applyFont="1" applyFill="1" applyBorder="1" applyAlignment="1">
      <alignment horizontal="left" vertical="center"/>
    </xf>
    <xf numFmtId="0" fontId="4" fillId="0" borderId="19" xfId="0" applyFont="1" applyFill="1" applyBorder="1" applyAlignment="1">
      <alignment horizontal="left" vertical="center"/>
    </xf>
    <xf numFmtId="0" fontId="26" fillId="0" borderId="37" xfId="0" applyFont="1" applyBorder="1" applyAlignment="1" applyProtection="1">
      <alignment horizontal="left" wrapText="1"/>
    </xf>
    <xf numFmtId="0" fontId="26" fillId="0" borderId="34" xfId="0" applyFont="1" applyBorder="1" applyAlignment="1" applyProtection="1">
      <alignment horizontal="left" wrapText="1"/>
    </xf>
    <xf numFmtId="0" fontId="26" fillId="0" borderId="38" xfId="0" applyFont="1" applyBorder="1" applyAlignment="1" applyProtection="1">
      <alignment horizontal="left" wrapText="1"/>
    </xf>
    <xf numFmtId="0" fontId="26" fillId="0" borderId="36" xfId="0" applyFont="1" applyBorder="1" applyAlignment="1" applyProtection="1">
      <alignment horizontal="left" wrapText="1"/>
    </xf>
    <xf numFmtId="0" fontId="26" fillId="0" borderId="40" xfId="0" applyFont="1" applyBorder="1" applyAlignment="1" applyProtection="1">
      <alignment horizontal="left" wrapText="1"/>
    </xf>
    <xf numFmtId="0" fontId="26" fillId="0" borderId="42" xfId="0" applyFont="1" applyBorder="1" applyAlignment="1" applyProtection="1">
      <alignment horizontal="left" wrapText="1"/>
    </xf>
    <xf numFmtId="0" fontId="31" fillId="0" borderId="0" xfId="0" applyFont="1" applyFill="1" applyBorder="1" applyAlignment="1" applyProtection="1">
      <alignment horizontal="center"/>
    </xf>
    <xf numFmtId="0" fontId="117" fillId="0" borderId="40" xfId="0" applyFont="1" applyFill="1" applyBorder="1" applyAlignment="1" applyProtection="1">
      <alignment horizontal="center"/>
    </xf>
    <xf numFmtId="0" fontId="117" fillId="0" borderId="0" xfId="0" applyFont="1" applyFill="1" applyBorder="1" applyAlignment="1" applyProtection="1">
      <alignment horizontal="center"/>
    </xf>
    <xf numFmtId="0" fontId="31" fillId="0" borderId="19" xfId="0" applyFont="1" applyBorder="1" applyAlignment="1" applyProtection="1">
      <alignment horizontal="center" vertical="center" wrapText="1"/>
    </xf>
    <xf numFmtId="0" fontId="31" fillId="0" borderId="21" xfId="0" applyFont="1" applyBorder="1" applyAlignment="1" applyProtection="1">
      <alignment horizontal="center" vertical="center" wrapText="1"/>
    </xf>
    <xf numFmtId="0" fontId="31" fillId="0" borderId="33" xfId="0" applyFont="1" applyBorder="1" applyAlignment="1" applyProtection="1">
      <alignment horizontal="center" vertical="center" wrapText="1"/>
    </xf>
    <xf numFmtId="0" fontId="31" fillId="0" borderId="0" xfId="0" applyFont="1" applyBorder="1" applyAlignment="1" applyProtection="1">
      <alignment horizontal="center" vertical="center"/>
    </xf>
    <xf numFmtId="0" fontId="117" fillId="0" borderId="19" xfId="0" applyFont="1" applyBorder="1" applyAlignment="1" applyProtection="1">
      <alignment horizontal="center" vertical="center" wrapText="1"/>
    </xf>
    <xf numFmtId="0" fontId="31" fillId="0" borderId="39" xfId="0" applyFont="1" applyBorder="1" applyAlignment="1" applyProtection="1">
      <alignment horizontal="center" vertical="center" wrapText="1"/>
    </xf>
    <xf numFmtId="0" fontId="31" fillId="0" borderId="35" xfId="0" applyFont="1" applyBorder="1" applyAlignment="1" applyProtection="1">
      <alignment horizontal="center" vertical="center" wrapText="1"/>
    </xf>
    <xf numFmtId="0" fontId="117" fillId="5" borderId="40" xfId="0" applyFont="1" applyFill="1" applyBorder="1" applyAlignment="1" applyProtection="1">
      <alignment horizontal="center"/>
    </xf>
    <xf numFmtId="169" fontId="31" fillId="0" borderId="0" xfId="0" applyNumberFormat="1" applyFont="1" applyBorder="1" applyAlignment="1">
      <alignment horizontal="center"/>
    </xf>
    <xf numFmtId="0" fontId="26" fillId="0" borderId="0" xfId="0" applyFont="1" applyBorder="1" applyAlignment="1" applyProtection="1">
      <alignment horizontal="left" vertical="center" wrapText="1"/>
    </xf>
    <xf numFmtId="0" fontId="26" fillId="0" borderId="0" xfId="0" applyFont="1" applyBorder="1" applyAlignment="1">
      <alignment horizontal="left"/>
    </xf>
    <xf numFmtId="0" fontId="31" fillId="0" borderId="33" xfId="0" applyFont="1" applyBorder="1" applyAlignment="1">
      <alignment horizontal="center" vertical="center" wrapText="1"/>
    </xf>
    <xf numFmtId="0" fontId="31" fillId="0" borderId="33" xfId="0" applyFont="1" applyBorder="1" applyAlignment="1">
      <alignment horizontal="center" vertical="center"/>
    </xf>
    <xf numFmtId="0" fontId="26" fillId="0" borderId="35" xfId="0" applyFont="1" applyBorder="1" applyAlignment="1" applyProtection="1">
      <alignment vertical="center" wrapText="1"/>
    </xf>
    <xf numFmtId="0" fontId="26" fillId="0" borderId="20" xfId="0" applyFont="1" applyBorder="1" applyAlignment="1" applyProtection="1">
      <alignment vertical="center" wrapText="1"/>
    </xf>
    <xf numFmtId="0" fontId="26" fillId="0" borderId="39" xfId="0" applyFont="1" applyBorder="1" applyAlignment="1" applyProtection="1">
      <alignment vertical="center" wrapText="1"/>
    </xf>
    <xf numFmtId="0" fontId="26" fillId="0" borderId="43" xfId="0" applyFont="1" applyBorder="1" applyAlignment="1">
      <alignment horizontal="left" vertical="center" wrapText="1"/>
    </xf>
    <xf numFmtId="0" fontId="26" fillId="0" borderId="0" xfId="0" applyFont="1" applyBorder="1" applyAlignment="1">
      <alignment horizontal="left" vertical="center" wrapText="1"/>
    </xf>
    <xf numFmtId="0" fontId="26" fillId="0" borderId="44" xfId="0" applyFont="1" applyBorder="1" applyAlignment="1">
      <alignment horizontal="left" vertical="center" wrapText="1"/>
    </xf>
    <xf numFmtId="0" fontId="26" fillId="0" borderId="36" xfId="0" applyFont="1" applyBorder="1" applyAlignment="1">
      <alignment horizontal="left" vertical="center" wrapText="1"/>
    </xf>
    <xf numFmtId="0" fontId="26" fillId="0" borderId="40" xfId="0" applyFont="1" applyBorder="1" applyAlignment="1">
      <alignment horizontal="left" vertical="center" wrapText="1"/>
    </xf>
    <xf numFmtId="0" fontId="26" fillId="0" borderId="42" xfId="0" applyFont="1" applyBorder="1" applyAlignment="1">
      <alignment horizontal="left" vertical="center" wrapText="1"/>
    </xf>
    <xf numFmtId="0" fontId="27" fillId="0" borderId="0" xfId="0" applyFont="1" applyAlignment="1">
      <alignment wrapText="1"/>
    </xf>
    <xf numFmtId="0" fontId="92" fillId="0" borderId="0" xfId="0" applyFont="1" applyAlignment="1">
      <alignment wrapText="1"/>
    </xf>
    <xf numFmtId="0" fontId="117" fillId="5" borderId="0" xfId="0" applyFont="1" applyFill="1" applyBorder="1" applyAlignment="1" applyProtection="1">
      <alignment horizontal="center"/>
    </xf>
    <xf numFmtId="0" fontId="31" fillId="0" borderId="19" xfId="0" applyFont="1" applyBorder="1" applyAlignment="1">
      <alignment horizontal="center" vertical="center" wrapText="1"/>
    </xf>
    <xf numFmtId="0" fontId="117" fillId="0" borderId="19" xfId="0" applyFont="1" applyBorder="1" applyAlignment="1">
      <alignment horizontal="center" vertical="center"/>
    </xf>
    <xf numFmtId="0" fontId="26" fillId="0" borderId="19" xfId="0" applyFont="1" applyBorder="1" applyAlignment="1">
      <alignment horizontal="left" wrapText="1"/>
    </xf>
    <xf numFmtId="0" fontId="31" fillId="0" borderId="0" xfId="0" applyFont="1" applyAlignment="1">
      <alignment horizontal="center"/>
    </xf>
    <xf numFmtId="41" fontId="98" fillId="0" borderId="19" xfId="0" applyNumberFormat="1" applyFont="1" applyFill="1" applyBorder="1" applyAlignment="1">
      <alignment horizontal="center" vertical="center"/>
    </xf>
    <xf numFmtId="41" fontId="98" fillId="0" borderId="19" xfId="0" applyNumberFormat="1" applyFont="1" applyFill="1" applyBorder="1" applyAlignment="1">
      <alignment horizontal="center" vertical="center" wrapText="1"/>
    </xf>
    <xf numFmtId="0" fontId="31" fillId="0" borderId="0" xfId="0" applyFont="1" applyBorder="1" applyAlignment="1">
      <alignment horizontal="center" wrapText="1"/>
    </xf>
    <xf numFmtId="0" fontId="97" fillId="0" borderId="0" xfId="1153" applyNumberFormat="1" applyFont="1" applyFill="1" applyBorder="1" applyAlignment="1">
      <alignment horizontal="center"/>
    </xf>
    <xf numFmtId="169" fontId="97" fillId="0" borderId="0" xfId="0" applyNumberFormat="1" applyFont="1" applyBorder="1" applyAlignment="1">
      <alignment horizontal="center"/>
    </xf>
    <xf numFmtId="0" fontId="97" fillId="0" borderId="0" xfId="1153" applyNumberFormat="1" applyFont="1" applyFill="1" applyBorder="1" applyAlignment="1">
      <alignment horizontal="center" vertical="center" wrapText="1"/>
    </xf>
    <xf numFmtId="0" fontId="97" fillId="0" borderId="19" xfId="1153" applyNumberFormat="1" applyFont="1" applyFill="1" applyBorder="1" applyAlignment="1">
      <alignment horizontal="center"/>
    </xf>
    <xf numFmtId="0" fontId="97" fillId="0" borderId="19" xfId="1153" applyNumberFormat="1" applyFont="1" applyFill="1" applyBorder="1" applyAlignment="1">
      <alignment horizontal="center" vertical="center" wrapText="1"/>
    </xf>
    <xf numFmtId="0" fontId="129" fillId="0" borderId="19" xfId="0" applyFont="1" applyBorder="1" applyAlignment="1">
      <alignment horizontal="center" vertical="center" wrapText="1"/>
    </xf>
    <xf numFmtId="0" fontId="129" fillId="0" borderId="19" xfId="0" applyFont="1" applyBorder="1" applyAlignment="1">
      <alignment horizontal="center" vertical="center"/>
    </xf>
    <xf numFmtId="0" fontId="26" fillId="0" borderId="0" xfId="0" applyFont="1" applyBorder="1" applyAlignment="1">
      <alignment horizontal="left" vertical="center"/>
    </xf>
    <xf numFmtId="0" fontId="26" fillId="0" borderId="19" xfId="0" applyFont="1" applyBorder="1" applyAlignment="1">
      <alignment horizontal="left" vertical="center"/>
    </xf>
    <xf numFmtId="0" fontId="144" fillId="0" borderId="19" xfId="0" applyFont="1" applyBorder="1" applyAlignment="1">
      <alignment horizontal="center" vertical="center"/>
    </xf>
    <xf numFmtId="49" fontId="31" fillId="0" borderId="19" xfId="0" applyNumberFormat="1" applyFont="1" applyBorder="1" applyAlignment="1">
      <alignment horizontal="center" vertical="center" wrapText="1"/>
    </xf>
    <xf numFmtId="49" fontId="31" fillId="0" borderId="19" xfId="0" applyNumberFormat="1" applyFont="1" applyFill="1" applyBorder="1" applyAlignment="1">
      <alignment horizontal="center" vertical="center" wrapText="1"/>
    </xf>
    <xf numFmtId="0" fontId="150" fillId="0" borderId="0" xfId="0" applyFont="1" applyAlignment="1">
      <alignment horizontal="center" vertical="center"/>
    </xf>
    <xf numFmtId="49" fontId="31" fillId="0" borderId="19" xfId="0" applyNumberFormat="1" applyFont="1" applyFill="1" applyBorder="1" applyAlignment="1">
      <alignment horizontal="center" vertical="center"/>
    </xf>
    <xf numFmtId="0" fontId="26" fillId="0" borderId="19" xfId="0" applyFont="1" applyBorder="1" applyAlignment="1">
      <alignment horizontal="left" vertical="top" wrapText="1"/>
    </xf>
    <xf numFmtId="0" fontId="119" fillId="0" borderId="43" xfId="0" applyFont="1" applyFill="1" applyBorder="1" applyAlignment="1">
      <alignment horizontal="left" vertical="top" wrapText="1"/>
    </xf>
    <xf numFmtId="0" fontId="119" fillId="0" borderId="0" xfId="0" applyFont="1" applyFill="1" applyBorder="1" applyAlignment="1">
      <alignment horizontal="left" vertical="top" wrapText="1"/>
    </xf>
    <xf numFmtId="0" fontId="144" fillId="0" borderId="21" xfId="0" applyFont="1" applyFill="1" applyBorder="1" applyAlignment="1">
      <alignment horizontal="center" vertical="center" wrapText="1"/>
    </xf>
    <xf numFmtId="0" fontId="144" fillId="0" borderId="41" xfId="0" applyFont="1" applyFill="1" applyBorder="1" applyAlignment="1">
      <alignment horizontal="center" vertical="center" wrapText="1"/>
    </xf>
    <xf numFmtId="0" fontId="144" fillId="0" borderId="33" xfId="0" applyFont="1" applyFill="1" applyBorder="1" applyAlignment="1">
      <alignment horizontal="center" vertical="center" wrapText="1"/>
    </xf>
    <xf numFmtId="0" fontId="120" fillId="0" borderId="19" xfId="0" applyFont="1" applyFill="1" applyBorder="1" applyAlignment="1">
      <alignment horizontal="center" vertical="top" wrapText="1"/>
    </xf>
    <xf numFmtId="0" fontId="120" fillId="0" borderId="19" xfId="0" applyFont="1" applyFill="1" applyBorder="1" applyAlignment="1">
      <alignment horizontal="center" vertical="center" wrapText="1"/>
    </xf>
    <xf numFmtId="0" fontId="4" fillId="0" borderId="0" xfId="0" applyFont="1" applyBorder="1" applyAlignment="1">
      <alignment horizontal="left" wrapText="1"/>
    </xf>
    <xf numFmtId="0" fontId="103" fillId="0" borderId="0" xfId="0" applyFont="1" applyBorder="1" applyAlignment="1">
      <alignment horizontal="left" wrapText="1"/>
    </xf>
    <xf numFmtId="0" fontId="145" fillId="0" borderId="0" xfId="0" applyFont="1" applyBorder="1" applyAlignment="1">
      <alignment horizontal="left" wrapText="1"/>
    </xf>
    <xf numFmtId="0" fontId="50" fillId="0" borderId="35" xfId="0" applyFont="1" applyFill="1" applyBorder="1" applyAlignment="1">
      <alignment horizontal="left" vertical="top" wrapText="1"/>
    </xf>
    <xf numFmtId="0" fontId="50" fillId="0" borderId="20" xfId="0" applyFont="1" applyFill="1" applyBorder="1" applyAlignment="1">
      <alignment horizontal="left" vertical="top" wrapText="1"/>
    </xf>
    <xf numFmtId="0" fontId="50" fillId="0" borderId="39" xfId="0" applyFont="1" applyFill="1" applyBorder="1" applyAlignment="1">
      <alignment horizontal="left" vertical="top" wrapText="1"/>
    </xf>
    <xf numFmtId="0" fontId="145" fillId="0" borderId="19" xfId="0" applyFont="1" applyBorder="1" applyAlignment="1">
      <alignment horizontal="left" wrapText="1"/>
    </xf>
    <xf numFmtId="0" fontId="97" fillId="0" borderId="0" xfId="0" applyFont="1" applyBorder="1" applyAlignment="1">
      <alignment horizontal="center"/>
    </xf>
    <xf numFmtId="49" fontId="31" fillId="0" borderId="0" xfId="0" applyNumberFormat="1" applyFont="1" applyBorder="1" applyAlignment="1">
      <alignment horizontal="center"/>
    </xf>
    <xf numFmtId="49" fontId="97" fillId="0" borderId="0" xfId="0" applyNumberFormat="1" applyFont="1" applyBorder="1" applyAlignment="1">
      <alignment horizontal="center"/>
    </xf>
    <xf numFmtId="0" fontId="120" fillId="0" borderId="40" xfId="0" applyFont="1" applyFill="1" applyBorder="1" applyAlignment="1">
      <alignment horizontal="center" vertical="top" wrapText="1"/>
    </xf>
    <xf numFmtId="0" fontId="144" fillId="0" borderId="19" xfId="0" applyFont="1" applyFill="1" applyBorder="1" applyAlignment="1">
      <alignment horizontal="center" vertical="center" wrapText="1"/>
    </xf>
    <xf numFmtId="0" fontId="98" fillId="0" borderId="0" xfId="0" applyFont="1" applyBorder="1" applyAlignment="1">
      <alignment horizontal="center" vertical="center"/>
    </xf>
    <xf numFmtId="0" fontId="120" fillId="0" borderId="21" xfId="0" applyFont="1" applyFill="1" applyBorder="1" applyAlignment="1">
      <alignment horizontal="center" vertical="center" wrapText="1"/>
    </xf>
    <xf numFmtId="0" fontId="120" fillId="0" borderId="33" xfId="0" applyFont="1" applyFill="1" applyBorder="1" applyAlignment="1">
      <alignment horizontal="center" vertical="center" wrapText="1"/>
    </xf>
    <xf numFmtId="0" fontId="120" fillId="0" borderId="35" xfId="0" applyFont="1" applyFill="1" applyBorder="1" applyAlignment="1">
      <alignment horizontal="center" vertical="center" wrapText="1"/>
    </xf>
    <xf numFmtId="0" fontId="120" fillId="0" borderId="20" xfId="0" applyFont="1" applyFill="1" applyBorder="1" applyAlignment="1">
      <alignment horizontal="center" vertical="center" wrapText="1"/>
    </xf>
    <xf numFmtId="0" fontId="120" fillId="0" borderId="39" xfId="0" applyFont="1" applyFill="1" applyBorder="1" applyAlignment="1">
      <alignment horizontal="center" vertical="center" wrapText="1"/>
    </xf>
    <xf numFmtId="0" fontId="32" fillId="0" borderId="40" xfId="0" applyFont="1" applyBorder="1" applyAlignment="1">
      <alignment horizontal="center"/>
    </xf>
    <xf numFmtId="0" fontId="32" fillId="0" borderId="0" xfId="0" applyFont="1" applyBorder="1" applyAlignment="1">
      <alignment horizontal="center"/>
    </xf>
    <xf numFmtId="0" fontId="182" fillId="0" borderId="35" xfId="0" applyFont="1" applyBorder="1" applyAlignment="1">
      <alignment horizontal="center" vertical="center"/>
    </xf>
    <xf numFmtId="0" fontId="182" fillId="0" borderId="39" xfId="0" applyFont="1" applyBorder="1" applyAlignment="1">
      <alignment horizontal="center" vertical="center"/>
    </xf>
    <xf numFmtId="0" fontId="28" fillId="0" borderId="21" xfId="0" applyFont="1" applyBorder="1" applyAlignment="1">
      <alignment horizontal="center" vertical="center"/>
    </xf>
    <xf numFmtId="0" fontId="28" fillId="0" borderId="41" xfId="0" applyFont="1" applyBorder="1" applyAlignment="1">
      <alignment horizontal="center" vertical="center"/>
    </xf>
    <xf numFmtId="0" fontId="28" fillId="0" borderId="33" xfId="0" applyFont="1" applyBorder="1" applyAlignment="1">
      <alignment horizontal="center" vertical="center"/>
    </xf>
    <xf numFmtId="0" fontId="28" fillId="0" borderId="19" xfId="0" applyFont="1" applyBorder="1" applyAlignment="1">
      <alignment horizontal="center" vertical="center"/>
    </xf>
    <xf numFmtId="0" fontId="182" fillId="0" borderId="20" xfId="0" applyFont="1" applyBorder="1" applyAlignment="1">
      <alignment horizontal="center" vertical="center"/>
    </xf>
    <xf numFmtId="0" fontId="182" fillId="0" borderId="35" xfId="0" applyFont="1" applyBorder="1" applyAlignment="1">
      <alignment horizontal="center" vertical="center" wrapText="1"/>
    </xf>
    <xf numFmtId="0" fontId="182" fillId="0" borderId="39"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33" xfId="0" applyFont="1" applyBorder="1" applyAlignment="1">
      <alignment horizontal="center" vertical="center" wrapText="1"/>
    </xf>
    <xf numFmtId="0" fontId="193" fillId="0" borderId="40" xfId="0" applyFont="1" applyFill="1" applyBorder="1" applyAlignment="1">
      <alignment horizontal="center"/>
    </xf>
    <xf numFmtId="0" fontId="196" fillId="0" borderId="19" xfId="0" applyFont="1" applyBorder="1" applyAlignment="1">
      <alignment horizontal="center" vertical="center"/>
    </xf>
    <xf numFmtId="0" fontId="117" fillId="0" borderId="40" xfId="0" applyFont="1" applyBorder="1" applyAlignment="1">
      <alignment horizontal="center"/>
    </xf>
    <xf numFmtId="180" fontId="26" fillId="0" borderId="0" xfId="0" applyNumberFormat="1" applyFont="1" applyFill="1" applyAlignment="1">
      <alignment horizontal="left" wrapText="1"/>
    </xf>
    <xf numFmtId="0" fontId="26" fillId="0" borderId="35" xfId="0" applyFont="1" applyBorder="1" applyAlignment="1">
      <alignment horizontal="left" vertical="center" wrapText="1"/>
    </xf>
    <xf numFmtId="0" fontId="26" fillId="0" borderId="20" xfId="0" applyFont="1" applyBorder="1" applyAlignment="1">
      <alignment horizontal="left" vertical="center" wrapText="1"/>
    </xf>
    <xf numFmtId="0" fontId="26" fillId="0" borderId="39" xfId="0" applyFont="1" applyBorder="1" applyAlignment="1">
      <alignment horizontal="left" vertical="center" wrapText="1"/>
    </xf>
    <xf numFmtId="178" fontId="98" fillId="0" borderId="21" xfId="1152" applyNumberFormat="1" applyFont="1" applyFill="1" applyBorder="1" applyAlignment="1">
      <alignment horizontal="center" vertical="center"/>
    </xf>
    <xf numFmtId="178" fontId="98" fillId="0" borderId="33" xfId="1152" applyNumberFormat="1" applyFont="1" applyFill="1" applyBorder="1" applyAlignment="1">
      <alignment horizontal="center" vertical="center"/>
    </xf>
    <xf numFmtId="177" fontId="98" fillId="0" borderId="35" xfId="1152" applyNumberFormat="1" applyFont="1" applyBorder="1" applyAlignment="1">
      <alignment horizontal="center" vertical="center" wrapText="1"/>
    </xf>
    <xf numFmtId="177" fontId="98" fillId="0" borderId="20" xfId="1152" applyNumberFormat="1" applyFont="1" applyBorder="1" applyAlignment="1">
      <alignment horizontal="center" vertical="center" wrapText="1"/>
    </xf>
    <xf numFmtId="177" fontId="98" fillId="0" borderId="39" xfId="1152" applyNumberFormat="1" applyFont="1" applyBorder="1" applyAlignment="1">
      <alignment horizontal="center" vertical="center" wrapText="1"/>
    </xf>
    <xf numFmtId="0" fontId="95" fillId="0" borderId="0" xfId="1225" applyFont="1" applyAlignment="1">
      <alignment vertical="top"/>
    </xf>
    <xf numFmtId="0" fontId="4" fillId="0" borderId="0" xfId="1225" applyFont="1" applyAlignment="1">
      <alignment vertical="top" wrapText="1"/>
    </xf>
    <xf numFmtId="0" fontId="4" fillId="0" borderId="0" xfId="1225" applyFont="1" applyFill="1" applyAlignment="1">
      <alignment vertical="top" wrapText="1"/>
    </xf>
    <xf numFmtId="0" fontId="95" fillId="0" borderId="0" xfId="1225" applyFont="1" applyAlignment="1">
      <alignment vertical="top" wrapText="1"/>
    </xf>
    <xf numFmtId="0" fontId="50" fillId="0" borderId="0" xfId="1225" applyFont="1" applyAlignment="1">
      <alignment vertical="top" wrapText="1"/>
    </xf>
    <xf numFmtId="0" fontId="4" fillId="0" borderId="0" xfId="1225" applyFont="1" applyAlignment="1">
      <alignment horizontal="left" vertical="center"/>
    </xf>
    <xf numFmtId="0" fontId="95" fillId="0" borderId="0" xfId="1225" applyFont="1" applyFill="1" applyAlignment="1">
      <alignment vertical="top"/>
    </xf>
    <xf numFmtId="0" fontId="26" fillId="0" borderId="0" xfId="0" applyFont="1" applyAlignment="1">
      <alignment horizontal="center"/>
    </xf>
    <xf numFmtId="0" fontId="58" fillId="0" borderId="0" xfId="1232" applyFont="1" applyFill="1" applyAlignment="1" applyProtection="1">
      <alignment horizontal="right" vertical="top" wrapText="1" readingOrder="1"/>
      <protection locked="0"/>
    </xf>
    <xf numFmtId="0" fontId="4" fillId="0" borderId="0" xfId="1232" applyFont="1" applyFill="1" applyAlignment="1">
      <alignment wrapText="1"/>
    </xf>
    <xf numFmtId="0" fontId="26" fillId="0" borderId="34" xfId="0" applyFont="1" applyBorder="1" applyAlignment="1">
      <alignment horizontal="left" vertical="top" wrapText="1"/>
    </xf>
    <xf numFmtId="0" fontId="26" fillId="0" borderId="0" xfId="0" applyFont="1" applyBorder="1" applyAlignment="1">
      <alignment horizontal="left" vertical="top" wrapText="1"/>
    </xf>
    <xf numFmtId="0" fontId="58" fillId="0" borderId="0" xfId="0" applyFont="1" applyAlignment="1" applyProtection="1">
      <alignment horizontal="right" vertical="top" wrapText="1" readingOrder="1"/>
      <protection locked="0"/>
    </xf>
    <xf numFmtId="0" fontId="0" fillId="0" borderId="0" xfId="0" applyAlignment="1">
      <alignment wrapText="1"/>
    </xf>
    <xf numFmtId="0" fontId="26" fillId="0" borderId="0" xfId="0" applyFont="1" applyAlignment="1">
      <alignment horizontal="left" vertical="center" wrapText="1"/>
    </xf>
    <xf numFmtId="0" fontId="50" fillId="58" borderId="35" xfId="0" applyFont="1" applyFill="1" applyBorder="1" applyAlignment="1">
      <alignment horizontal="left" vertical="center" wrapText="1"/>
    </xf>
    <xf numFmtId="0" fontId="50" fillId="58" borderId="20" xfId="0" applyFont="1" applyFill="1" applyBorder="1" applyAlignment="1">
      <alignment horizontal="left" vertical="center" wrapText="1"/>
    </xf>
    <xf numFmtId="0" fontId="50" fillId="58" borderId="39" xfId="0" applyFont="1" applyFill="1" applyBorder="1" applyAlignment="1">
      <alignment horizontal="left" vertical="center" wrapText="1"/>
    </xf>
    <xf numFmtId="0" fontId="26" fillId="0" borderId="0" xfId="0" applyFont="1" applyBorder="1" applyAlignment="1" applyProtection="1">
      <alignment vertical="center"/>
    </xf>
    <xf numFmtId="0" fontId="4" fillId="0" borderId="0" xfId="0" applyFont="1" applyAlignment="1">
      <alignment horizontal="left" vertical="center" wrapText="1"/>
    </xf>
    <xf numFmtId="0" fontId="26" fillId="0" borderId="19" xfId="0" applyFont="1" applyBorder="1" applyAlignment="1" applyProtection="1">
      <alignment wrapText="1"/>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26" fillId="0" borderId="19" xfId="0" applyFont="1" applyBorder="1" applyAlignment="1" applyProtection="1">
      <alignment vertical="center" wrapText="1"/>
    </xf>
    <xf numFmtId="0" fontId="4" fillId="0" borderId="41" xfId="0" applyFont="1" applyFill="1" applyBorder="1" applyAlignment="1">
      <alignment horizontal="center" vertical="center"/>
    </xf>
    <xf numFmtId="0" fontId="4" fillId="0" borderId="33" xfId="0" applyFont="1" applyFill="1" applyBorder="1" applyAlignment="1">
      <alignment horizontal="center" vertical="center"/>
    </xf>
    <xf numFmtId="0" fontId="63" fillId="0" borderId="0" xfId="0" applyFont="1" applyBorder="1" applyAlignment="1">
      <alignment horizontal="left" vertical="center" wrapText="1"/>
    </xf>
    <xf numFmtId="0" fontId="106" fillId="0" borderId="0" xfId="0" applyFont="1" applyBorder="1" applyAlignment="1">
      <alignment horizontal="left" vertical="center" wrapText="1"/>
    </xf>
    <xf numFmtId="0" fontId="26" fillId="0" borderId="0" xfId="0" applyFont="1" applyBorder="1" applyAlignment="1">
      <alignment horizontal="center" vertical="center" wrapText="1"/>
    </xf>
    <xf numFmtId="0" fontId="106" fillId="0" borderId="0" xfId="0" applyFont="1" applyBorder="1" applyAlignment="1">
      <alignment horizontal="left" vertical="center"/>
    </xf>
    <xf numFmtId="0" fontId="63" fillId="0" borderId="0" xfId="0" applyFont="1" applyFill="1" applyBorder="1" applyAlignment="1">
      <alignment horizontal="left" vertical="center" wrapText="1"/>
    </xf>
    <xf numFmtId="0" fontId="106"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0" fillId="0" borderId="19" xfId="0" applyBorder="1" applyAlignment="1">
      <alignment horizontal="center"/>
    </xf>
    <xf numFmtId="3" fontId="4" fillId="0" borderId="19" xfId="0" applyNumberFormat="1" applyFont="1" applyFill="1" applyBorder="1" applyAlignment="1">
      <alignment horizontal="center" vertical="center" wrapText="1"/>
    </xf>
    <xf numFmtId="0" fontId="64" fillId="0" borderId="0" xfId="0" applyFont="1" applyBorder="1" applyAlignment="1">
      <alignment horizontal="center" vertical="center"/>
    </xf>
    <xf numFmtId="0" fontId="4" fillId="0" borderId="0" xfId="0" applyFont="1" applyFill="1" applyBorder="1" applyAlignment="1">
      <alignment horizontal="center" vertical="center"/>
    </xf>
    <xf numFmtId="0" fontId="26" fillId="0" borderId="34" xfId="0" applyFont="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1" fillId="0" borderId="40" xfId="0" applyFont="1" applyFill="1" applyBorder="1" applyAlignment="1" applyProtection="1">
      <alignment horizontal="center"/>
    </xf>
    <xf numFmtId="0" fontId="31" fillId="0" borderId="19" xfId="0" applyFont="1" applyFill="1" applyBorder="1" applyAlignment="1">
      <alignment horizontal="center" vertical="center" wrapText="1"/>
    </xf>
    <xf numFmtId="0" fontId="31" fillId="0" borderId="19"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19" xfId="0" applyFont="1" applyFill="1" applyBorder="1" applyAlignment="1">
      <alignment horizontal="left" vertical="center" wrapText="1"/>
    </xf>
    <xf numFmtId="169" fontId="31" fillId="0" borderId="0" xfId="0" applyNumberFormat="1" applyFont="1" applyFill="1" applyBorder="1" applyAlignment="1">
      <alignment horizontal="center"/>
    </xf>
    <xf numFmtId="169" fontId="31" fillId="0" borderId="0" xfId="0" applyNumberFormat="1" applyFont="1" applyBorder="1" applyAlignment="1">
      <alignment horizontal="center" vertical="center"/>
    </xf>
    <xf numFmtId="169" fontId="31" fillId="0" borderId="0" xfId="0" applyNumberFormat="1" applyFont="1" applyFill="1" applyBorder="1" applyAlignment="1">
      <alignment horizontal="center" vertical="center"/>
    </xf>
    <xf numFmtId="0" fontId="31" fillId="0" borderId="19" xfId="0" applyFont="1" applyBorder="1" applyAlignment="1">
      <alignment horizontal="left" vertical="center"/>
    </xf>
    <xf numFmtId="49" fontId="31" fillId="0" borderId="19" xfId="0" applyNumberFormat="1" applyFont="1" applyBorder="1" applyAlignment="1">
      <alignment horizontal="center" vertical="center"/>
    </xf>
    <xf numFmtId="0" fontId="4" fillId="0" borderId="0" xfId="1225" applyFont="1" applyAlignment="1">
      <alignment horizontal="left" vertical="top" wrapText="1"/>
    </xf>
    <xf numFmtId="0" fontId="4" fillId="0" borderId="0" xfId="1225" applyFont="1" applyAlignment="1">
      <alignment horizontal="left" vertical="center" wrapText="1"/>
    </xf>
    <xf numFmtId="0" fontId="4" fillId="0" borderId="0" xfId="1225" applyFont="1" applyFill="1" applyAlignment="1">
      <alignment horizontal="left" vertical="top" wrapText="1"/>
    </xf>
    <xf numFmtId="0" fontId="95" fillId="0" borderId="0" xfId="1225" applyFont="1" applyAlignment="1">
      <alignment horizontal="left" vertical="top" wrapText="1"/>
    </xf>
    <xf numFmtId="0" fontId="95" fillId="0" borderId="0" xfId="1225" applyFont="1" applyAlignment="1">
      <alignment horizontal="left" vertical="top"/>
    </xf>
    <xf numFmtId="0" fontId="50" fillId="0" borderId="0" xfId="1225" applyFont="1" applyAlignment="1">
      <alignment vertical="center" wrapText="1"/>
    </xf>
    <xf numFmtId="0" fontId="95" fillId="0" borderId="0" xfId="1225" applyFont="1" applyAlignment="1">
      <alignment vertical="center" wrapText="1"/>
    </xf>
    <xf numFmtId="0" fontId="4" fillId="0" borderId="0" xfId="1225" applyFont="1" applyFill="1" applyAlignment="1">
      <alignment horizontal="left" vertical="center" wrapText="1"/>
    </xf>
    <xf numFmtId="0" fontId="97" fillId="0" borderId="0" xfId="0" applyFont="1" applyAlignment="1">
      <alignment horizontal="center" vertical="center"/>
    </xf>
    <xf numFmtId="0" fontId="95" fillId="0" borderId="0" xfId="1225" applyFont="1" applyAlignment="1">
      <alignment vertical="center"/>
    </xf>
    <xf numFmtId="0" fontId="58" fillId="0" borderId="0" xfId="1238" applyFont="1" applyAlignment="1" applyProtection="1">
      <alignment horizontal="left" vertical="top" wrapText="1" readingOrder="1"/>
      <protection locked="0"/>
    </xf>
    <xf numFmtId="0" fontId="4" fillId="0" borderId="0" xfId="1238" applyAlignment="1">
      <alignment wrapText="1"/>
    </xf>
    <xf numFmtId="0" fontId="58" fillId="0" borderId="0" xfId="1238" applyFont="1" applyAlignment="1" applyProtection="1">
      <alignment horizontal="right" vertical="top" wrapText="1" readingOrder="1"/>
      <protection locked="0"/>
    </xf>
    <xf numFmtId="0" fontId="74" fillId="0" borderId="31" xfId="1238" applyFont="1" applyBorder="1" applyAlignment="1" applyProtection="1">
      <alignment horizontal="right" vertical="top" wrapText="1" readingOrder="1"/>
      <protection locked="0"/>
    </xf>
    <xf numFmtId="0" fontId="4" fillId="0" borderId="31" xfId="1238" applyBorder="1" applyAlignment="1">
      <alignment vertical="top" wrapText="1"/>
    </xf>
    <xf numFmtId="0" fontId="74" fillId="0" borderId="45" xfId="1238" applyFont="1" applyBorder="1" applyAlignment="1" applyProtection="1">
      <alignment horizontal="center" wrapText="1" readingOrder="2"/>
      <protection locked="0"/>
    </xf>
    <xf numFmtId="0" fontId="4" fillId="0" borderId="45" xfId="1238" applyBorder="1" applyAlignment="1">
      <alignment wrapText="1"/>
    </xf>
    <xf numFmtId="0" fontId="71" fillId="0" borderId="0" xfId="1238" applyFont="1" applyAlignment="1" applyProtection="1">
      <alignment horizontal="center" vertical="top" wrapText="1" readingOrder="1"/>
      <protection locked="0"/>
    </xf>
    <xf numFmtId="0" fontId="72" fillId="0" borderId="29" xfId="1238" applyFont="1" applyBorder="1" applyAlignment="1" applyProtection="1">
      <alignment horizontal="left" vertical="center" wrapText="1" readingOrder="1"/>
      <protection locked="0"/>
    </xf>
    <xf numFmtId="0" fontId="4" fillId="0" borderId="29" xfId="1238" applyBorder="1" applyAlignment="1">
      <alignment wrapText="1"/>
    </xf>
    <xf numFmtId="0" fontId="58" fillId="0" borderId="29" xfId="1238" applyFont="1" applyBorder="1" applyAlignment="1" applyProtection="1">
      <alignment horizontal="right" vertical="top" wrapText="1" readingOrder="1"/>
      <protection locked="0"/>
    </xf>
    <xf numFmtId="0" fontId="4" fillId="0" borderId="29" xfId="1238" applyBorder="1" applyAlignment="1">
      <alignment vertical="top" wrapText="1"/>
    </xf>
    <xf numFmtId="0" fontId="71" fillId="0" borderId="0" xfId="1238" applyFont="1" applyAlignment="1" applyProtection="1">
      <alignment horizontal="right" vertical="top" wrapText="1" readingOrder="1"/>
      <protection locked="0"/>
    </xf>
    <xf numFmtId="0" fontId="58" fillId="0" borderId="0" xfId="1238" applyFont="1" applyBorder="1" applyAlignment="1" applyProtection="1">
      <alignment horizontal="right" vertical="top" wrapText="1" readingOrder="1"/>
      <protection locked="0"/>
    </xf>
    <xf numFmtId="0" fontId="4" fillId="0" borderId="0" xfId="1238" applyBorder="1" applyAlignment="1">
      <alignment wrapText="1"/>
    </xf>
    <xf numFmtId="0" fontId="26" fillId="0" borderId="19" xfId="0" applyFont="1" applyBorder="1" applyAlignment="1">
      <alignment vertical="center" wrapText="1"/>
    </xf>
    <xf numFmtId="0" fontId="4" fillId="0" borderId="0" xfId="1238" applyBorder="1" applyAlignment="1">
      <alignment vertical="top" wrapText="1"/>
    </xf>
    <xf numFmtId="0" fontId="74" fillId="0" borderId="0" xfId="1238" applyFont="1" applyBorder="1" applyAlignment="1" applyProtection="1">
      <alignment horizontal="right" wrapText="1" readingOrder="1"/>
      <protection locked="0"/>
    </xf>
    <xf numFmtId="0" fontId="26" fillId="58" borderId="19" xfId="0" applyFont="1" applyFill="1" applyBorder="1" applyAlignment="1">
      <alignment horizontal="left"/>
    </xf>
    <xf numFmtId="0" fontId="50" fillId="0" borderId="19" xfId="0" applyFont="1" applyBorder="1" applyAlignment="1">
      <alignment horizontal="left" vertical="center" wrapText="1"/>
    </xf>
    <xf numFmtId="0" fontId="26" fillId="0" borderId="19" xfId="0" applyFont="1" applyBorder="1" applyAlignment="1" applyProtection="1">
      <alignment horizontal="left" vertical="center" wrapText="1"/>
    </xf>
    <xf numFmtId="0" fontId="26" fillId="0" borderId="19" xfId="0" applyFont="1" applyBorder="1" applyAlignment="1" applyProtection="1">
      <alignment horizontal="left" vertical="center"/>
    </xf>
    <xf numFmtId="0" fontId="26" fillId="0" borderId="19" xfId="1882" applyFont="1" applyBorder="1" applyAlignment="1" applyProtection="1">
      <alignment horizontal="left" vertical="center" wrapText="1"/>
    </xf>
    <xf numFmtId="0" fontId="4" fillId="0" borderId="19" xfId="0" applyFont="1" applyBorder="1" applyAlignment="1">
      <alignment horizontal="center" vertical="center" wrapText="1"/>
    </xf>
    <xf numFmtId="187" fontId="4" fillId="0" borderId="19" xfId="1152" applyNumberFormat="1" applyFont="1" applyFill="1" applyBorder="1" applyAlignment="1">
      <alignment horizontal="right" vertical="center" wrapText="1" indent="5"/>
    </xf>
    <xf numFmtId="0" fontId="4" fillId="0" borderId="19" xfId="0" applyFont="1" applyFill="1" applyBorder="1" applyAlignment="1">
      <alignment vertical="center" wrapText="1"/>
    </xf>
    <xf numFmtId="0" fontId="4" fillId="0" borderId="19" xfId="0" applyFont="1" applyFill="1" applyBorder="1" applyAlignment="1">
      <alignment vertical="center"/>
    </xf>
    <xf numFmtId="0" fontId="106" fillId="0" borderId="0" xfId="0" applyFont="1" applyBorder="1" applyAlignment="1">
      <alignment horizontal="left" wrapText="1"/>
    </xf>
    <xf numFmtId="0" fontId="63" fillId="0" borderId="35" xfId="0" applyFont="1" applyBorder="1" applyAlignment="1">
      <alignment horizontal="left" vertical="center"/>
    </xf>
    <xf numFmtId="0" fontId="106" fillId="0" borderId="20" xfId="0" applyFont="1" applyBorder="1" applyAlignment="1">
      <alignment horizontal="left" vertical="center"/>
    </xf>
    <xf numFmtId="0" fontId="106" fillId="0" borderId="39" xfId="0" applyFont="1" applyBorder="1" applyAlignment="1">
      <alignment horizontal="left" vertical="center"/>
    </xf>
    <xf numFmtId="0" fontId="31" fillId="5" borderId="0" xfId="0" applyFont="1" applyFill="1" applyBorder="1" applyAlignment="1" applyProtection="1">
      <alignment horizontal="center" vertical="top"/>
    </xf>
    <xf numFmtId="0" fontId="31" fillId="0" borderId="19" xfId="0" applyFont="1" applyFill="1" applyBorder="1" applyAlignment="1" applyProtection="1">
      <alignment horizontal="center" vertical="center" wrapText="1"/>
    </xf>
    <xf numFmtId="0" fontId="27" fillId="0" borderId="0" xfId="0" applyFont="1" applyFill="1" applyAlignment="1">
      <alignment wrapText="1"/>
    </xf>
    <xf numFmtId="0" fontId="92" fillId="0" borderId="0" xfId="0" applyFont="1" applyFill="1" applyAlignment="1">
      <alignment wrapText="1"/>
    </xf>
    <xf numFmtId="0" fontId="26" fillId="0" borderId="33" xfId="0" applyFont="1" applyBorder="1" applyAlignment="1">
      <alignment horizontal="left" vertical="center" wrapText="1"/>
    </xf>
    <xf numFmtId="0" fontId="31" fillId="0" borderId="0" xfId="0" applyFont="1" applyFill="1" applyBorder="1" applyAlignment="1">
      <alignment horizontal="center" wrapText="1"/>
    </xf>
    <xf numFmtId="2" fontId="26" fillId="0" borderId="19" xfId="0" applyNumberFormat="1" applyFont="1" applyBorder="1" applyAlignment="1">
      <alignment horizontal="left" vertical="top" wrapText="1"/>
    </xf>
    <xf numFmtId="14" fontId="26" fillId="0" borderId="19" xfId="0" applyNumberFormat="1" applyFont="1" applyBorder="1" applyAlignment="1">
      <alignment horizontal="left" vertical="center"/>
    </xf>
    <xf numFmtId="0" fontId="129" fillId="0" borderId="0" xfId="0" applyFont="1" applyFill="1" applyBorder="1" applyAlignment="1">
      <alignment horizontal="center"/>
    </xf>
    <xf numFmtId="0" fontId="64" fillId="0" borderId="0" xfId="0" applyFont="1" applyAlignment="1">
      <alignment horizontal="center" vertical="center" wrapText="1"/>
    </xf>
    <xf numFmtId="0" fontId="77" fillId="0" borderId="0" xfId="0" applyFont="1" applyAlignment="1">
      <alignment horizontal="center" vertical="center" wrapText="1"/>
    </xf>
    <xf numFmtId="0" fontId="77" fillId="0" borderId="0" xfId="0" applyFont="1" applyBorder="1" applyAlignment="1">
      <alignment horizontal="center" vertical="center" wrapText="1"/>
    </xf>
    <xf numFmtId="3" fontId="197" fillId="0" borderId="0" xfId="0" applyNumberFormat="1" applyFont="1" applyBorder="1"/>
  </cellXfs>
  <cellStyles count="1985">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urrency 2" xfId="292" xr:uid="{00000000-0005-0000-0000-000027010000}"/>
    <cellStyle name="Currency 2 10" xfId="293" xr:uid="{00000000-0005-0000-0000-000028010000}"/>
    <cellStyle name="Currency 2 10 2" xfId="294" xr:uid="{00000000-0005-0000-0000-000029010000}"/>
    <cellStyle name="Currency 2 11" xfId="295" xr:uid="{00000000-0005-0000-0000-00002A010000}"/>
    <cellStyle name="Currency 2 11 2" xfId="296" xr:uid="{00000000-0005-0000-0000-00002B010000}"/>
    <cellStyle name="Currency 2 12" xfId="297" xr:uid="{00000000-0005-0000-0000-00002C010000}"/>
    <cellStyle name="Currency 2 12 2" xfId="298" xr:uid="{00000000-0005-0000-0000-00002D010000}"/>
    <cellStyle name="Currency 2 13" xfId="299" xr:uid="{00000000-0005-0000-0000-00002E010000}"/>
    <cellStyle name="Currency 2 2" xfId="300" xr:uid="{00000000-0005-0000-0000-00002F010000}"/>
    <cellStyle name="Currency 2 2 10" xfId="301" xr:uid="{00000000-0005-0000-0000-000030010000}"/>
    <cellStyle name="Currency 2 2 10 2" xfId="302" xr:uid="{00000000-0005-0000-0000-000031010000}"/>
    <cellStyle name="Currency 2 2 11" xfId="303" xr:uid="{00000000-0005-0000-0000-000032010000}"/>
    <cellStyle name="Currency 2 2 11 2" xfId="304" xr:uid="{00000000-0005-0000-0000-000033010000}"/>
    <cellStyle name="Currency 2 2 12" xfId="305" xr:uid="{00000000-0005-0000-0000-000034010000}"/>
    <cellStyle name="Currency 2 2 2" xfId="306" xr:uid="{00000000-0005-0000-0000-000035010000}"/>
    <cellStyle name="Currency 2 2 2 10" xfId="307" xr:uid="{00000000-0005-0000-0000-000036010000}"/>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3" xfId="315" xr:uid="{00000000-0005-0000-0000-00003E010000}"/>
    <cellStyle name="Currency 2 2 2 2 2 2 2 3" xfId="316" xr:uid="{00000000-0005-0000-0000-00003F010000}"/>
    <cellStyle name="Currency 2 2 2 2 2 2 2 3 2" xfId="317" xr:uid="{00000000-0005-0000-0000-000040010000}"/>
    <cellStyle name="Currency 2 2 2 2 2 2 2 4" xfId="318" xr:uid="{00000000-0005-0000-0000-000041010000}"/>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3" xfId="322" xr:uid="{00000000-0005-0000-0000-000045010000}"/>
    <cellStyle name="Currency 2 2 2 2 2 2 4" xfId="323" xr:uid="{00000000-0005-0000-0000-000046010000}"/>
    <cellStyle name="Currency 2 2 2 2 2 2 4 2" xfId="324" xr:uid="{00000000-0005-0000-0000-000047010000}"/>
    <cellStyle name="Currency 2 2 2 2 2 2 5" xfId="325" xr:uid="{00000000-0005-0000-0000-000048010000}"/>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3" xfId="330" xr:uid="{00000000-0005-0000-0000-00004D010000}"/>
    <cellStyle name="Currency 2 2 2 2 2 3 3" xfId="331" xr:uid="{00000000-0005-0000-0000-00004E010000}"/>
    <cellStyle name="Currency 2 2 2 2 2 3 3 2" xfId="332" xr:uid="{00000000-0005-0000-0000-00004F010000}"/>
    <cellStyle name="Currency 2 2 2 2 2 3 4" xfId="333" xr:uid="{00000000-0005-0000-0000-000050010000}"/>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3" xfId="337" xr:uid="{00000000-0005-0000-0000-000054010000}"/>
    <cellStyle name="Currency 2 2 2 2 2 5" xfId="338" xr:uid="{00000000-0005-0000-0000-000055010000}"/>
    <cellStyle name="Currency 2 2 2 2 2 5 2" xfId="339" xr:uid="{00000000-0005-0000-0000-000056010000}"/>
    <cellStyle name="Currency 2 2 2 2 2 6" xfId="340" xr:uid="{00000000-0005-0000-0000-000057010000}"/>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3" xfId="346" xr:uid="{00000000-0005-0000-0000-00005D010000}"/>
    <cellStyle name="Currency 2 2 2 2 3 2 3" xfId="347" xr:uid="{00000000-0005-0000-0000-00005E010000}"/>
    <cellStyle name="Currency 2 2 2 2 3 2 3 2" xfId="348" xr:uid="{00000000-0005-0000-0000-00005F010000}"/>
    <cellStyle name="Currency 2 2 2 2 3 2 4" xfId="349" xr:uid="{00000000-0005-0000-0000-000060010000}"/>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3" xfId="353" xr:uid="{00000000-0005-0000-0000-000064010000}"/>
    <cellStyle name="Currency 2 2 2 2 3 4" xfId="354" xr:uid="{00000000-0005-0000-0000-000065010000}"/>
    <cellStyle name="Currency 2 2 2 2 3 4 2" xfId="355" xr:uid="{00000000-0005-0000-0000-000066010000}"/>
    <cellStyle name="Currency 2 2 2 2 3 5" xfId="356" xr:uid="{00000000-0005-0000-0000-000067010000}"/>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3" xfId="361" xr:uid="{00000000-0005-0000-0000-00006C010000}"/>
    <cellStyle name="Currency 2 2 2 2 4 3" xfId="362" xr:uid="{00000000-0005-0000-0000-00006D010000}"/>
    <cellStyle name="Currency 2 2 2 2 4 3 2" xfId="363" xr:uid="{00000000-0005-0000-0000-00006E010000}"/>
    <cellStyle name="Currency 2 2 2 2 4 4" xfId="364" xr:uid="{00000000-0005-0000-0000-00006F010000}"/>
    <cellStyle name="Currency 2 2 2 2 5" xfId="365" xr:uid="{00000000-0005-0000-0000-000070010000}"/>
    <cellStyle name="Currency 2 2 2 2 5 2" xfId="366" xr:uid="{00000000-0005-0000-0000-000071010000}"/>
    <cellStyle name="Currency 2 2 2 2 5 2 2" xfId="367" xr:uid="{00000000-0005-0000-0000-000072010000}"/>
    <cellStyle name="Currency 2 2 2 2 5 3" xfId="368" xr:uid="{00000000-0005-0000-0000-000073010000}"/>
    <cellStyle name="Currency 2 2 2 2 6" xfId="369" xr:uid="{00000000-0005-0000-0000-000074010000}"/>
    <cellStyle name="Currency 2 2 2 2 6 2" xfId="370" xr:uid="{00000000-0005-0000-0000-000075010000}"/>
    <cellStyle name="Currency 2 2 2 2 7" xfId="371" xr:uid="{00000000-0005-0000-0000-000076010000}"/>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3" xfId="378" xr:uid="{00000000-0005-0000-0000-00007D010000}"/>
    <cellStyle name="Currency 2 2 2 3 2 2 3" xfId="379" xr:uid="{00000000-0005-0000-0000-00007E010000}"/>
    <cellStyle name="Currency 2 2 2 3 2 2 3 2" xfId="380" xr:uid="{00000000-0005-0000-0000-00007F010000}"/>
    <cellStyle name="Currency 2 2 2 3 2 2 4" xfId="381" xr:uid="{00000000-0005-0000-0000-000080010000}"/>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3" xfId="385" xr:uid="{00000000-0005-0000-0000-000084010000}"/>
    <cellStyle name="Currency 2 2 2 3 2 4" xfId="386" xr:uid="{00000000-0005-0000-0000-000085010000}"/>
    <cellStyle name="Currency 2 2 2 3 2 4 2" xfId="387" xr:uid="{00000000-0005-0000-0000-000086010000}"/>
    <cellStyle name="Currency 2 2 2 3 2 5" xfId="388" xr:uid="{00000000-0005-0000-0000-000087010000}"/>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3" xfId="393" xr:uid="{00000000-0005-0000-0000-00008C010000}"/>
    <cellStyle name="Currency 2 2 2 3 3 3" xfId="394" xr:uid="{00000000-0005-0000-0000-00008D010000}"/>
    <cellStyle name="Currency 2 2 2 3 3 3 2" xfId="395" xr:uid="{00000000-0005-0000-0000-00008E010000}"/>
    <cellStyle name="Currency 2 2 2 3 3 4" xfId="396" xr:uid="{00000000-0005-0000-0000-00008F010000}"/>
    <cellStyle name="Currency 2 2 2 3 4" xfId="397" xr:uid="{00000000-0005-0000-0000-000090010000}"/>
    <cellStyle name="Currency 2 2 2 3 4 2" xfId="398" xr:uid="{00000000-0005-0000-0000-000091010000}"/>
    <cellStyle name="Currency 2 2 2 3 4 2 2" xfId="399" xr:uid="{00000000-0005-0000-0000-000092010000}"/>
    <cellStyle name="Currency 2 2 2 3 4 3" xfId="400" xr:uid="{00000000-0005-0000-0000-000093010000}"/>
    <cellStyle name="Currency 2 2 2 3 5" xfId="401" xr:uid="{00000000-0005-0000-0000-000094010000}"/>
    <cellStyle name="Currency 2 2 2 3 5 2" xfId="402" xr:uid="{00000000-0005-0000-0000-000095010000}"/>
    <cellStyle name="Currency 2 2 2 3 6" xfId="403" xr:uid="{00000000-0005-0000-0000-000096010000}"/>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3" xfId="409" xr:uid="{00000000-0005-0000-0000-00009C010000}"/>
    <cellStyle name="Currency 2 2 2 4 2 3" xfId="410" xr:uid="{00000000-0005-0000-0000-00009D010000}"/>
    <cellStyle name="Currency 2 2 2 4 2 3 2" xfId="411" xr:uid="{00000000-0005-0000-0000-00009E010000}"/>
    <cellStyle name="Currency 2 2 2 4 2 4" xfId="412" xr:uid="{00000000-0005-0000-0000-00009F010000}"/>
    <cellStyle name="Currency 2 2 2 4 3" xfId="413" xr:uid="{00000000-0005-0000-0000-0000A0010000}"/>
    <cellStyle name="Currency 2 2 2 4 3 2" xfId="414" xr:uid="{00000000-0005-0000-0000-0000A1010000}"/>
    <cellStyle name="Currency 2 2 2 4 3 2 2" xfId="415" xr:uid="{00000000-0005-0000-0000-0000A2010000}"/>
    <cellStyle name="Currency 2 2 2 4 3 3" xfId="416" xr:uid="{00000000-0005-0000-0000-0000A3010000}"/>
    <cellStyle name="Currency 2 2 2 4 4" xfId="417" xr:uid="{00000000-0005-0000-0000-0000A4010000}"/>
    <cellStyle name="Currency 2 2 2 4 4 2" xfId="418" xr:uid="{00000000-0005-0000-0000-0000A5010000}"/>
    <cellStyle name="Currency 2 2 2 4 5" xfId="419" xr:uid="{00000000-0005-0000-0000-0000A6010000}"/>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3" xfId="424" xr:uid="{00000000-0005-0000-0000-0000AB010000}"/>
    <cellStyle name="Currency 2 2 2 5 3" xfId="425" xr:uid="{00000000-0005-0000-0000-0000AC010000}"/>
    <cellStyle name="Currency 2 2 2 5 3 2" xfId="426" xr:uid="{00000000-0005-0000-0000-0000AD010000}"/>
    <cellStyle name="Currency 2 2 2 5 4" xfId="427" xr:uid="{00000000-0005-0000-0000-0000AE010000}"/>
    <cellStyle name="Currency 2 2 2 6" xfId="428" xr:uid="{00000000-0005-0000-0000-0000AF010000}"/>
    <cellStyle name="Currency 2 2 2 6 2" xfId="429" xr:uid="{00000000-0005-0000-0000-0000B0010000}"/>
    <cellStyle name="Currency 2 2 2 6 2 2" xfId="430" xr:uid="{00000000-0005-0000-0000-0000B1010000}"/>
    <cellStyle name="Currency 2 2 2 6 3" xfId="431" xr:uid="{00000000-0005-0000-0000-0000B2010000}"/>
    <cellStyle name="Currency 2 2 2 7" xfId="432" xr:uid="{00000000-0005-0000-0000-0000B3010000}"/>
    <cellStyle name="Currency 2 2 2 7 2" xfId="433" xr:uid="{00000000-0005-0000-0000-0000B4010000}"/>
    <cellStyle name="Currency 2 2 2 8" xfId="434" xr:uid="{00000000-0005-0000-0000-0000B5010000}"/>
    <cellStyle name="Currency 2 2 2 8 2" xfId="435" xr:uid="{00000000-0005-0000-0000-0000B6010000}"/>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3" xfId="447" xr:uid="{00000000-0005-0000-0000-0000C2010000}"/>
    <cellStyle name="Currency 2 2 3 2 2 2 2 3" xfId="448" xr:uid="{00000000-0005-0000-0000-0000C3010000}"/>
    <cellStyle name="Currency 2 2 3 2 2 2 2 3 2" xfId="449" xr:uid="{00000000-0005-0000-0000-0000C4010000}"/>
    <cellStyle name="Currency 2 2 3 2 2 2 2 4" xfId="450" xr:uid="{00000000-0005-0000-0000-0000C5010000}"/>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3" xfId="454" xr:uid="{00000000-0005-0000-0000-0000C9010000}"/>
    <cellStyle name="Currency 2 2 3 2 2 2 4" xfId="455" xr:uid="{00000000-0005-0000-0000-0000CA010000}"/>
    <cellStyle name="Currency 2 2 3 2 2 2 4 2" xfId="456" xr:uid="{00000000-0005-0000-0000-0000CB010000}"/>
    <cellStyle name="Currency 2 2 3 2 2 2 5" xfId="457" xr:uid="{00000000-0005-0000-0000-0000CC010000}"/>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3" xfId="462" xr:uid="{00000000-0005-0000-0000-0000D1010000}"/>
    <cellStyle name="Currency 2 2 3 2 2 3 3" xfId="463" xr:uid="{00000000-0005-0000-0000-0000D2010000}"/>
    <cellStyle name="Currency 2 2 3 2 2 3 3 2" xfId="464" xr:uid="{00000000-0005-0000-0000-0000D3010000}"/>
    <cellStyle name="Currency 2 2 3 2 2 3 4" xfId="465" xr:uid="{00000000-0005-0000-0000-0000D4010000}"/>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3" xfId="469" xr:uid="{00000000-0005-0000-0000-0000D8010000}"/>
    <cellStyle name="Currency 2 2 3 2 2 5" xfId="470" xr:uid="{00000000-0005-0000-0000-0000D9010000}"/>
    <cellStyle name="Currency 2 2 3 2 2 5 2" xfId="471" xr:uid="{00000000-0005-0000-0000-0000DA010000}"/>
    <cellStyle name="Currency 2 2 3 2 2 6" xfId="472" xr:uid="{00000000-0005-0000-0000-0000DB010000}"/>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3" xfId="478" xr:uid="{00000000-0005-0000-0000-0000E1010000}"/>
    <cellStyle name="Currency 2 2 3 2 3 2 3" xfId="479" xr:uid="{00000000-0005-0000-0000-0000E2010000}"/>
    <cellStyle name="Currency 2 2 3 2 3 2 3 2" xfId="480" xr:uid="{00000000-0005-0000-0000-0000E3010000}"/>
    <cellStyle name="Currency 2 2 3 2 3 2 4" xfId="481" xr:uid="{00000000-0005-0000-0000-0000E4010000}"/>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3" xfId="485" xr:uid="{00000000-0005-0000-0000-0000E8010000}"/>
    <cellStyle name="Currency 2 2 3 2 3 4" xfId="486" xr:uid="{00000000-0005-0000-0000-0000E9010000}"/>
    <cellStyle name="Currency 2 2 3 2 3 4 2" xfId="487" xr:uid="{00000000-0005-0000-0000-0000EA010000}"/>
    <cellStyle name="Currency 2 2 3 2 3 5" xfId="488" xr:uid="{00000000-0005-0000-0000-0000EB010000}"/>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3" xfId="493" xr:uid="{00000000-0005-0000-0000-0000F0010000}"/>
    <cellStyle name="Currency 2 2 3 2 4 3" xfId="494" xr:uid="{00000000-0005-0000-0000-0000F1010000}"/>
    <cellStyle name="Currency 2 2 3 2 4 3 2" xfId="495" xr:uid="{00000000-0005-0000-0000-0000F2010000}"/>
    <cellStyle name="Currency 2 2 3 2 4 4" xfId="496" xr:uid="{00000000-0005-0000-0000-0000F3010000}"/>
    <cellStyle name="Currency 2 2 3 2 5" xfId="497" xr:uid="{00000000-0005-0000-0000-0000F4010000}"/>
    <cellStyle name="Currency 2 2 3 2 5 2" xfId="498" xr:uid="{00000000-0005-0000-0000-0000F5010000}"/>
    <cellStyle name="Currency 2 2 3 2 5 2 2" xfId="499" xr:uid="{00000000-0005-0000-0000-0000F6010000}"/>
    <cellStyle name="Currency 2 2 3 2 5 3" xfId="500" xr:uid="{00000000-0005-0000-0000-0000F7010000}"/>
    <cellStyle name="Currency 2 2 3 2 6" xfId="501" xr:uid="{00000000-0005-0000-0000-0000F8010000}"/>
    <cellStyle name="Currency 2 2 3 2 6 2" xfId="502" xr:uid="{00000000-0005-0000-0000-0000F9010000}"/>
    <cellStyle name="Currency 2 2 3 2 7" xfId="503" xr:uid="{00000000-0005-0000-0000-0000FA010000}"/>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3" xfId="510" xr:uid="{00000000-0005-0000-0000-000001020000}"/>
    <cellStyle name="Currency 2 2 3 3 2 2 3" xfId="511" xr:uid="{00000000-0005-0000-0000-000002020000}"/>
    <cellStyle name="Currency 2 2 3 3 2 2 3 2" xfId="512" xr:uid="{00000000-0005-0000-0000-000003020000}"/>
    <cellStyle name="Currency 2 2 3 3 2 2 4" xfId="513" xr:uid="{00000000-0005-0000-0000-000004020000}"/>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3" xfId="517" xr:uid="{00000000-0005-0000-0000-000008020000}"/>
    <cellStyle name="Currency 2 2 3 3 2 4" xfId="518" xr:uid="{00000000-0005-0000-0000-000009020000}"/>
    <cellStyle name="Currency 2 2 3 3 2 4 2" xfId="519" xr:uid="{00000000-0005-0000-0000-00000A020000}"/>
    <cellStyle name="Currency 2 2 3 3 2 5" xfId="520" xr:uid="{00000000-0005-0000-0000-00000B020000}"/>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3" xfId="525" xr:uid="{00000000-0005-0000-0000-000010020000}"/>
    <cellStyle name="Currency 2 2 3 3 3 3" xfId="526" xr:uid="{00000000-0005-0000-0000-000011020000}"/>
    <cellStyle name="Currency 2 2 3 3 3 3 2" xfId="527" xr:uid="{00000000-0005-0000-0000-000012020000}"/>
    <cellStyle name="Currency 2 2 3 3 3 4" xfId="528" xr:uid="{00000000-0005-0000-0000-000013020000}"/>
    <cellStyle name="Currency 2 2 3 3 4" xfId="529" xr:uid="{00000000-0005-0000-0000-000014020000}"/>
    <cellStyle name="Currency 2 2 3 3 4 2" xfId="530" xr:uid="{00000000-0005-0000-0000-000015020000}"/>
    <cellStyle name="Currency 2 2 3 3 4 2 2" xfId="531" xr:uid="{00000000-0005-0000-0000-000016020000}"/>
    <cellStyle name="Currency 2 2 3 3 4 3" xfId="532" xr:uid="{00000000-0005-0000-0000-000017020000}"/>
    <cellStyle name="Currency 2 2 3 3 5" xfId="533" xr:uid="{00000000-0005-0000-0000-000018020000}"/>
    <cellStyle name="Currency 2 2 3 3 5 2" xfId="534" xr:uid="{00000000-0005-0000-0000-000019020000}"/>
    <cellStyle name="Currency 2 2 3 3 6" xfId="535" xr:uid="{00000000-0005-0000-0000-00001A020000}"/>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3" xfId="541" xr:uid="{00000000-0005-0000-0000-000020020000}"/>
    <cellStyle name="Currency 2 2 3 4 2 3" xfId="542" xr:uid="{00000000-0005-0000-0000-000021020000}"/>
    <cellStyle name="Currency 2 2 3 4 2 3 2" xfId="543" xr:uid="{00000000-0005-0000-0000-000022020000}"/>
    <cellStyle name="Currency 2 2 3 4 2 4" xfId="544" xr:uid="{00000000-0005-0000-0000-000023020000}"/>
    <cellStyle name="Currency 2 2 3 4 3" xfId="545" xr:uid="{00000000-0005-0000-0000-000024020000}"/>
    <cellStyle name="Currency 2 2 3 4 3 2" xfId="546" xr:uid="{00000000-0005-0000-0000-000025020000}"/>
    <cellStyle name="Currency 2 2 3 4 3 2 2" xfId="547" xr:uid="{00000000-0005-0000-0000-000026020000}"/>
    <cellStyle name="Currency 2 2 3 4 3 3" xfId="548" xr:uid="{00000000-0005-0000-0000-000027020000}"/>
    <cellStyle name="Currency 2 2 3 4 4" xfId="549" xr:uid="{00000000-0005-0000-0000-000028020000}"/>
    <cellStyle name="Currency 2 2 3 4 4 2" xfId="550" xr:uid="{00000000-0005-0000-0000-000029020000}"/>
    <cellStyle name="Currency 2 2 3 4 5" xfId="551" xr:uid="{00000000-0005-0000-0000-00002A020000}"/>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3" xfId="556" xr:uid="{00000000-0005-0000-0000-00002F020000}"/>
    <cellStyle name="Currency 2 2 3 5 3" xfId="557" xr:uid="{00000000-0005-0000-0000-000030020000}"/>
    <cellStyle name="Currency 2 2 3 5 3 2" xfId="558" xr:uid="{00000000-0005-0000-0000-000031020000}"/>
    <cellStyle name="Currency 2 2 3 5 4" xfId="559" xr:uid="{00000000-0005-0000-0000-000032020000}"/>
    <cellStyle name="Currency 2 2 3 6" xfId="560" xr:uid="{00000000-0005-0000-0000-000033020000}"/>
    <cellStyle name="Currency 2 2 3 6 2" xfId="561" xr:uid="{00000000-0005-0000-0000-000034020000}"/>
    <cellStyle name="Currency 2 2 3 6 2 2" xfId="562" xr:uid="{00000000-0005-0000-0000-000035020000}"/>
    <cellStyle name="Currency 2 2 3 6 3" xfId="563" xr:uid="{00000000-0005-0000-0000-000036020000}"/>
    <cellStyle name="Currency 2 2 3 7" xfId="564" xr:uid="{00000000-0005-0000-0000-000037020000}"/>
    <cellStyle name="Currency 2 2 3 7 2" xfId="565" xr:uid="{00000000-0005-0000-0000-000038020000}"/>
    <cellStyle name="Currency 2 2 3 8" xfId="566" xr:uid="{00000000-0005-0000-0000-000039020000}"/>
    <cellStyle name="Currency 2 2 3 8 2" xfId="567" xr:uid="{00000000-0005-0000-0000-00003A020000}"/>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3" xfId="577" xr:uid="{00000000-0005-0000-0000-000044020000}"/>
    <cellStyle name="Currency 2 2 4 2 2 2 3" xfId="578" xr:uid="{00000000-0005-0000-0000-000045020000}"/>
    <cellStyle name="Currency 2 2 4 2 2 2 3 2" xfId="579" xr:uid="{00000000-0005-0000-0000-000046020000}"/>
    <cellStyle name="Currency 2 2 4 2 2 2 4" xfId="580" xr:uid="{00000000-0005-0000-0000-000047020000}"/>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3" xfId="584" xr:uid="{00000000-0005-0000-0000-00004B020000}"/>
    <cellStyle name="Currency 2 2 4 2 2 4" xfId="585" xr:uid="{00000000-0005-0000-0000-00004C020000}"/>
    <cellStyle name="Currency 2 2 4 2 2 4 2" xfId="586" xr:uid="{00000000-0005-0000-0000-00004D020000}"/>
    <cellStyle name="Currency 2 2 4 2 2 5" xfId="587" xr:uid="{00000000-0005-0000-0000-00004E020000}"/>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3" xfId="592" xr:uid="{00000000-0005-0000-0000-000053020000}"/>
    <cellStyle name="Currency 2 2 4 2 3 3" xfId="593" xr:uid="{00000000-0005-0000-0000-000054020000}"/>
    <cellStyle name="Currency 2 2 4 2 3 3 2" xfId="594" xr:uid="{00000000-0005-0000-0000-000055020000}"/>
    <cellStyle name="Currency 2 2 4 2 3 4" xfId="595" xr:uid="{00000000-0005-0000-0000-000056020000}"/>
    <cellStyle name="Currency 2 2 4 2 4" xfId="596" xr:uid="{00000000-0005-0000-0000-000057020000}"/>
    <cellStyle name="Currency 2 2 4 2 4 2" xfId="597" xr:uid="{00000000-0005-0000-0000-000058020000}"/>
    <cellStyle name="Currency 2 2 4 2 4 2 2" xfId="598" xr:uid="{00000000-0005-0000-0000-000059020000}"/>
    <cellStyle name="Currency 2 2 4 2 4 3" xfId="599" xr:uid="{00000000-0005-0000-0000-00005A020000}"/>
    <cellStyle name="Currency 2 2 4 2 5" xfId="600" xr:uid="{00000000-0005-0000-0000-00005B020000}"/>
    <cellStyle name="Currency 2 2 4 2 5 2" xfId="601" xr:uid="{00000000-0005-0000-0000-00005C020000}"/>
    <cellStyle name="Currency 2 2 4 2 6" xfId="602" xr:uid="{00000000-0005-0000-0000-00005D020000}"/>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3" xfId="608" xr:uid="{00000000-0005-0000-0000-000063020000}"/>
    <cellStyle name="Currency 2 2 4 3 2 3" xfId="609" xr:uid="{00000000-0005-0000-0000-000064020000}"/>
    <cellStyle name="Currency 2 2 4 3 2 3 2" xfId="610" xr:uid="{00000000-0005-0000-0000-000065020000}"/>
    <cellStyle name="Currency 2 2 4 3 2 4" xfId="611" xr:uid="{00000000-0005-0000-0000-000066020000}"/>
    <cellStyle name="Currency 2 2 4 3 3" xfId="612" xr:uid="{00000000-0005-0000-0000-000067020000}"/>
    <cellStyle name="Currency 2 2 4 3 3 2" xfId="613" xr:uid="{00000000-0005-0000-0000-000068020000}"/>
    <cellStyle name="Currency 2 2 4 3 3 2 2" xfId="614" xr:uid="{00000000-0005-0000-0000-000069020000}"/>
    <cellStyle name="Currency 2 2 4 3 3 3" xfId="615" xr:uid="{00000000-0005-0000-0000-00006A020000}"/>
    <cellStyle name="Currency 2 2 4 3 4" xfId="616" xr:uid="{00000000-0005-0000-0000-00006B020000}"/>
    <cellStyle name="Currency 2 2 4 3 4 2" xfId="617" xr:uid="{00000000-0005-0000-0000-00006C020000}"/>
    <cellStyle name="Currency 2 2 4 3 5" xfId="618" xr:uid="{00000000-0005-0000-0000-00006D020000}"/>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3" xfId="623" xr:uid="{00000000-0005-0000-0000-000072020000}"/>
    <cellStyle name="Currency 2 2 4 4 3" xfId="624" xr:uid="{00000000-0005-0000-0000-000073020000}"/>
    <cellStyle name="Currency 2 2 4 4 3 2" xfId="625" xr:uid="{00000000-0005-0000-0000-000074020000}"/>
    <cellStyle name="Currency 2 2 4 4 4" xfId="626" xr:uid="{00000000-0005-0000-0000-000075020000}"/>
    <cellStyle name="Currency 2 2 4 5" xfId="627" xr:uid="{00000000-0005-0000-0000-000076020000}"/>
    <cellStyle name="Currency 2 2 4 5 2" xfId="628" xr:uid="{00000000-0005-0000-0000-000077020000}"/>
    <cellStyle name="Currency 2 2 4 5 2 2" xfId="629" xr:uid="{00000000-0005-0000-0000-000078020000}"/>
    <cellStyle name="Currency 2 2 4 5 3" xfId="630" xr:uid="{00000000-0005-0000-0000-000079020000}"/>
    <cellStyle name="Currency 2 2 4 6" xfId="631" xr:uid="{00000000-0005-0000-0000-00007A020000}"/>
    <cellStyle name="Currency 2 2 4 6 2" xfId="632" xr:uid="{00000000-0005-0000-0000-00007B020000}"/>
    <cellStyle name="Currency 2 2 4 7" xfId="633" xr:uid="{00000000-0005-0000-0000-00007C020000}"/>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3" xfId="640" xr:uid="{00000000-0005-0000-0000-000083020000}"/>
    <cellStyle name="Currency 2 2 5 2 2 3" xfId="641" xr:uid="{00000000-0005-0000-0000-000084020000}"/>
    <cellStyle name="Currency 2 2 5 2 2 3 2" xfId="642" xr:uid="{00000000-0005-0000-0000-000085020000}"/>
    <cellStyle name="Currency 2 2 5 2 2 4" xfId="643" xr:uid="{00000000-0005-0000-0000-000086020000}"/>
    <cellStyle name="Currency 2 2 5 2 3" xfId="644" xr:uid="{00000000-0005-0000-0000-000087020000}"/>
    <cellStyle name="Currency 2 2 5 2 3 2" xfId="645" xr:uid="{00000000-0005-0000-0000-000088020000}"/>
    <cellStyle name="Currency 2 2 5 2 3 2 2" xfId="646" xr:uid="{00000000-0005-0000-0000-000089020000}"/>
    <cellStyle name="Currency 2 2 5 2 3 3" xfId="647" xr:uid="{00000000-0005-0000-0000-00008A020000}"/>
    <cellStyle name="Currency 2 2 5 2 4" xfId="648" xr:uid="{00000000-0005-0000-0000-00008B020000}"/>
    <cellStyle name="Currency 2 2 5 2 4 2" xfId="649" xr:uid="{00000000-0005-0000-0000-00008C020000}"/>
    <cellStyle name="Currency 2 2 5 2 5" xfId="650" xr:uid="{00000000-0005-0000-0000-00008D020000}"/>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3" xfId="655" xr:uid="{00000000-0005-0000-0000-000092020000}"/>
    <cellStyle name="Currency 2 2 5 3 3" xfId="656" xr:uid="{00000000-0005-0000-0000-000093020000}"/>
    <cellStyle name="Currency 2 2 5 3 3 2" xfId="657" xr:uid="{00000000-0005-0000-0000-000094020000}"/>
    <cellStyle name="Currency 2 2 5 3 4" xfId="658" xr:uid="{00000000-0005-0000-0000-000095020000}"/>
    <cellStyle name="Currency 2 2 5 4" xfId="659" xr:uid="{00000000-0005-0000-0000-000096020000}"/>
    <cellStyle name="Currency 2 2 5 4 2" xfId="660" xr:uid="{00000000-0005-0000-0000-000097020000}"/>
    <cellStyle name="Currency 2 2 5 4 2 2" xfId="661" xr:uid="{00000000-0005-0000-0000-000098020000}"/>
    <cellStyle name="Currency 2 2 5 4 3" xfId="662" xr:uid="{00000000-0005-0000-0000-000099020000}"/>
    <cellStyle name="Currency 2 2 5 5" xfId="663" xr:uid="{00000000-0005-0000-0000-00009A020000}"/>
    <cellStyle name="Currency 2 2 5 5 2" xfId="664" xr:uid="{00000000-0005-0000-0000-00009B020000}"/>
    <cellStyle name="Currency 2 2 5 6" xfId="665" xr:uid="{00000000-0005-0000-0000-00009C02000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3" xfId="671" xr:uid="{00000000-0005-0000-0000-0000A2020000}"/>
    <cellStyle name="Currency 2 2 6 2 3" xfId="672" xr:uid="{00000000-0005-0000-0000-0000A3020000}"/>
    <cellStyle name="Currency 2 2 6 2 3 2" xfId="673" xr:uid="{00000000-0005-0000-0000-0000A4020000}"/>
    <cellStyle name="Currency 2 2 6 2 4" xfId="674" xr:uid="{00000000-0005-0000-0000-0000A5020000}"/>
    <cellStyle name="Currency 2 2 6 3" xfId="675" xr:uid="{00000000-0005-0000-0000-0000A6020000}"/>
    <cellStyle name="Currency 2 2 6 3 2" xfId="676" xr:uid="{00000000-0005-0000-0000-0000A7020000}"/>
    <cellStyle name="Currency 2 2 6 3 2 2" xfId="677" xr:uid="{00000000-0005-0000-0000-0000A8020000}"/>
    <cellStyle name="Currency 2 2 6 3 3" xfId="678" xr:uid="{00000000-0005-0000-0000-0000A9020000}"/>
    <cellStyle name="Currency 2 2 6 4" xfId="679" xr:uid="{00000000-0005-0000-0000-0000AA020000}"/>
    <cellStyle name="Currency 2 2 6 4 2" xfId="680" xr:uid="{00000000-0005-0000-0000-0000AB020000}"/>
    <cellStyle name="Currency 2 2 6 5" xfId="681" xr:uid="{00000000-0005-0000-0000-0000AC020000}"/>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3" xfId="686" xr:uid="{00000000-0005-0000-0000-0000B1020000}"/>
    <cellStyle name="Currency 2 2 7 3" xfId="687" xr:uid="{00000000-0005-0000-0000-0000B2020000}"/>
    <cellStyle name="Currency 2 2 7 3 2" xfId="688" xr:uid="{00000000-0005-0000-0000-0000B3020000}"/>
    <cellStyle name="Currency 2 2 7 4" xfId="689" xr:uid="{00000000-0005-0000-0000-0000B4020000}"/>
    <cellStyle name="Currency 2 2 8" xfId="690" xr:uid="{00000000-0005-0000-0000-0000B5020000}"/>
    <cellStyle name="Currency 2 2 8 2" xfId="691" xr:uid="{00000000-0005-0000-0000-0000B6020000}"/>
    <cellStyle name="Currency 2 2 8 2 2" xfId="692" xr:uid="{00000000-0005-0000-0000-0000B7020000}"/>
    <cellStyle name="Currency 2 2 8 3" xfId="693" xr:uid="{00000000-0005-0000-0000-0000B8020000}"/>
    <cellStyle name="Currency 2 2 9" xfId="694" xr:uid="{00000000-0005-0000-0000-0000B9020000}"/>
    <cellStyle name="Currency 2 2 9 2" xfId="695" xr:uid="{00000000-0005-0000-0000-0000BA020000}"/>
    <cellStyle name="Currency 2 3" xfId="696" xr:uid="{00000000-0005-0000-0000-0000BB020000}"/>
    <cellStyle name="Currency 2 3 10" xfId="697" xr:uid="{00000000-0005-0000-0000-0000BC020000}"/>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3" xfId="705" xr:uid="{00000000-0005-0000-0000-0000C4020000}"/>
    <cellStyle name="Currency 2 3 2 2 2 2 3" xfId="706" xr:uid="{00000000-0005-0000-0000-0000C5020000}"/>
    <cellStyle name="Currency 2 3 2 2 2 2 3 2" xfId="707" xr:uid="{00000000-0005-0000-0000-0000C6020000}"/>
    <cellStyle name="Currency 2 3 2 2 2 2 4" xfId="708" xr:uid="{00000000-0005-0000-0000-0000C7020000}"/>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3" xfId="712" xr:uid="{00000000-0005-0000-0000-0000CB020000}"/>
    <cellStyle name="Currency 2 3 2 2 2 4" xfId="713" xr:uid="{00000000-0005-0000-0000-0000CC020000}"/>
    <cellStyle name="Currency 2 3 2 2 2 4 2" xfId="714" xr:uid="{00000000-0005-0000-0000-0000CD020000}"/>
    <cellStyle name="Currency 2 3 2 2 2 5" xfId="715" xr:uid="{00000000-0005-0000-0000-0000CE020000}"/>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3" xfId="720" xr:uid="{00000000-0005-0000-0000-0000D3020000}"/>
    <cellStyle name="Currency 2 3 2 2 3 3" xfId="721" xr:uid="{00000000-0005-0000-0000-0000D4020000}"/>
    <cellStyle name="Currency 2 3 2 2 3 3 2" xfId="722" xr:uid="{00000000-0005-0000-0000-0000D5020000}"/>
    <cellStyle name="Currency 2 3 2 2 3 4" xfId="723" xr:uid="{00000000-0005-0000-0000-0000D6020000}"/>
    <cellStyle name="Currency 2 3 2 2 4" xfId="724" xr:uid="{00000000-0005-0000-0000-0000D7020000}"/>
    <cellStyle name="Currency 2 3 2 2 4 2" xfId="725" xr:uid="{00000000-0005-0000-0000-0000D8020000}"/>
    <cellStyle name="Currency 2 3 2 2 4 2 2" xfId="726" xr:uid="{00000000-0005-0000-0000-0000D9020000}"/>
    <cellStyle name="Currency 2 3 2 2 4 3" xfId="727" xr:uid="{00000000-0005-0000-0000-0000DA020000}"/>
    <cellStyle name="Currency 2 3 2 2 5" xfId="728" xr:uid="{00000000-0005-0000-0000-0000DB020000}"/>
    <cellStyle name="Currency 2 3 2 2 5 2" xfId="729" xr:uid="{00000000-0005-0000-0000-0000DC020000}"/>
    <cellStyle name="Currency 2 3 2 2 6" xfId="730" xr:uid="{00000000-0005-0000-0000-0000DD020000}"/>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3" xfId="736" xr:uid="{00000000-0005-0000-0000-0000E3020000}"/>
    <cellStyle name="Currency 2 3 2 3 2 3" xfId="737" xr:uid="{00000000-0005-0000-0000-0000E4020000}"/>
    <cellStyle name="Currency 2 3 2 3 2 3 2" xfId="738" xr:uid="{00000000-0005-0000-0000-0000E5020000}"/>
    <cellStyle name="Currency 2 3 2 3 2 4" xfId="739" xr:uid="{00000000-0005-0000-0000-0000E6020000}"/>
    <cellStyle name="Currency 2 3 2 3 3" xfId="740" xr:uid="{00000000-0005-0000-0000-0000E7020000}"/>
    <cellStyle name="Currency 2 3 2 3 3 2" xfId="741" xr:uid="{00000000-0005-0000-0000-0000E8020000}"/>
    <cellStyle name="Currency 2 3 2 3 3 2 2" xfId="742" xr:uid="{00000000-0005-0000-0000-0000E9020000}"/>
    <cellStyle name="Currency 2 3 2 3 3 3" xfId="743" xr:uid="{00000000-0005-0000-0000-0000EA020000}"/>
    <cellStyle name="Currency 2 3 2 3 4" xfId="744" xr:uid="{00000000-0005-0000-0000-0000EB020000}"/>
    <cellStyle name="Currency 2 3 2 3 4 2" xfId="745" xr:uid="{00000000-0005-0000-0000-0000EC020000}"/>
    <cellStyle name="Currency 2 3 2 3 5" xfId="746" xr:uid="{00000000-0005-0000-0000-0000ED020000}"/>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3" xfId="751" xr:uid="{00000000-0005-0000-0000-0000F2020000}"/>
    <cellStyle name="Currency 2 3 2 4 3" xfId="752" xr:uid="{00000000-0005-0000-0000-0000F3020000}"/>
    <cellStyle name="Currency 2 3 2 4 3 2" xfId="753" xr:uid="{00000000-0005-0000-0000-0000F4020000}"/>
    <cellStyle name="Currency 2 3 2 4 4" xfId="754" xr:uid="{00000000-0005-0000-0000-0000F5020000}"/>
    <cellStyle name="Currency 2 3 2 5" xfId="755" xr:uid="{00000000-0005-0000-0000-0000F6020000}"/>
    <cellStyle name="Currency 2 3 2 5 2" xfId="756" xr:uid="{00000000-0005-0000-0000-0000F7020000}"/>
    <cellStyle name="Currency 2 3 2 5 2 2" xfId="757" xr:uid="{00000000-0005-0000-0000-0000F8020000}"/>
    <cellStyle name="Currency 2 3 2 5 3" xfId="758" xr:uid="{00000000-0005-0000-0000-0000F9020000}"/>
    <cellStyle name="Currency 2 3 2 6" xfId="759" xr:uid="{00000000-0005-0000-0000-0000FA020000}"/>
    <cellStyle name="Currency 2 3 2 6 2" xfId="760" xr:uid="{00000000-0005-0000-0000-0000FB020000}"/>
    <cellStyle name="Currency 2 3 2 7" xfId="761" xr:uid="{00000000-0005-0000-0000-0000FC020000}"/>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3" xfId="768" xr:uid="{00000000-0005-0000-0000-000003030000}"/>
    <cellStyle name="Currency 2 3 3 2 2 3" xfId="769" xr:uid="{00000000-0005-0000-0000-000004030000}"/>
    <cellStyle name="Currency 2 3 3 2 2 3 2" xfId="770" xr:uid="{00000000-0005-0000-0000-000005030000}"/>
    <cellStyle name="Currency 2 3 3 2 2 4" xfId="771" xr:uid="{00000000-0005-0000-0000-000006030000}"/>
    <cellStyle name="Currency 2 3 3 2 3" xfId="772" xr:uid="{00000000-0005-0000-0000-000007030000}"/>
    <cellStyle name="Currency 2 3 3 2 3 2" xfId="773" xr:uid="{00000000-0005-0000-0000-000008030000}"/>
    <cellStyle name="Currency 2 3 3 2 3 2 2" xfId="774" xr:uid="{00000000-0005-0000-0000-000009030000}"/>
    <cellStyle name="Currency 2 3 3 2 3 3" xfId="775" xr:uid="{00000000-0005-0000-0000-00000A030000}"/>
    <cellStyle name="Currency 2 3 3 2 4" xfId="776" xr:uid="{00000000-0005-0000-0000-00000B030000}"/>
    <cellStyle name="Currency 2 3 3 2 4 2" xfId="777" xr:uid="{00000000-0005-0000-0000-00000C030000}"/>
    <cellStyle name="Currency 2 3 3 2 5" xfId="778" xr:uid="{00000000-0005-0000-0000-00000D030000}"/>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3" xfId="783" xr:uid="{00000000-0005-0000-0000-000012030000}"/>
    <cellStyle name="Currency 2 3 3 3 3" xfId="784" xr:uid="{00000000-0005-0000-0000-000013030000}"/>
    <cellStyle name="Currency 2 3 3 3 3 2" xfId="785" xr:uid="{00000000-0005-0000-0000-000014030000}"/>
    <cellStyle name="Currency 2 3 3 3 4" xfId="786" xr:uid="{00000000-0005-0000-0000-000015030000}"/>
    <cellStyle name="Currency 2 3 3 4" xfId="787" xr:uid="{00000000-0005-0000-0000-000016030000}"/>
    <cellStyle name="Currency 2 3 3 4 2" xfId="788" xr:uid="{00000000-0005-0000-0000-000017030000}"/>
    <cellStyle name="Currency 2 3 3 4 2 2" xfId="789" xr:uid="{00000000-0005-0000-0000-000018030000}"/>
    <cellStyle name="Currency 2 3 3 4 3" xfId="790" xr:uid="{00000000-0005-0000-0000-000019030000}"/>
    <cellStyle name="Currency 2 3 3 5" xfId="791" xr:uid="{00000000-0005-0000-0000-00001A030000}"/>
    <cellStyle name="Currency 2 3 3 5 2" xfId="792" xr:uid="{00000000-0005-0000-0000-00001B030000}"/>
    <cellStyle name="Currency 2 3 3 6" xfId="793" xr:uid="{00000000-0005-0000-0000-00001C030000}"/>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3" xfId="799" xr:uid="{00000000-0005-0000-0000-000022030000}"/>
    <cellStyle name="Currency 2 3 4 2 3" xfId="800" xr:uid="{00000000-0005-0000-0000-000023030000}"/>
    <cellStyle name="Currency 2 3 4 2 3 2" xfId="801" xr:uid="{00000000-0005-0000-0000-000024030000}"/>
    <cellStyle name="Currency 2 3 4 2 4" xfId="802" xr:uid="{00000000-0005-0000-0000-000025030000}"/>
    <cellStyle name="Currency 2 3 4 3" xfId="803" xr:uid="{00000000-0005-0000-0000-000026030000}"/>
    <cellStyle name="Currency 2 3 4 3 2" xfId="804" xr:uid="{00000000-0005-0000-0000-000027030000}"/>
    <cellStyle name="Currency 2 3 4 3 2 2" xfId="805" xr:uid="{00000000-0005-0000-0000-000028030000}"/>
    <cellStyle name="Currency 2 3 4 3 3" xfId="806" xr:uid="{00000000-0005-0000-0000-000029030000}"/>
    <cellStyle name="Currency 2 3 4 4" xfId="807" xr:uid="{00000000-0005-0000-0000-00002A030000}"/>
    <cellStyle name="Currency 2 3 4 4 2" xfId="808" xr:uid="{00000000-0005-0000-0000-00002B030000}"/>
    <cellStyle name="Currency 2 3 4 5" xfId="809" xr:uid="{00000000-0005-0000-0000-00002C030000}"/>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3" xfId="814" xr:uid="{00000000-0005-0000-0000-000031030000}"/>
    <cellStyle name="Currency 2 3 5 3" xfId="815" xr:uid="{00000000-0005-0000-0000-000032030000}"/>
    <cellStyle name="Currency 2 3 5 3 2" xfId="816" xr:uid="{00000000-0005-0000-0000-000033030000}"/>
    <cellStyle name="Currency 2 3 5 4" xfId="817" xr:uid="{00000000-0005-0000-0000-000034030000}"/>
    <cellStyle name="Currency 2 3 6" xfId="818" xr:uid="{00000000-0005-0000-0000-000035030000}"/>
    <cellStyle name="Currency 2 3 6 2" xfId="819" xr:uid="{00000000-0005-0000-0000-000036030000}"/>
    <cellStyle name="Currency 2 3 6 2 2" xfId="820" xr:uid="{00000000-0005-0000-0000-000037030000}"/>
    <cellStyle name="Currency 2 3 6 3" xfId="821" xr:uid="{00000000-0005-0000-0000-000038030000}"/>
    <cellStyle name="Currency 2 3 7" xfId="822" xr:uid="{00000000-0005-0000-0000-000039030000}"/>
    <cellStyle name="Currency 2 3 7 2" xfId="823" xr:uid="{00000000-0005-0000-0000-00003A030000}"/>
    <cellStyle name="Currency 2 3 8" xfId="824" xr:uid="{00000000-0005-0000-0000-00003B030000}"/>
    <cellStyle name="Currency 2 3 8 2" xfId="825" xr:uid="{00000000-0005-0000-0000-00003C030000}"/>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3" xfId="837" xr:uid="{00000000-0005-0000-0000-000048030000}"/>
    <cellStyle name="Currency 2 4 2 2 2 2 3" xfId="838" xr:uid="{00000000-0005-0000-0000-000049030000}"/>
    <cellStyle name="Currency 2 4 2 2 2 2 3 2" xfId="839" xr:uid="{00000000-0005-0000-0000-00004A030000}"/>
    <cellStyle name="Currency 2 4 2 2 2 2 4" xfId="840" xr:uid="{00000000-0005-0000-0000-00004B030000}"/>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3" xfId="844" xr:uid="{00000000-0005-0000-0000-00004F030000}"/>
    <cellStyle name="Currency 2 4 2 2 2 4" xfId="845" xr:uid="{00000000-0005-0000-0000-000050030000}"/>
    <cellStyle name="Currency 2 4 2 2 2 4 2" xfId="846" xr:uid="{00000000-0005-0000-0000-000051030000}"/>
    <cellStyle name="Currency 2 4 2 2 2 5" xfId="847" xr:uid="{00000000-0005-0000-0000-000052030000}"/>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3" xfId="852" xr:uid="{00000000-0005-0000-0000-000057030000}"/>
    <cellStyle name="Currency 2 4 2 2 3 3" xfId="853" xr:uid="{00000000-0005-0000-0000-000058030000}"/>
    <cellStyle name="Currency 2 4 2 2 3 3 2" xfId="854" xr:uid="{00000000-0005-0000-0000-000059030000}"/>
    <cellStyle name="Currency 2 4 2 2 3 4" xfId="855" xr:uid="{00000000-0005-0000-0000-00005A030000}"/>
    <cellStyle name="Currency 2 4 2 2 4" xfId="856" xr:uid="{00000000-0005-0000-0000-00005B030000}"/>
    <cellStyle name="Currency 2 4 2 2 4 2" xfId="857" xr:uid="{00000000-0005-0000-0000-00005C030000}"/>
    <cellStyle name="Currency 2 4 2 2 4 2 2" xfId="858" xr:uid="{00000000-0005-0000-0000-00005D030000}"/>
    <cellStyle name="Currency 2 4 2 2 4 3" xfId="859" xr:uid="{00000000-0005-0000-0000-00005E030000}"/>
    <cellStyle name="Currency 2 4 2 2 5" xfId="860" xr:uid="{00000000-0005-0000-0000-00005F030000}"/>
    <cellStyle name="Currency 2 4 2 2 5 2" xfId="861" xr:uid="{00000000-0005-0000-0000-000060030000}"/>
    <cellStyle name="Currency 2 4 2 2 6" xfId="862" xr:uid="{00000000-0005-0000-0000-000061030000}"/>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3" xfId="868" xr:uid="{00000000-0005-0000-0000-000067030000}"/>
    <cellStyle name="Currency 2 4 2 3 2 3" xfId="869" xr:uid="{00000000-0005-0000-0000-000068030000}"/>
    <cellStyle name="Currency 2 4 2 3 2 3 2" xfId="870" xr:uid="{00000000-0005-0000-0000-000069030000}"/>
    <cellStyle name="Currency 2 4 2 3 2 4" xfId="871" xr:uid="{00000000-0005-0000-0000-00006A030000}"/>
    <cellStyle name="Currency 2 4 2 3 3" xfId="872" xr:uid="{00000000-0005-0000-0000-00006B030000}"/>
    <cellStyle name="Currency 2 4 2 3 3 2" xfId="873" xr:uid="{00000000-0005-0000-0000-00006C030000}"/>
    <cellStyle name="Currency 2 4 2 3 3 2 2" xfId="874" xr:uid="{00000000-0005-0000-0000-00006D030000}"/>
    <cellStyle name="Currency 2 4 2 3 3 3" xfId="875" xr:uid="{00000000-0005-0000-0000-00006E030000}"/>
    <cellStyle name="Currency 2 4 2 3 4" xfId="876" xr:uid="{00000000-0005-0000-0000-00006F030000}"/>
    <cellStyle name="Currency 2 4 2 3 4 2" xfId="877" xr:uid="{00000000-0005-0000-0000-000070030000}"/>
    <cellStyle name="Currency 2 4 2 3 5" xfId="878" xr:uid="{00000000-0005-0000-0000-000071030000}"/>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3" xfId="883" xr:uid="{00000000-0005-0000-0000-000076030000}"/>
    <cellStyle name="Currency 2 4 2 4 3" xfId="884" xr:uid="{00000000-0005-0000-0000-000077030000}"/>
    <cellStyle name="Currency 2 4 2 4 3 2" xfId="885" xr:uid="{00000000-0005-0000-0000-000078030000}"/>
    <cellStyle name="Currency 2 4 2 4 4" xfId="886" xr:uid="{00000000-0005-0000-0000-000079030000}"/>
    <cellStyle name="Currency 2 4 2 5" xfId="887" xr:uid="{00000000-0005-0000-0000-00007A030000}"/>
    <cellStyle name="Currency 2 4 2 5 2" xfId="888" xr:uid="{00000000-0005-0000-0000-00007B030000}"/>
    <cellStyle name="Currency 2 4 2 5 2 2" xfId="889" xr:uid="{00000000-0005-0000-0000-00007C030000}"/>
    <cellStyle name="Currency 2 4 2 5 3" xfId="890" xr:uid="{00000000-0005-0000-0000-00007D030000}"/>
    <cellStyle name="Currency 2 4 2 6" xfId="891" xr:uid="{00000000-0005-0000-0000-00007E030000}"/>
    <cellStyle name="Currency 2 4 2 6 2" xfId="892" xr:uid="{00000000-0005-0000-0000-00007F030000}"/>
    <cellStyle name="Currency 2 4 2 7" xfId="893" xr:uid="{00000000-0005-0000-0000-000080030000}"/>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3" xfId="900" xr:uid="{00000000-0005-0000-0000-000087030000}"/>
    <cellStyle name="Currency 2 4 3 2 2 3" xfId="901" xr:uid="{00000000-0005-0000-0000-000088030000}"/>
    <cellStyle name="Currency 2 4 3 2 2 3 2" xfId="902" xr:uid="{00000000-0005-0000-0000-000089030000}"/>
    <cellStyle name="Currency 2 4 3 2 2 4" xfId="903" xr:uid="{00000000-0005-0000-0000-00008A030000}"/>
    <cellStyle name="Currency 2 4 3 2 3" xfId="904" xr:uid="{00000000-0005-0000-0000-00008B030000}"/>
    <cellStyle name="Currency 2 4 3 2 3 2" xfId="905" xr:uid="{00000000-0005-0000-0000-00008C030000}"/>
    <cellStyle name="Currency 2 4 3 2 3 2 2" xfId="906" xr:uid="{00000000-0005-0000-0000-00008D030000}"/>
    <cellStyle name="Currency 2 4 3 2 3 3" xfId="907" xr:uid="{00000000-0005-0000-0000-00008E030000}"/>
    <cellStyle name="Currency 2 4 3 2 4" xfId="908" xr:uid="{00000000-0005-0000-0000-00008F030000}"/>
    <cellStyle name="Currency 2 4 3 2 4 2" xfId="909" xr:uid="{00000000-0005-0000-0000-000090030000}"/>
    <cellStyle name="Currency 2 4 3 2 5" xfId="910" xr:uid="{00000000-0005-0000-0000-000091030000}"/>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3" xfId="915" xr:uid="{00000000-0005-0000-0000-000096030000}"/>
    <cellStyle name="Currency 2 4 3 3 3" xfId="916" xr:uid="{00000000-0005-0000-0000-000097030000}"/>
    <cellStyle name="Currency 2 4 3 3 3 2" xfId="917" xr:uid="{00000000-0005-0000-0000-000098030000}"/>
    <cellStyle name="Currency 2 4 3 3 4" xfId="918" xr:uid="{00000000-0005-0000-0000-000099030000}"/>
    <cellStyle name="Currency 2 4 3 4" xfId="919" xr:uid="{00000000-0005-0000-0000-00009A030000}"/>
    <cellStyle name="Currency 2 4 3 4 2" xfId="920" xr:uid="{00000000-0005-0000-0000-00009B030000}"/>
    <cellStyle name="Currency 2 4 3 4 2 2" xfId="921" xr:uid="{00000000-0005-0000-0000-00009C030000}"/>
    <cellStyle name="Currency 2 4 3 4 3" xfId="922" xr:uid="{00000000-0005-0000-0000-00009D030000}"/>
    <cellStyle name="Currency 2 4 3 5" xfId="923" xr:uid="{00000000-0005-0000-0000-00009E030000}"/>
    <cellStyle name="Currency 2 4 3 5 2" xfId="924" xr:uid="{00000000-0005-0000-0000-00009F030000}"/>
    <cellStyle name="Currency 2 4 3 6" xfId="925" xr:uid="{00000000-0005-0000-0000-0000A0030000}"/>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3" xfId="931" xr:uid="{00000000-0005-0000-0000-0000A6030000}"/>
    <cellStyle name="Currency 2 4 4 2 3" xfId="932" xr:uid="{00000000-0005-0000-0000-0000A7030000}"/>
    <cellStyle name="Currency 2 4 4 2 3 2" xfId="933" xr:uid="{00000000-0005-0000-0000-0000A8030000}"/>
    <cellStyle name="Currency 2 4 4 2 4" xfId="934" xr:uid="{00000000-0005-0000-0000-0000A9030000}"/>
    <cellStyle name="Currency 2 4 4 3" xfId="935" xr:uid="{00000000-0005-0000-0000-0000AA030000}"/>
    <cellStyle name="Currency 2 4 4 3 2" xfId="936" xr:uid="{00000000-0005-0000-0000-0000AB030000}"/>
    <cellStyle name="Currency 2 4 4 3 2 2" xfId="937" xr:uid="{00000000-0005-0000-0000-0000AC030000}"/>
    <cellStyle name="Currency 2 4 4 3 3" xfId="938" xr:uid="{00000000-0005-0000-0000-0000AD030000}"/>
    <cellStyle name="Currency 2 4 4 4" xfId="939" xr:uid="{00000000-0005-0000-0000-0000AE030000}"/>
    <cellStyle name="Currency 2 4 4 4 2" xfId="940" xr:uid="{00000000-0005-0000-0000-0000AF030000}"/>
    <cellStyle name="Currency 2 4 4 5" xfId="941" xr:uid="{00000000-0005-0000-0000-0000B0030000}"/>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3" xfId="946" xr:uid="{00000000-0005-0000-0000-0000B5030000}"/>
    <cellStyle name="Currency 2 4 5 3" xfId="947" xr:uid="{00000000-0005-0000-0000-0000B6030000}"/>
    <cellStyle name="Currency 2 4 5 3 2" xfId="948" xr:uid="{00000000-0005-0000-0000-0000B7030000}"/>
    <cellStyle name="Currency 2 4 5 4" xfId="949" xr:uid="{00000000-0005-0000-0000-0000B8030000}"/>
    <cellStyle name="Currency 2 4 6" xfId="950" xr:uid="{00000000-0005-0000-0000-0000B9030000}"/>
    <cellStyle name="Currency 2 4 6 2" xfId="951" xr:uid="{00000000-0005-0000-0000-0000BA030000}"/>
    <cellStyle name="Currency 2 4 6 2 2" xfId="952" xr:uid="{00000000-0005-0000-0000-0000BB030000}"/>
    <cellStyle name="Currency 2 4 6 3" xfId="953" xr:uid="{00000000-0005-0000-0000-0000BC030000}"/>
    <cellStyle name="Currency 2 4 7" xfId="954" xr:uid="{00000000-0005-0000-0000-0000BD030000}"/>
    <cellStyle name="Currency 2 4 7 2" xfId="955" xr:uid="{00000000-0005-0000-0000-0000BE030000}"/>
    <cellStyle name="Currency 2 4 8" xfId="956" xr:uid="{00000000-0005-0000-0000-0000BF030000}"/>
    <cellStyle name="Currency 2 4 8 2" xfId="957" xr:uid="{00000000-0005-0000-0000-0000C003000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3" xfId="967" xr:uid="{00000000-0005-0000-0000-0000CA030000}"/>
    <cellStyle name="Currency 2 5 2 2 2 3" xfId="968" xr:uid="{00000000-0005-0000-0000-0000CB030000}"/>
    <cellStyle name="Currency 2 5 2 2 2 3 2" xfId="969" xr:uid="{00000000-0005-0000-0000-0000CC030000}"/>
    <cellStyle name="Currency 2 5 2 2 2 4" xfId="970" xr:uid="{00000000-0005-0000-0000-0000CD030000}"/>
    <cellStyle name="Currency 2 5 2 2 3" xfId="971" xr:uid="{00000000-0005-0000-0000-0000CE030000}"/>
    <cellStyle name="Currency 2 5 2 2 3 2" xfId="972" xr:uid="{00000000-0005-0000-0000-0000CF030000}"/>
    <cellStyle name="Currency 2 5 2 2 3 2 2" xfId="973" xr:uid="{00000000-0005-0000-0000-0000D0030000}"/>
    <cellStyle name="Currency 2 5 2 2 3 3" xfId="974" xr:uid="{00000000-0005-0000-0000-0000D1030000}"/>
    <cellStyle name="Currency 2 5 2 2 4" xfId="975" xr:uid="{00000000-0005-0000-0000-0000D2030000}"/>
    <cellStyle name="Currency 2 5 2 2 4 2" xfId="976" xr:uid="{00000000-0005-0000-0000-0000D3030000}"/>
    <cellStyle name="Currency 2 5 2 2 5" xfId="977" xr:uid="{00000000-0005-0000-0000-0000D403000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3" xfId="982" xr:uid="{00000000-0005-0000-0000-0000D9030000}"/>
    <cellStyle name="Currency 2 5 2 3 3" xfId="983" xr:uid="{00000000-0005-0000-0000-0000DA030000}"/>
    <cellStyle name="Currency 2 5 2 3 3 2" xfId="984" xr:uid="{00000000-0005-0000-0000-0000DB030000}"/>
    <cellStyle name="Currency 2 5 2 3 4" xfId="985" xr:uid="{00000000-0005-0000-0000-0000DC030000}"/>
    <cellStyle name="Currency 2 5 2 4" xfId="986" xr:uid="{00000000-0005-0000-0000-0000DD030000}"/>
    <cellStyle name="Currency 2 5 2 4 2" xfId="987" xr:uid="{00000000-0005-0000-0000-0000DE030000}"/>
    <cellStyle name="Currency 2 5 2 4 2 2" xfId="988" xr:uid="{00000000-0005-0000-0000-0000DF030000}"/>
    <cellStyle name="Currency 2 5 2 4 3" xfId="989" xr:uid="{00000000-0005-0000-0000-0000E0030000}"/>
    <cellStyle name="Currency 2 5 2 5" xfId="990" xr:uid="{00000000-0005-0000-0000-0000E1030000}"/>
    <cellStyle name="Currency 2 5 2 5 2" xfId="991" xr:uid="{00000000-0005-0000-0000-0000E2030000}"/>
    <cellStyle name="Currency 2 5 2 6" xfId="992" xr:uid="{00000000-0005-0000-0000-0000E3030000}"/>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3" xfId="998" xr:uid="{00000000-0005-0000-0000-0000E9030000}"/>
    <cellStyle name="Currency 2 5 3 2 3" xfId="999" xr:uid="{00000000-0005-0000-0000-0000EA030000}"/>
    <cellStyle name="Currency 2 5 3 2 3 2" xfId="1000" xr:uid="{00000000-0005-0000-0000-0000EB030000}"/>
    <cellStyle name="Currency 2 5 3 2 4" xfId="1001" xr:uid="{00000000-0005-0000-0000-0000EC030000}"/>
    <cellStyle name="Currency 2 5 3 3" xfId="1002" xr:uid="{00000000-0005-0000-0000-0000ED030000}"/>
    <cellStyle name="Currency 2 5 3 3 2" xfId="1003" xr:uid="{00000000-0005-0000-0000-0000EE030000}"/>
    <cellStyle name="Currency 2 5 3 3 2 2" xfId="1004" xr:uid="{00000000-0005-0000-0000-0000EF030000}"/>
    <cellStyle name="Currency 2 5 3 3 3" xfId="1005" xr:uid="{00000000-0005-0000-0000-0000F0030000}"/>
    <cellStyle name="Currency 2 5 3 4" xfId="1006" xr:uid="{00000000-0005-0000-0000-0000F1030000}"/>
    <cellStyle name="Currency 2 5 3 4 2" xfId="1007" xr:uid="{00000000-0005-0000-0000-0000F2030000}"/>
    <cellStyle name="Currency 2 5 3 5" xfId="1008" xr:uid="{00000000-0005-0000-0000-0000F3030000}"/>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3" xfId="1013" xr:uid="{00000000-0005-0000-0000-0000F8030000}"/>
    <cellStyle name="Currency 2 5 4 3" xfId="1014" xr:uid="{00000000-0005-0000-0000-0000F9030000}"/>
    <cellStyle name="Currency 2 5 4 3 2" xfId="1015" xr:uid="{00000000-0005-0000-0000-0000FA030000}"/>
    <cellStyle name="Currency 2 5 4 4" xfId="1016" xr:uid="{00000000-0005-0000-0000-0000FB030000}"/>
    <cellStyle name="Currency 2 5 5" xfId="1017" xr:uid="{00000000-0005-0000-0000-0000FC030000}"/>
    <cellStyle name="Currency 2 5 5 2" xfId="1018" xr:uid="{00000000-0005-0000-0000-0000FD030000}"/>
    <cellStyle name="Currency 2 5 5 2 2" xfId="1019" xr:uid="{00000000-0005-0000-0000-0000FE030000}"/>
    <cellStyle name="Currency 2 5 5 3" xfId="1020" xr:uid="{00000000-0005-0000-0000-0000FF030000}"/>
    <cellStyle name="Currency 2 5 6" xfId="1021" xr:uid="{00000000-0005-0000-0000-000000040000}"/>
    <cellStyle name="Currency 2 5 6 2" xfId="1022" xr:uid="{00000000-0005-0000-0000-000001040000}"/>
    <cellStyle name="Currency 2 5 7" xfId="1023" xr:uid="{00000000-0005-0000-0000-000002040000}"/>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3" xfId="1030" xr:uid="{00000000-0005-0000-0000-000009040000}"/>
    <cellStyle name="Currency 2 6 2 2 3" xfId="1031" xr:uid="{00000000-0005-0000-0000-00000A040000}"/>
    <cellStyle name="Currency 2 6 2 2 3 2" xfId="1032" xr:uid="{00000000-0005-0000-0000-00000B040000}"/>
    <cellStyle name="Currency 2 6 2 2 4" xfId="1033" xr:uid="{00000000-0005-0000-0000-00000C040000}"/>
    <cellStyle name="Currency 2 6 2 3" xfId="1034" xr:uid="{00000000-0005-0000-0000-00000D040000}"/>
    <cellStyle name="Currency 2 6 2 3 2" xfId="1035" xr:uid="{00000000-0005-0000-0000-00000E040000}"/>
    <cellStyle name="Currency 2 6 2 3 2 2" xfId="1036" xr:uid="{00000000-0005-0000-0000-00000F040000}"/>
    <cellStyle name="Currency 2 6 2 3 3" xfId="1037" xr:uid="{00000000-0005-0000-0000-000010040000}"/>
    <cellStyle name="Currency 2 6 2 4" xfId="1038" xr:uid="{00000000-0005-0000-0000-000011040000}"/>
    <cellStyle name="Currency 2 6 2 4 2" xfId="1039" xr:uid="{00000000-0005-0000-0000-000012040000}"/>
    <cellStyle name="Currency 2 6 2 5" xfId="1040" xr:uid="{00000000-0005-0000-0000-000013040000}"/>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3" xfId="1045" xr:uid="{00000000-0005-0000-0000-000018040000}"/>
    <cellStyle name="Currency 2 6 3 3" xfId="1046" xr:uid="{00000000-0005-0000-0000-000019040000}"/>
    <cellStyle name="Currency 2 6 3 3 2" xfId="1047" xr:uid="{00000000-0005-0000-0000-00001A040000}"/>
    <cellStyle name="Currency 2 6 3 4" xfId="1048" xr:uid="{00000000-0005-0000-0000-00001B040000}"/>
    <cellStyle name="Currency 2 6 4" xfId="1049" xr:uid="{00000000-0005-0000-0000-00001C040000}"/>
    <cellStyle name="Currency 2 6 4 2" xfId="1050" xr:uid="{00000000-0005-0000-0000-00001D040000}"/>
    <cellStyle name="Currency 2 6 4 2 2" xfId="1051" xr:uid="{00000000-0005-0000-0000-00001E040000}"/>
    <cellStyle name="Currency 2 6 4 3" xfId="1052" xr:uid="{00000000-0005-0000-0000-00001F040000}"/>
    <cellStyle name="Currency 2 6 5" xfId="1053" xr:uid="{00000000-0005-0000-0000-000020040000}"/>
    <cellStyle name="Currency 2 6 5 2" xfId="1054" xr:uid="{00000000-0005-0000-0000-000021040000}"/>
    <cellStyle name="Currency 2 6 6" xfId="1055" xr:uid="{00000000-0005-0000-0000-000022040000}"/>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3" xfId="1061" xr:uid="{00000000-0005-0000-0000-000028040000}"/>
    <cellStyle name="Currency 2 7 2 3" xfId="1062" xr:uid="{00000000-0005-0000-0000-000029040000}"/>
    <cellStyle name="Currency 2 7 2 3 2" xfId="1063" xr:uid="{00000000-0005-0000-0000-00002A040000}"/>
    <cellStyle name="Currency 2 7 2 4" xfId="1064" xr:uid="{00000000-0005-0000-0000-00002B040000}"/>
    <cellStyle name="Currency 2 7 3" xfId="1065" xr:uid="{00000000-0005-0000-0000-00002C040000}"/>
    <cellStyle name="Currency 2 7 3 2" xfId="1066" xr:uid="{00000000-0005-0000-0000-00002D040000}"/>
    <cellStyle name="Currency 2 7 3 2 2" xfId="1067" xr:uid="{00000000-0005-0000-0000-00002E040000}"/>
    <cellStyle name="Currency 2 7 3 3" xfId="1068" xr:uid="{00000000-0005-0000-0000-00002F040000}"/>
    <cellStyle name="Currency 2 7 4" xfId="1069" xr:uid="{00000000-0005-0000-0000-000030040000}"/>
    <cellStyle name="Currency 2 7 4 2" xfId="1070" xr:uid="{00000000-0005-0000-0000-000031040000}"/>
    <cellStyle name="Currency 2 7 5" xfId="1071" xr:uid="{00000000-0005-0000-0000-000032040000}"/>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3" xfId="1076" xr:uid="{00000000-0005-0000-0000-000037040000}"/>
    <cellStyle name="Currency 2 8 3" xfId="1077" xr:uid="{00000000-0005-0000-0000-000038040000}"/>
    <cellStyle name="Currency 2 8 3 2" xfId="1078" xr:uid="{00000000-0005-0000-0000-000039040000}"/>
    <cellStyle name="Currency 2 8 4" xfId="1079" xr:uid="{00000000-0005-0000-0000-00003A040000}"/>
    <cellStyle name="Currency 2 9" xfId="1080" xr:uid="{00000000-0005-0000-0000-00003B040000}"/>
    <cellStyle name="Currency 2 9 2" xfId="1081" xr:uid="{00000000-0005-0000-0000-00003C040000}"/>
    <cellStyle name="Currency 2 9 2 2" xfId="1082" xr:uid="{00000000-0005-0000-0000-00003D040000}"/>
    <cellStyle name="Currency 2 9 3" xfId="1083" xr:uid="{00000000-0005-0000-0000-00003E040000}"/>
    <cellStyle name="Encabezado 1" xfId="1084" builtinId="16" customBuiltin="1"/>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3" xfId="1140" xr:uid="{00000000-0005-0000-0000-000072040000}"/>
    <cellStyle name="Hipervínculo 3 2" xfId="1141" xr:uid="{00000000-0005-0000-0000-000073040000}"/>
    <cellStyle name="Hipervínculo 3 3" xfId="1142" xr:uid="{00000000-0005-0000-0000-000074040000}"/>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Millares" xfId="1152" builtinId="3"/>
    <cellStyle name="Millares [0]" xfId="1153" builtinId="6"/>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3" xfId="1219" xr:uid="{00000000-0005-0000-0000-0000C0040000}"/>
    <cellStyle name="Neutral 3 2" xfId="1220" xr:uid="{00000000-0005-0000-0000-0000C1040000}"/>
    <cellStyle name="Neutral 4" xfId="1221" xr:uid="{00000000-0005-0000-0000-0000C204000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1" xfId="1229" xr:uid="{00000000-0005-0000-0000-0000CA040000}"/>
    <cellStyle name="Normal 12" xfId="1230" xr:uid="{00000000-0005-0000-0000-0000CB040000}"/>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3" xfId="1250" xr:uid="{00000000-0005-0000-0000-0000DF040000}"/>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3" xfId="1281" xr:uid="{00000000-0005-0000-0000-0000FE040000}"/>
    <cellStyle name="Normal 3 2 4" xfId="1282" xr:uid="{00000000-0005-0000-0000-0000FF040000}"/>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4" xfId="1287" xr:uid="{00000000-0005-0000-0000-000004050000}"/>
    <cellStyle name="Normal 4 10" xfId="1288" xr:uid="{00000000-0005-0000-0000-000005050000}"/>
    <cellStyle name="Normal 4 11" xfId="1289" xr:uid="{00000000-0005-0000-0000-000006050000}"/>
    <cellStyle name="Normal 4 12" xfId="1290" xr:uid="{00000000-0005-0000-0000-000007050000}"/>
    <cellStyle name="Normal 4 13" xfId="1291" xr:uid="{00000000-0005-0000-0000-000008050000}"/>
    <cellStyle name="Normal 4 2" xfId="1292" xr:uid="{00000000-0005-0000-0000-000009050000}"/>
    <cellStyle name="Normal 4 2 10" xfId="1293" xr:uid="{00000000-0005-0000-0000-00000A050000}"/>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3" xfId="1301" xr:uid="{00000000-0005-0000-0000-000012050000}"/>
    <cellStyle name="Normal 4 2 2 2 2 2 3" xfId="1302" xr:uid="{00000000-0005-0000-0000-000013050000}"/>
    <cellStyle name="Normal 4 2 2 2 2 2 3 2" xfId="1303" xr:uid="{00000000-0005-0000-0000-000014050000}"/>
    <cellStyle name="Normal 4 2 2 2 2 2 4" xfId="1304" xr:uid="{00000000-0005-0000-0000-000015050000}"/>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3" xfId="1308" xr:uid="{00000000-0005-0000-0000-000019050000}"/>
    <cellStyle name="Normal 4 2 2 2 2 4" xfId="1309" xr:uid="{00000000-0005-0000-0000-00001A050000}"/>
    <cellStyle name="Normal 4 2 2 2 2 4 2" xfId="1310" xr:uid="{00000000-0005-0000-0000-00001B050000}"/>
    <cellStyle name="Normal 4 2 2 2 2 5" xfId="1311" xr:uid="{00000000-0005-0000-0000-00001C050000}"/>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3" xfId="1316" xr:uid="{00000000-0005-0000-0000-000021050000}"/>
    <cellStyle name="Normal 4 2 2 2 3 3" xfId="1317" xr:uid="{00000000-0005-0000-0000-000022050000}"/>
    <cellStyle name="Normal 4 2 2 2 3 3 2" xfId="1318" xr:uid="{00000000-0005-0000-0000-000023050000}"/>
    <cellStyle name="Normal 4 2 2 2 3 4" xfId="1319" xr:uid="{00000000-0005-0000-0000-000024050000}"/>
    <cellStyle name="Normal 4 2 2 2 4" xfId="1320" xr:uid="{00000000-0005-0000-0000-000025050000}"/>
    <cellStyle name="Normal 4 2 2 2 4 2" xfId="1321" xr:uid="{00000000-0005-0000-0000-000026050000}"/>
    <cellStyle name="Normal 4 2 2 2 4 2 2" xfId="1322" xr:uid="{00000000-0005-0000-0000-000027050000}"/>
    <cellStyle name="Normal 4 2 2 2 4 3" xfId="1323" xr:uid="{00000000-0005-0000-0000-000028050000}"/>
    <cellStyle name="Normal 4 2 2 2 5" xfId="1324" xr:uid="{00000000-0005-0000-0000-000029050000}"/>
    <cellStyle name="Normal 4 2 2 2 5 2" xfId="1325" xr:uid="{00000000-0005-0000-0000-00002A050000}"/>
    <cellStyle name="Normal 4 2 2 2 6" xfId="1326" xr:uid="{00000000-0005-0000-0000-00002B050000}"/>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3" xfId="1332" xr:uid="{00000000-0005-0000-0000-000031050000}"/>
    <cellStyle name="Normal 4 2 2 3 2 3" xfId="1333" xr:uid="{00000000-0005-0000-0000-000032050000}"/>
    <cellStyle name="Normal 4 2 2 3 2 3 2" xfId="1334" xr:uid="{00000000-0005-0000-0000-000033050000}"/>
    <cellStyle name="Normal 4 2 2 3 2 4" xfId="1335" xr:uid="{00000000-0005-0000-0000-000034050000}"/>
    <cellStyle name="Normal 4 2 2 3 3" xfId="1336" xr:uid="{00000000-0005-0000-0000-000035050000}"/>
    <cellStyle name="Normal 4 2 2 3 3 2" xfId="1337" xr:uid="{00000000-0005-0000-0000-000036050000}"/>
    <cellStyle name="Normal 4 2 2 3 3 2 2" xfId="1338" xr:uid="{00000000-0005-0000-0000-000037050000}"/>
    <cellStyle name="Normal 4 2 2 3 3 3" xfId="1339" xr:uid="{00000000-0005-0000-0000-000038050000}"/>
    <cellStyle name="Normal 4 2 2 3 4" xfId="1340" xr:uid="{00000000-0005-0000-0000-000039050000}"/>
    <cellStyle name="Normal 4 2 2 3 4 2" xfId="1341" xr:uid="{00000000-0005-0000-0000-00003A050000}"/>
    <cellStyle name="Normal 4 2 2 3 5" xfId="1342" xr:uid="{00000000-0005-0000-0000-00003B050000}"/>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3" xfId="1347" xr:uid="{00000000-0005-0000-0000-000040050000}"/>
    <cellStyle name="Normal 4 2 2 4 3" xfId="1348" xr:uid="{00000000-0005-0000-0000-000041050000}"/>
    <cellStyle name="Normal 4 2 2 4 3 2" xfId="1349" xr:uid="{00000000-0005-0000-0000-000042050000}"/>
    <cellStyle name="Normal 4 2 2 4 4" xfId="1350" xr:uid="{00000000-0005-0000-0000-000043050000}"/>
    <cellStyle name="Normal 4 2 2 5" xfId="1351" xr:uid="{00000000-0005-0000-0000-000044050000}"/>
    <cellStyle name="Normal 4 2 2 5 2" xfId="1352" xr:uid="{00000000-0005-0000-0000-000045050000}"/>
    <cellStyle name="Normal 4 2 2 5 2 2" xfId="1353" xr:uid="{00000000-0005-0000-0000-000046050000}"/>
    <cellStyle name="Normal 4 2 2 5 3" xfId="1354" xr:uid="{00000000-0005-0000-0000-000047050000}"/>
    <cellStyle name="Normal 4 2 2 6" xfId="1355" xr:uid="{00000000-0005-0000-0000-000048050000}"/>
    <cellStyle name="Normal 4 2 2 6 2" xfId="1356" xr:uid="{00000000-0005-0000-0000-000049050000}"/>
    <cellStyle name="Normal 4 2 2 7" xfId="1357" xr:uid="{00000000-0005-0000-0000-00004A050000}"/>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3" xfId="1365" xr:uid="{00000000-0005-0000-0000-000052050000}"/>
    <cellStyle name="Normal 4 2 3 2 2 2 3" xfId="1366" xr:uid="{00000000-0005-0000-0000-000053050000}"/>
    <cellStyle name="Normal 4 2 3 2 2 2 3 2" xfId="1367" xr:uid="{00000000-0005-0000-0000-000054050000}"/>
    <cellStyle name="Normal 4 2 3 2 2 2 4" xfId="1368" xr:uid="{00000000-0005-0000-0000-000055050000}"/>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3" xfId="1372" xr:uid="{00000000-0005-0000-0000-000059050000}"/>
    <cellStyle name="Normal 4 2 3 2 2 4" xfId="1373" xr:uid="{00000000-0005-0000-0000-00005A050000}"/>
    <cellStyle name="Normal 4 2 3 2 2 4 2" xfId="1374" xr:uid="{00000000-0005-0000-0000-00005B050000}"/>
    <cellStyle name="Normal 4 2 3 2 2 5" xfId="1375" xr:uid="{00000000-0005-0000-0000-00005C050000}"/>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3" xfId="1380" xr:uid="{00000000-0005-0000-0000-000061050000}"/>
    <cellStyle name="Normal 4 2 3 2 3 3" xfId="1381" xr:uid="{00000000-0005-0000-0000-000062050000}"/>
    <cellStyle name="Normal 4 2 3 2 3 3 2" xfId="1382" xr:uid="{00000000-0005-0000-0000-000063050000}"/>
    <cellStyle name="Normal 4 2 3 2 3 4" xfId="1383" xr:uid="{00000000-0005-0000-0000-000064050000}"/>
    <cellStyle name="Normal 4 2 3 2 4" xfId="1384" xr:uid="{00000000-0005-0000-0000-000065050000}"/>
    <cellStyle name="Normal 4 2 3 2 4 2" xfId="1385" xr:uid="{00000000-0005-0000-0000-000066050000}"/>
    <cellStyle name="Normal 4 2 3 2 4 2 2" xfId="1386" xr:uid="{00000000-0005-0000-0000-000067050000}"/>
    <cellStyle name="Normal 4 2 3 2 4 3" xfId="1387" xr:uid="{00000000-0005-0000-0000-000068050000}"/>
    <cellStyle name="Normal 4 2 3 2 5" xfId="1388" xr:uid="{00000000-0005-0000-0000-000069050000}"/>
    <cellStyle name="Normal 4 2 3 2 5 2" xfId="1389" xr:uid="{00000000-0005-0000-0000-00006A050000}"/>
    <cellStyle name="Normal 4 2 3 2 6" xfId="1390" xr:uid="{00000000-0005-0000-0000-00006B050000}"/>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3" xfId="1396" xr:uid="{00000000-0005-0000-0000-000071050000}"/>
    <cellStyle name="Normal 4 2 3 3 2 3" xfId="1397" xr:uid="{00000000-0005-0000-0000-000072050000}"/>
    <cellStyle name="Normal 4 2 3 3 2 3 2" xfId="1398" xr:uid="{00000000-0005-0000-0000-000073050000}"/>
    <cellStyle name="Normal 4 2 3 3 2 4" xfId="1399" xr:uid="{00000000-0005-0000-0000-000074050000}"/>
    <cellStyle name="Normal 4 2 3 3 3" xfId="1400" xr:uid="{00000000-0005-0000-0000-000075050000}"/>
    <cellStyle name="Normal 4 2 3 3 3 2" xfId="1401" xr:uid="{00000000-0005-0000-0000-000076050000}"/>
    <cellStyle name="Normal 4 2 3 3 3 2 2" xfId="1402" xr:uid="{00000000-0005-0000-0000-000077050000}"/>
    <cellStyle name="Normal 4 2 3 3 3 3" xfId="1403" xr:uid="{00000000-0005-0000-0000-000078050000}"/>
    <cellStyle name="Normal 4 2 3 3 4" xfId="1404" xr:uid="{00000000-0005-0000-0000-000079050000}"/>
    <cellStyle name="Normal 4 2 3 3 4 2" xfId="1405" xr:uid="{00000000-0005-0000-0000-00007A050000}"/>
    <cellStyle name="Normal 4 2 3 3 5" xfId="1406" xr:uid="{00000000-0005-0000-0000-00007B050000}"/>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3" xfId="1411" xr:uid="{00000000-0005-0000-0000-000080050000}"/>
    <cellStyle name="Normal 4 2 3 4 3" xfId="1412" xr:uid="{00000000-0005-0000-0000-000081050000}"/>
    <cellStyle name="Normal 4 2 3 4 3 2" xfId="1413" xr:uid="{00000000-0005-0000-0000-000082050000}"/>
    <cellStyle name="Normal 4 2 3 4 4" xfId="1414" xr:uid="{00000000-0005-0000-0000-000083050000}"/>
    <cellStyle name="Normal 4 2 3 5" xfId="1415" xr:uid="{00000000-0005-0000-0000-000084050000}"/>
    <cellStyle name="Normal 4 2 3 5 2" xfId="1416" xr:uid="{00000000-0005-0000-0000-000085050000}"/>
    <cellStyle name="Normal 4 2 3 5 2 2" xfId="1417" xr:uid="{00000000-0005-0000-0000-000086050000}"/>
    <cellStyle name="Normal 4 2 3 5 3" xfId="1418" xr:uid="{00000000-0005-0000-0000-000087050000}"/>
    <cellStyle name="Normal 4 2 3 6" xfId="1419" xr:uid="{00000000-0005-0000-0000-000088050000}"/>
    <cellStyle name="Normal 4 2 3 6 2" xfId="1420" xr:uid="{00000000-0005-0000-0000-000089050000}"/>
    <cellStyle name="Normal 4 2 3 7" xfId="1421" xr:uid="{00000000-0005-0000-0000-00008A050000}"/>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3" xfId="1428" xr:uid="{00000000-0005-0000-0000-000091050000}"/>
    <cellStyle name="Normal 4 2 4 2 2 3" xfId="1429" xr:uid="{00000000-0005-0000-0000-000092050000}"/>
    <cellStyle name="Normal 4 2 4 2 2 3 2" xfId="1430" xr:uid="{00000000-0005-0000-0000-000093050000}"/>
    <cellStyle name="Normal 4 2 4 2 2 4" xfId="1431" xr:uid="{00000000-0005-0000-0000-000094050000}"/>
    <cellStyle name="Normal 4 2 4 2 3" xfId="1432" xr:uid="{00000000-0005-0000-0000-000095050000}"/>
    <cellStyle name="Normal 4 2 4 2 3 2" xfId="1433" xr:uid="{00000000-0005-0000-0000-000096050000}"/>
    <cellStyle name="Normal 4 2 4 2 3 2 2" xfId="1434" xr:uid="{00000000-0005-0000-0000-000097050000}"/>
    <cellStyle name="Normal 4 2 4 2 3 3" xfId="1435" xr:uid="{00000000-0005-0000-0000-000098050000}"/>
    <cellStyle name="Normal 4 2 4 2 4" xfId="1436" xr:uid="{00000000-0005-0000-0000-000099050000}"/>
    <cellStyle name="Normal 4 2 4 2 4 2" xfId="1437" xr:uid="{00000000-0005-0000-0000-00009A050000}"/>
    <cellStyle name="Normal 4 2 4 2 5" xfId="1438" xr:uid="{00000000-0005-0000-0000-00009B050000}"/>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3" xfId="1443" xr:uid="{00000000-0005-0000-0000-0000A0050000}"/>
    <cellStyle name="Normal 4 2 4 3 3" xfId="1444" xr:uid="{00000000-0005-0000-0000-0000A1050000}"/>
    <cellStyle name="Normal 4 2 4 3 3 2" xfId="1445" xr:uid="{00000000-0005-0000-0000-0000A2050000}"/>
    <cellStyle name="Normal 4 2 4 3 4" xfId="1446" xr:uid="{00000000-0005-0000-0000-0000A3050000}"/>
    <cellStyle name="Normal 4 2 4 4" xfId="1447" xr:uid="{00000000-0005-0000-0000-0000A4050000}"/>
    <cellStyle name="Normal 4 2 4 4 2" xfId="1448" xr:uid="{00000000-0005-0000-0000-0000A5050000}"/>
    <cellStyle name="Normal 4 2 4 4 2 2" xfId="1449" xr:uid="{00000000-0005-0000-0000-0000A6050000}"/>
    <cellStyle name="Normal 4 2 4 4 3" xfId="1450" xr:uid="{00000000-0005-0000-0000-0000A7050000}"/>
    <cellStyle name="Normal 4 2 4 5" xfId="1451" xr:uid="{00000000-0005-0000-0000-0000A8050000}"/>
    <cellStyle name="Normal 4 2 4 5 2" xfId="1452" xr:uid="{00000000-0005-0000-0000-0000A9050000}"/>
    <cellStyle name="Normal 4 2 4 6" xfId="1453" xr:uid="{00000000-0005-0000-0000-0000AA050000}"/>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3" xfId="1459" xr:uid="{00000000-0005-0000-0000-0000B0050000}"/>
    <cellStyle name="Normal 4 2 5 2 3" xfId="1460" xr:uid="{00000000-0005-0000-0000-0000B1050000}"/>
    <cellStyle name="Normal 4 2 5 2 3 2" xfId="1461" xr:uid="{00000000-0005-0000-0000-0000B2050000}"/>
    <cellStyle name="Normal 4 2 5 2 4" xfId="1462" xr:uid="{00000000-0005-0000-0000-0000B3050000}"/>
    <cellStyle name="Normal 4 2 5 3" xfId="1463" xr:uid="{00000000-0005-0000-0000-0000B4050000}"/>
    <cellStyle name="Normal 4 2 5 3 2" xfId="1464" xr:uid="{00000000-0005-0000-0000-0000B5050000}"/>
    <cellStyle name="Normal 4 2 5 3 2 2" xfId="1465" xr:uid="{00000000-0005-0000-0000-0000B6050000}"/>
    <cellStyle name="Normal 4 2 5 3 3" xfId="1466" xr:uid="{00000000-0005-0000-0000-0000B7050000}"/>
    <cellStyle name="Normal 4 2 5 4" xfId="1467" xr:uid="{00000000-0005-0000-0000-0000B8050000}"/>
    <cellStyle name="Normal 4 2 5 4 2" xfId="1468" xr:uid="{00000000-0005-0000-0000-0000B9050000}"/>
    <cellStyle name="Normal 4 2 5 5" xfId="1469" xr:uid="{00000000-0005-0000-0000-0000BA050000}"/>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3" xfId="1474" xr:uid="{00000000-0005-0000-0000-0000BF050000}"/>
    <cellStyle name="Normal 4 2 6 3" xfId="1475" xr:uid="{00000000-0005-0000-0000-0000C0050000}"/>
    <cellStyle name="Normal 4 2 6 3 2" xfId="1476" xr:uid="{00000000-0005-0000-0000-0000C1050000}"/>
    <cellStyle name="Normal 4 2 6 4" xfId="1477" xr:uid="{00000000-0005-0000-0000-0000C2050000}"/>
    <cellStyle name="Normal 4 2 7" xfId="1478" xr:uid="{00000000-0005-0000-0000-0000C3050000}"/>
    <cellStyle name="Normal 4 2 7 2" xfId="1479" xr:uid="{00000000-0005-0000-0000-0000C4050000}"/>
    <cellStyle name="Normal 4 2 7 2 2" xfId="1480" xr:uid="{00000000-0005-0000-0000-0000C5050000}"/>
    <cellStyle name="Normal 4 2 7 3" xfId="1481" xr:uid="{00000000-0005-0000-0000-0000C6050000}"/>
    <cellStyle name="Normal 4 2 8" xfId="1482" xr:uid="{00000000-0005-0000-0000-0000C7050000}"/>
    <cellStyle name="Normal 4 2 8 2" xfId="1483" xr:uid="{00000000-0005-0000-0000-0000C8050000}"/>
    <cellStyle name="Normal 4 2 9" xfId="1484" xr:uid="{00000000-0005-0000-0000-0000C9050000}"/>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3" xfId="1492" xr:uid="{00000000-0005-0000-0000-0000D1050000}"/>
    <cellStyle name="Normal 4 3 2 2 2 3" xfId="1493" xr:uid="{00000000-0005-0000-0000-0000D2050000}"/>
    <cellStyle name="Normal 4 3 2 2 2 3 2" xfId="1494" xr:uid="{00000000-0005-0000-0000-0000D3050000}"/>
    <cellStyle name="Normal 4 3 2 2 2 4" xfId="1495" xr:uid="{00000000-0005-0000-0000-0000D4050000}"/>
    <cellStyle name="Normal 4 3 2 2 3" xfId="1496" xr:uid="{00000000-0005-0000-0000-0000D5050000}"/>
    <cellStyle name="Normal 4 3 2 2 3 2" xfId="1497" xr:uid="{00000000-0005-0000-0000-0000D6050000}"/>
    <cellStyle name="Normal 4 3 2 2 3 2 2" xfId="1498" xr:uid="{00000000-0005-0000-0000-0000D7050000}"/>
    <cellStyle name="Normal 4 3 2 2 3 3" xfId="1499" xr:uid="{00000000-0005-0000-0000-0000D8050000}"/>
    <cellStyle name="Normal 4 3 2 2 4" xfId="1500" xr:uid="{00000000-0005-0000-0000-0000D9050000}"/>
    <cellStyle name="Normal 4 3 2 2 4 2" xfId="1501" xr:uid="{00000000-0005-0000-0000-0000DA050000}"/>
    <cellStyle name="Normal 4 3 2 2 5" xfId="1502" xr:uid="{00000000-0005-0000-0000-0000DB05000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3" xfId="1507" xr:uid="{00000000-0005-0000-0000-0000E0050000}"/>
    <cellStyle name="Normal 4 3 2 3 3" xfId="1508" xr:uid="{00000000-0005-0000-0000-0000E1050000}"/>
    <cellStyle name="Normal 4 3 2 3 3 2" xfId="1509" xr:uid="{00000000-0005-0000-0000-0000E2050000}"/>
    <cellStyle name="Normal 4 3 2 3 4" xfId="1510" xr:uid="{00000000-0005-0000-0000-0000E3050000}"/>
    <cellStyle name="Normal 4 3 2 4" xfId="1511" xr:uid="{00000000-0005-0000-0000-0000E4050000}"/>
    <cellStyle name="Normal 4 3 2 4 2" xfId="1512" xr:uid="{00000000-0005-0000-0000-0000E5050000}"/>
    <cellStyle name="Normal 4 3 2 4 2 2" xfId="1513" xr:uid="{00000000-0005-0000-0000-0000E6050000}"/>
    <cellStyle name="Normal 4 3 2 4 3" xfId="1514" xr:uid="{00000000-0005-0000-0000-0000E7050000}"/>
    <cellStyle name="Normal 4 3 2 5" xfId="1515" xr:uid="{00000000-0005-0000-0000-0000E8050000}"/>
    <cellStyle name="Normal 4 3 2 5 2" xfId="1516" xr:uid="{00000000-0005-0000-0000-0000E9050000}"/>
    <cellStyle name="Normal 4 3 2 6" xfId="1517" xr:uid="{00000000-0005-0000-0000-0000EA050000}"/>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3" xfId="1523" xr:uid="{00000000-0005-0000-0000-0000F0050000}"/>
    <cellStyle name="Normal 4 3 3 2 3" xfId="1524" xr:uid="{00000000-0005-0000-0000-0000F1050000}"/>
    <cellStyle name="Normal 4 3 3 2 3 2" xfId="1525" xr:uid="{00000000-0005-0000-0000-0000F2050000}"/>
    <cellStyle name="Normal 4 3 3 2 4" xfId="1526" xr:uid="{00000000-0005-0000-0000-0000F3050000}"/>
    <cellStyle name="Normal 4 3 3 3" xfId="1527" xr:uid="{00000000-0005-0000-0000-0000F4050000}"/>
    <cellStyle name="Normal 4 3 3 3 2" xfId="1528" xr:uid="{00000000-0005-0000-0000-0000F5050000}"/>
    <cellStyle name="Normal 4 3 3 3 2 2" xfId="1529" xr:uid="{00000000-0005-0000-0000-0000F6050000}"/>
    <cellStyle name="Normal 4 3 3 3 3" xfId="1530" xr:uid="{00000000-0005-0000-0000-0000F7050000}"/>
    <cellStyle name="Normal 4 3 3 4" xfId="1531" xr:uid="{00000000-0005-0000-0000-0000F8050000}"/>
    <cellStyle name="Normal 4 3 3 4 2" xfId="1532" xr:uid="{00000000-0005-0000-0000-0000F9050000}"/>
    <cellStyle name="Normal 4 3 3 5" xfId="1533" xr:uid="{00000000-0005-0000-0000-0000FA050000}"/>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3" xfId="1538" xr:uid="{00000000-0005-0000-0000-0000FF050000}"/>
    <cellStyle name="Normal 4 3 4 3" xfId="1539" xr:uid="{00000000-0005-0000-0000-000000060000}"/>
    <cellStyle name="Normal 4 3 4 3 2" xfId="1540" xr:uid="{00000000-0005-0000-0000-000001060000}"/>
    <cellStyle name="Normal 4 3 4 4" xfId="1541" xr:uid="{00000000-0005-0000-0000-000002060000}"/>
    <cellStyle name="Normal 4 3 5" xfId="1542" xr:uid="{00000000-0005-0000-0000-000003060000}"/>
    <cellStyle name="Normal 4 3 5 2" xfId="1543" xr:uid="{00000000-0005-0000-0000-000004060000}"/>
    <cellStyle name="Normal 4 3 5 2 2" xfId="1544" xr:uid="{00000000-0005-0000-0000-000005060000}"/>
    <cellStyle name="Normal 4 3 5 3" xfId="1545" xr:uid="{00000000-0005-0000-0000-000006060000}"/>
    <cellStyle name="Normal 4 3 6" xfId="1546" xr:uid="{00000000-0005-0000-0000-000007060000}"/>
    <cellStyle name="Normal 4 3 6 2" xfId="1547" xr:uid="{00000000-0005-0000-0000-000008060000}"/>
    <cellStyle name="Normal 4 3 7" xfId="1548" xr:uid="{00000000-0005-0000-0000-000009060000}"/>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3" xfId="1556" xr:uid="{00000000-0005-0000-0000-000011060000}"/>
    <cellStyle name="Normal 4 4 2 2 2 3" xfId="1557" xr:uid="{00000000-0005-0000-0000-000012060000}"/>
    <cellStyle name="Normal 4 4 2 2 2 3 2" xfId="1558" xr:uid="{00000000-0005-0000-0000-000013060000}"/>
    <cellStyle name="Normal 4 4 2 2 2 4" xfId="1559" xr:uid="{00000000-0005-0000-0000-000014060000}"/>
    <cellStyle name="Normal 4 4 2 2 3" xfId="1560" xr:uid="{00000000-0005-0000-0000-000015060000}"/>
    <cellStyle name="Normal 4 4 2 2 3 2" xfId="1561" xr:uid="{00000000-0005-0000-0000-000016060000}"/>
    <cellStyle name="Normal 4 4 2 2 3 2 2" xfId="1562" xr:uid="{00000000-0005-0000-0000-000017060000}"/>
    <cellStyle name="Normal 4 4 2 2 3 3" xfId="1563" xr:uid="{00000000-0005-0000-0000-000018060000}"/>
    <cellStyle name="Normal 4 4 2 2 4" xfId="1564" xr:uid="{00000000-0005-0000-0000-000019060000}"/>
    <cellStyle name="Normal 4 4 2 2 4 2" xfId="1565" xr:uid="{00000000-0005-0000-0000-00001A060000}"/>
    <cellStyle name="Normal 4 4 2 2 5" xfId="1566" xr:uid="{00000000-0005-0000-0000-00001B060000}"/>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3" xfId="1571" xr:uid="{00000000-0005-0000-0000-000020060000}"/>
    <cellStyle name="Normal 4 4 2 3 3" xfId="1572" xr:uid="{00000000-0005-0000-0000-000021060000}"/>
    <cellStyle name="Normal 4 4 2 3 3 2" xfId="1573" xr:uid="{00000000-0005-0000-0000-000022060000}"/>
    <cellStyle name="Normal 4 4 2 3 4" xfId="1574" xr:uid="{00000000-0005-0000-0000-000023060000}"/>
    <cellStyle name="Normal 4 4 2 4" xfId="1575" xr:uid="{00000000-0005-0000-0000-000024060000}"/>
    <cellStyle name="Normal 4 4 2 4 2" xfId="1576" xr:uid="{00000000-0005-0000-0000-000025060000}"/>
    <cellStyle name="Normal 4 4 2 4 2 2" xfId="1577" xr:uid="{00000000-0005-0000-0000-000026060000}"/>
    <cellStyle name="Normal 4 4 2 4 3" xfId="1578" xr:uid="{00000000-0005-0000-0000-000027060000}"/>
    <cellStyle name="Normal 4 4 2 5" xfId="1579" xr:uid="{00000000-0005-0000-0000-000028060000}"/>
    <cellStyle name="Normal 4 4 2 5 2" xfId="1580" xr:uid="{00000000-0005-0000-0000-000029060000}"/>
    <cellStyle name="Normal 4 4 2 6" xfId="1581" xr:uid="{00000000-0005-0000-0000-00002A060000}"/>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3" xfId="1587" xr:uid="{00000000-0005-0000-0000-000030060000}"/>
    <cellStyle name="Normal 4 4 3 2 3" xfId="1588" xr:uid="{00000000-0005-0000-0000-000031060000}"/>
    <cellStyle name="Normal 4 4 3 2 3 2" xfId="1589" xr:uid="{00000000-0005-0000-0000-000032060000}"/>
    <cellStyle name="Normal 4 4 3 2 4" xfId="1590" xr:uid="{00000000-0005-0000-0000-000033060000}"/>
    <cellStyle name="Normal 4 4 3 3" xfId="1591" xr:uid="{00000000-0005-0000-0000-000034060000}"/>
    <cellStyle name="Normal 4 4 3 3 2" xfId="1592" xr:uid="{00000000-0005-0000-0000-000035060000}"/>
    <cellStyle name="Normal 4 4 3 3 2 2" xfId="1593" xr:uid="{00000000-0005-0000-0000-000036060000}"/>
    <cellStyle name="Normal 4 4 3 3 3" xfId="1594" xr:uid="{00000000-0005-0000-0000-000037060000}"/>
    <cellStyle name="Normal 4 4 3 4" xfId="1595" xr:uid="{00000000-0005-0000-0000-000038060000}"/>
    <cellStyle name="Normal 4 4 3 4 2" xfId="1596" xr:uid="{00000000-0005-0000-0000-000039060000}"/>
    <cellStyle name="Normal 4 4 3 5" xfId="1597" xr:uid="{00000000-0005-0000-0000-00003A060000}"/>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3" xfId="1602" xr:uid="{00000000-0005-0000-0000-00003F060000}"/>
    <cellStyle name="Normal 4 4 4 3" xfId="1603" xr:uid="{00000000-0005-0000-0000-000040060000}"/>
    <cellStyle name="Normal 4 4 4 3 2" xfId="1604" xr:uid="{00000000-0005-0000-0000-000041060000}"/>
    <cellStyle name="Normal 4 4 4 4" xfId="1605" xr:uid="{00000000-0005-0000-0000-000042060000}"/>
    <cellStyle name="Normal 4 4 5" xfId="1606" xr:uid="{00000000-0005-0000-0000-000043060000}"/>
    <cellStyle name="Normal 4 4 5 2" xfId="1607" xr:uid="{00000000-0005-0000-0000-000044060000}"/>
    <cellStyle name="Normal 4 4 5 2 2" xfId="1608" xr:uid="{00000000-0005-0000-0000-000045060000}"/>
    <cellStyle name="Normal 4 4 5 3" xfId="1609" xr:uid="{00000000-0005-0000-0000-000046060000}"/>
    <cellStyle name="Normal 4 4 6" xfId="1610" xr:uid="{00000000-0005-0000-0000-000047060000}"/>
    <cellStyle name="Normal 4 4 6 2" xfId="1611" xr:uid="{00000000-0005-0000-0000-000048060000}"/>
    <cellStyle name="Normal 4 4 7" xfId="1612" xr:uid="{00000000-0005-0000-0000-000049060000}"/>
    <cellStyle name="Normal 4 5" xfId="1613" xr:uid="{00000000-0005-0000-0000-00004A060000}"/>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3" xfId="1619" xr:uid="{00000000-0005-0000-0000-000050060000}"/>
    <cellStyle name="Normal 4 5 2 2 3" xfId="1620" xr:uid="{00000000-0005-0000-0000-000051060000}"/>
    <cellStyle name="Normal 4 5 2 2 3 2" xfId="1621" xr:uid="{00000000-0005-0000-0000-000052060000}"/>
    <cellStyle name="Normal 4 5 2 2 4" xfId="1622" xr:uid="{00000000-0005-0000-0000-000053060000}"/>
    <cellStyle name="Normal 4 5 2 3" xfId="1623" xr:uid="{00000000-0005-0000-0000-000054060000}"/>
    <cellStyle name="Normal 4 5 2 3 2" xfId="1624" xr:uid="{00000000-0005-0000-0000-000055060000}"/>
    <cellStyle name="Normal 4 5 2 3 2 2" xfId="1625" xr:uid="{00000000-0005-0000-0000-000056060000}"/>
    <cellStyle name="Normal 4 5 2 3 3" xfId="1626" xr:uid="{00000000-0005-0000-0000-000057060000}"/>
    <cellStyle name="Normal 4 5 2 4" xfId="1627" xr:uid="{00000000-0005-0000-0000-000058060000}"/>
    <cellStyle name="Normal 4 5 2 4 2" xfId="1628" xr:uid="{00000000-0005-0000-0000-000059060000}"/>
    <cellStyle name="Normal 4 5 2 5" xfId="1629" xr:uid="{00000000-0005-0000-0000-00005A060000}"/>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3" xfId="1634" xr:uid="{00000000-0005-0000-0000-00005F060000}"/>
    <cellStyle name="Normal 4 5 3 3" xfId="1635" xr:uid="{00000000-0005-0000-0000-000060060000}"/>
    <cellStyle name="Normal 4 5 3 3 2" xfId="1636" xr:uid="{00000000-0005-0000-0000-000061060000}"/>
    <cellStyle name="Normal 4 5 3 4" xfId="1637" xr:uid="{00000000-0005-0000-0000-000062060000}"/>
    <cellStyle name="Normal 4 5 4" xfId="1638" xr:uid="{00000000-0005-0000-0000-000063060000}"/>
    <cellStyle name="Normal 4 5 4 2" xfId="1639" xr:uid="{00000000-0005-0000-0000-000064060000}"/>
    <cellStyle name="Normal 4 5 4 2 2" xfId="1640" xr:uid="{00000000-0005-0000-0000-000065060000}"/>
    <cellStyle name="Normal 4 5 4 3" xfId="1641" xr:uid="{00000000-0005-0000-0000-000066060000}"/>
    <cellStyle name="Normal 4 5 5" xfId="1642" xr:uid="{00000000-0005-0000-0000-000067060000}"/>
    <cellStyle name="Normal 4 5 5 2" xfId="1643" xr:uid="{00000000-0005-0000-0000-000068060000}"/>
    <cellStyle name="Normal 4 5 6" xfId="1644" xr:uid="{00000000-0005-0000-0000-000069060000}"/>
    <cellStyle name="Normal 4 5 7" xfId="1645" xr:uid="{00000000-0005-0000-0000-00006A060000}"/>
    <cellStyle name="Normal 4 5 8" xfId="1646" xr:uid="{00000000-0005-0000-0000-00006B060000}"/>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3" xfId="1652" xr:uid="{00000000-0005-0000-0000-000071060000}"/>
    <cellStyle name="Normal 4 6 2 3" xfId="1653" xr:uid="{00000000-0005-0000-0000-000072060000}"/>
    <cellStyle name="Normal 4 6 2 3 2" xfId="1654" xr:uid="{00000000-0005-0000-0000-000073060000}"/>
    <cellStyle name="Normal 4 6 2 4" xfId="1655" xr:uid="{00000000-0005-0000-0000-000074060000}"/>
    <cellStyle name="Normal 4 6 3" xfId="1656" xr:uid="{00000000-0005-0000-0000-000075060000}"/>
    <cellStyle name="Normal 4 6 3 2" xfId="1657" xr:uid="{00000000-0005-0000-0000-000076060000}"/>
    <cellStyle name="Normal 4 6 3 2 2" xfId="1658" xr:uid="{00000000-0005-0000-0000-000077060000}"/>
    <cellStyle name="Normal 4 6 3 3" xfId="1659" xr:uid="{00000000-0005-0000-0000-000078060000}"/>
    <cellStyle name="Normal 4 6 4" xfId="1660" xr:uid="{00000000-0005-0000-0000-000079060000}"/>
    <cellStyle name="Normal 4 6 4 2" xfId="1661" xr:uid="{00000000-0005-0000-0000-00007A060000}"/>
    <cellStyle name="Normal 4 6 5" xfId="1662" xr:uid="{00000000-0005-0000-0000-00007B060000}"/>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3" xfId="1667" xr:uid="{00000000-0005-0000-0000-000080060000}"/>
    <cellStyle name="Normal 4 7 3" xfId="1668" xr:uid="{00000000-0005-0000-0000-000081060000}"/>
    <cellStyle name="Normal 4 7 3 2" xfId="1669" xr:uid="{00000000-0005-0000-0000-000082060000}"/>
    <cellStyle name="Normal 4 7 4" xfId="1670" xr:uid="{00000000-0005-0000-0000-000083060000}"/>
    <cellStyle name="Normal 4 8" xfId="1671" xr:uid="{00000000-0005-0000-0000-000084060000}"/>
    <cellStyle name="Normal 4 8 2" xfId="1672" xr:uid="{00000000-0005-0000-0000-000085060000}"/>
    <cellStyle name="Normal 4 8 2 2" xfId="1673" xr:uid="{00000000-0005-0000-0000-000086060000}"/>
    <cellStyle name="Normal 4 8 3" xfId="1674" xr:uid="{00000000-0005-0000-0000-000087060000}"/>
    <cellStyle name="Normal 4 9" xfId="1675" xr:uid="{00000000-0005-0000-0000-000088060000}"/>
    <cellStyle name="Normal 4 9 2" xfId="1676" xr:uid="{00000000-0005-0000-0000-000089060000}"/>
    <cellStyle name="Normal 5" xfId="1677" xr:uid="{00000000-0005-0000-0000-00008A060000}"/>
    <cellStyle name="Normal 5 10" xfId="1678" xr:uid="{00000000-0005-0000-0000-00008B060000}"/>
    <cellStyle name="Normal 5 11" xfId="1679" xr:uid="{00000000-0005-0000-0000-00008C060000}"/>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3" xfId="1687" xr:uid="{00000000-0005-0000-0000-000094060000}"/>
    <cellStyle name="Normal 5 2 2 2 2 3" xfId="1688" xr:uid="{00000000-0005-0000-0000-000095060000}"/>
    <cellStyle name="Normal 5 2 2 2 2 3 2" xfId="1689" xr:uid="{00000000-0005-0000-0000-000096060000}"/>
    <cellStyle name="Normal 5 2 2 2 2 4" xfId="1690" xr:uid="{00000000-0005-0000-0000-000097060000}"/>
    <cellStyle name="Normal 5 2 2 2 3" xfId="1691" xr:uid="{00000000-0005-0000-0000-000098060000}"/>
    <cellStyle name="Normal 5 2 2 2 3 2" xfId="1692" xr:uid="{00000000-0005-0000-0000-000099060000}"/>
    <cellStyle name="Normal 5 2 2 2 3 2 2" xfId="1693" xr:uid="{00000000-0005-0000-0000-00009A060000}"/>
    <cellStyle name="Normal 5 2 2 2 3 3" xfId="1694" xr:uid="{00000000-0005-0000-0000-00009B060000}"/>
    <cellStyle name="Normal 5 2 2 2 4" xfId="1695" xr:uid="{00000000-0005-0000-0000-00009C060000}"/>
    <cellStyle name="Normal 5 2 2 2 4 2" xfId="1696" xr:uid="{00000000-0005-0000-0000-00009D060000}"/>
    <cellStyle name="Normal 5 2 2 2 5" xfId="1697" xr:uid="{00000000-0005-0000-0000-00009E060000}"/>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3" xfId="1702" xr:uid="{00000000-0005-0000-0000-0000A3060000}"/>
    <cellStyle name="Normal 5 2 2 3 3" xfId="1703" xr:uid="{00000000-0005-0000-0000-0000A4060000}"/>
    <cellStyle name="Normal 5 2 2 3 3 2" xfId="1704" xr:uid="{00000000-0005-0000-0000-0000A5060000}"/>
    <cellStyle name="Normal 5 2 2 3 4" xfId="1705" xr:uid="{00000000-0005-0000-0000-0000A6060000}"/>
    <cellStyle name="Normal 5 2 2 4" xfId="1706" xr:uid="{00000000-0005-0000-0000-0000A7060000}"/>
    <cellStyle name="Normal 5 2 2 4 2" xfId="1707" xr:uid="{00000000-0005-0000-0000-0000A8060000}"/>
    <cellStyle name="Normal 5 2 2 4 2 2" xfId="1708" xr:uid="{00000000-0005-0000-0000-0000A9060000}"/>
    <cellStyle name="Normal 5 2 2 4 3" xfId="1709" xr:uid="{00000000-0005-0000-0000-0000AA060000}"/>
    <cellStyle name="Normal 5 2 2 5" xfId="1710" xr:uid="{00000000-0005-0000-0000-0000AB060000}"/>
    <cellStyle name="Normal 5 2 2 5 2" xfId="1711" xr:uid="{00000000-0005-0000-0000-0000AC060000}"/>
    <cellStyle name="Normal 5 2 2 6" xfId="1712" xr:uid="{00000000-0005-0000-0000-0000AD060000}"/>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3" xfId="1718" xr:uid="{00000000-0005-0000-0000-0000B3060000}"/>
    <cellStyle name="Normal 5 2 3 2 3" xfId="1719" xr:uid="{00000000-0005-0000-0000-0000B4060000}"/>
    <cellStyle name="Normal 5 2 3 2 3 2" xfId="1720" xr:uid="{00000000-0005-0000-0000-0000B5060000}"/>
    <cellStyle name="Normal 5 2 3 2 4" xfId="1721" xr:uid="{00000000-0005-0000-0000-0000B6060000}"/>
    <cellStyle name="Normal 5 2 3 3" xfId="1722" xr:uid="{00000000-0005-0000-0000-0000B7060000}"/>
    <cellStyle name="Normal 5 2 3 3 2" xfId="1723" xr:uid="{00000000-0005-0000-0000-0000B8060000}"/>
    <cellStyle name="Normal 5 2 3 3 2 2" xfId="1724" xr:uid="{00000000-0005-0000-0000-0000B9060000}"/>
    <cellStyle name="Normal 5 2 3 3 3" xfId="1725" xr:uid="{00000000-0005-0000-0000-0000BA060000}"/>
    <cellStyle name="Normal 5 2 3 4" xfId="1726" xr:uid="{00000000-0005-0000-0000-0000BB060000}"/>
    <cellStyle name="Normal 5 2 3 4 2" xfId="1727" xr:uid="{00000000-0005-0000-0000-0000BC060000}"/>
    <cellStyle name="Normal 5 2 3 5" xfId="1728" xr:uid="{00000000-0005-0000-0000-0000BD060000}"/>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3" xfId="1733" xr:uid="{00000000-0005-0000-0000-0000C2060000}"/>
    <cellStyle name="Normal 5 2 4 3" xfId="1734" xr:uid="{00000000-0005-0000-0000-0000C3060000}"/>
    <cellStyle name="Normal 5 2 4 3 2" xfId="1735" xr:uid="{00000000-0005-0000-0000-0000C4060000}"/>
    <cellStyle name="Normal 5 2 4 4" xfId="1736" xr:uid="{00000000-0005-0000-0000-0000C5060000}"/>
    <cellStyle name="Normal 5 2 5" xfId="1737" xr:uid="{00000000-0005-0000-0000-0000C6060000}"/>
    <cellStyle name="Normal 5 2 5 2" xfId="1738" xr:uid="{00000000-0005-0000-0000-0000C7060000}"/>
    <cellStyle name="Normal 5 2 5 2 2" xfId="1739" xr:uid="{00000000-0005-0000-0000-0000C8060000}"/>
    <cellStyle name="Normal 5 2 5 3" xfId="1740" xr:uid="{00000000-0005-0000-0000-0000C9060000}"/>
    <cellStyle name="Normal 5 2 6" xfId="1741" xr:uid="{00000000-0005-0000-0000-0000CA060000}"/>
    <cellStyle name="Normal 5 2 6 2" xfId="1742" xr:uid="{00000000-0005-0000-0000-0000CB060000}"/>
    <cellStyle name="Normal 5 2 7" xfId="1743" xr:uid="{00000000-0005-0000-0000-0000CC060000}"/>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3" xfId="1751" xr:uid="{00000000-0005-0000-0000-0000D4060000}"/>
    <cellStyle name="Normal 5 3 2 2 2 3" xfId="1752" xr:uid="{00000000-0005-0000-0000-0000D5060000}"/>
    <cellStyle name="Normal 5 3 2 2 2 3 2" xfId="1753" xr:uid="{00000000-0005-0000-0000-0000D6060000}"/>
    <cellStyle name="Normal 5 3 2 2 2 4" xfId="1754" xr:uid="{00000000-0005-0000-0000-0000D7060000}"/>
    <cellStyle name="Normal 5 3 2 2 3" xfId="1755" xr:uid="{00000000-0005-0000-0000-0000D8060000}"/>
    <cellStyle name="Normal 5 3 2 2 3 2" xfId="1756" xr:uid="{00000000-0005-0000-0000-0000D9060000}"/>
    <cellStyle name="Normal 5 3 2 2 3 2 2" xfId="1757" xr:uid="{00000000-0005-0000-0000-0000DA060000}"/>
    <cellStyle name="Normal 5 3 2 2 3 3" xfId="1758" xr:uid="{00000000-0005-0000-0000-0000DB060000}"/>
    <cellStyle name="Normal 5 3 2 2 4" xfId="1759" xr:uid="{00000000-0005-0000-0000-0000DC060000}"/>
    <cellStyle name="Normal 5 3 2 2 4 2" xfId="1760" xr:uid="{00000000-0005-0000-0000-0000DD060000}"/>
    <cellStyle name="Normal 5 3 2 2 5" xfId="1761" xr:uid="{00000000-0005-0000-0000-0000DE060000}"/>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3" xfId="1766" xr:uid="{00000000-0005-0000-0000-0000E3060000}"/>
    <cellStyle name="Normal 5 3 2 3 3" xfId="1767" xr:uid="{00000000-0005-0000-0000-0000E4060000}"/>
    <cellStyle name="Normal 5 3 2 3 3 2" xfId="1768" xr:uid="{00000000-0005-0000-0000-0000E5060000}"/>
    <cellStyle name="Normal 5 3 2 3 4" xfId="1769" xr:uid="{00000000-0005-0000-0000-0000E6060000}"/>
    <cellStyle name="Normal 5 3 2 4" xfId="1770" xr:uid="{00000000-0005-0000-0000-0000E7060000}"/>
    <cellStyle name="Normal 5 3 2 4 2" xfId="1771" xr:uid="{00000000-0005-0000-0000-0000E8060000}"/>
    <cellStyle name="Normal 5 3 2 4 2 2" xfId="1772" xr:uid="{00000000-0005-0000-0000-0000E9060000}"/>
    <cellStyle name="Normal 5 3 2 4 3" xfId="1773" xr:uid="{00000000-0005-0000-0000-0000EA060000}"/>
    <cellStyle name="Normal 5 3 2 5" xfId="1774" xr:uid="{00000000-0005-0000-0000-0000EB060000}"/>
    <cellStyle name="Normal 5 3 2 5 2" xfId="1775" xr:uid="{00000000-0005-0000-0000-0000EC060000}"/>
    <cellStyle name="Normal 5 3 2 6" xfId="1776" xr:uid="{00000000-0005-0000-0000-0000ED060000}"/>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3" xfId="1782" xr:uid="{00000000-0005-0000-0000-0000F3060000}"/>
    <cellStyle name="Normal 5 3 3 2 3" xfId="1783" xr:uid="{00000000-0005-0000-0000-0000F4060000}"/>
    <cellStyle name="Normal 5 3 3 2 3 2" xfId="1784" xr:uid="{00000000-0005-0000-0000-0000F5060000}"/>
    <cellStyle name="Normal 5 3 3 2 4" xfId="1785" xr:uid="{00000000-0005-0000-0000-0000F6060000}"/>
    <cellStyle name="Normal 5 3 3 3" xfId="1786" xr:uid="{00000000-0005-0000-0000-0000F7060000}"/>
    <cellStyle name="Normal 5 3 3 3 2" xfId="1787" xr:uid="{00000000-0005-0000-0000-0000F8060000}"/>
    <cellStyle name="Normal 5 3 3 3 2 2" xfId="1788" xr:uid="{00000000-0005-0000-0000-0000F9060000}"/>
    <cellStyle name="Normal 5 3 3 3 3" xfId="1789" xr:uid="{00000000-0005-0000-0000-0000FA060000}"/>
    <cellStyle name="Normal 5 3 3 4" xfId="1790" xr:uid="{00000000-0005-0000-0000-0000FB060000}"/>
    <cellStyle name="Normal 5 3 3 4 2" xfId="1791" xr:uid="{00000000-0005-0000-0000-0000FC060000}"/>
    <cellStyle name="Normal 5 3 3 5" xfId="1792" xr:uid="{00000000-0005-0000-0000-0000FD060000}"/>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3" xfId="1797" xr:uid="{00000000-0005-0000-0000-000002070000}"/>
    <cellStyle name="Normal 5 3 4 3" xfId="1798" xr:uid="{00000000-0005-0000-0000-000003070000}"/>
    <cellStyle name="Normal 5 3 4 3 2" xfId="1799" xr:uid="{00000000-0005-0000-0000-000004070000}"/>
    <cellStyle name="Normal 5 3 4 4" xfId="1800" xr:uid="{00000000-0005-0000-0000-000005070000}"/>
    <cellStyle name="Normal 5 3 5" xfId="1801" xr:uid="{00000000-0005-0000-0000-000006070000}"/>
    <cellStyle name="Normal 5 3 5 2" xfId="1802" xr:uid="{00000000-0005-0000-0000-000007070000}"/>
    <cellStyle name="Normal 5 3 5 2 2" xfId="1803" xr:uid="{00000000-0005-0000-0000-000008070000}"/>
    <cellStyle name="Normal 5 3 5 3" xfId="1804" xr:uid="{00000000-0005-0000-0000-000009070000}"/>
    <cellStyle name="Normal 5 3 6" xfId="1805" xr:uid="{00000000-0005-0000-0000-00000A070000}"/>
    <cellStyle name="Normal 5 3 6 2" xfId="1806" xr:uid="{00000000-0005-0000-0000-00000B070000}"/>
    <cellStyle name="Normal 5 3 7" xfId="1807" xr:uid="{00000000-0005-0000-0000-00000C070000}"/>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3" xfId="1814" xr:uid="{00000000-0005-0000-0000-000013070000}"/>
    <cellStyle name="Normal 5 4 2 2 3" xfId="1815" xr:uid="{00000000-0005-0000-0000-000014070000}"/>
    <cellStyle name="Normal 5 4 2 2 3 2" xfId="1816" xr:uid="{00000000-0005-0000-0000-000015070000}"/>
    <cellStyle name="Normal 5 4 2 2 4" xfId="1817" xr:uid="{00000000-0005-0000-0000-000016070000}"/>
    <cellStyle name="Normal 5 4 2 3" xfId="1818" xr:uid="{00000000-0005-0000-0000-000017070000}"/>
    <cellStyle name="Normal 5 4 2 3 2" xfId="1819" xr:uid="{00000000-0005-0000-0000-000018070000}"/>
    <cellStyle name="Normal 5 4 2 3 2 2" xfId="1820" xr:uid="{00000000-0005-0000-0000-000019070000}"/>
    <cellStyle name="Normal 5 4 2 3 3" xfId="1821" xr:uid="{00000000-0005-0000-0000-00001A070000}"/>
    <cellStyle name="Normal 5 4 2 4" xfId="1822" xr:uid="{00000000-0005-0000-0000-00001B070000}"/>
    <cellStyle name="Normal 5 4 2 4 2" xfId="1823" xr:uid="{00000000-0005-0000-0000-00001C070000}"/>
    <cellStyle name="Normal 5 4 2 5" xfId="1824" xr:uid="{00000000-0005-0000-0000-00001D070000}"/>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3" xfId="1829" xr:uid="{00000000-0005-0000-0000-000022070000}"/>
    <cellStyle name="Normal 5 4 3 3" xfId="1830" xr:uid="{00000000-0005-0000-0000-000023070000}"/>
    <cellStyle name="Normal 5 4 3 3 2" xfId="1831" xr:uid="{00000000-0005-0000-0000-000024070000}"/>
    <cellStyle name="Normal 5 4 3 4" xfId="1832" xr:uid="{00000000-0005-0000-0000-000025070000}"/>
    <cellStyle name="Normal 5 4 4" xfId="1833" xr:uid="{00000000-0005-0000-0000-000026070000}"/>
    <cellStyle name="Normal 5 4 4 2" xfId="1834" xr:uid="{00000000-0005-0000-0000-000027070000}"/>
    <cellStyle name="Normal 5 4 4 2 2" xfId="1835" xr:uid="{00000000-0005-0000-0000-000028070000}"/>
    <cellStyle name="Normal 5 4 4 3" xfId="1836" xr:uid="{00000000-0005-0000-0000-000029070000}"/>
    <cellStyle name="Normal 5 4 5" xfId="1837" xr:uid="{00000000-0005-0000-0000-00002A070000}"/>
    <cellStyle name="Normal 5 4 5 2" xfId="1838" xr:uid="{00000000-0005-0000-0000-00002B070000}"/>
    <cellStyle name="Normal 5 4 6" xfId="1839" xr:uid="{00000000-0005-0000-0000-00002C070000}"/>
    <cellStyle name="Normal 5 4 7" xfId="1840" xr:uid="{00000000-0005-0000-0000-00002D070000}"/>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3" xfId="1846" xr:uid="{00000000-0005-0000-0000-000033070000}"/>
    <cellStyle name="Normal 5 5 2 3" xfId="1847" xr:uid="{00000000-0005-0000-0000-000034070000}"/>
    <cellStyle name="Normal 5 5 2 3 2" xfId="1848" xr:uid="{00000000-0005-0000-0000-000035070000}"/>
    <cellStyle name="Normal 5 5 2 4" xfId="1849" xr:uid="{00000000-0005-0000-0000-000036070000}"/>
    <cellStyle name="Normal 5 5 3" xfId="1850" xr:uid="{00000000-0005-0000-0000-000037070000}"/>
    <cellStyle name="Normal 5 5 3 2" xfId="1851" xr:uid="{00000000-0005-0000-0000-000038070000}"/>
    <cellStyle name="Normal 5 5 3 2 2" xfId="1852" xr:uid="{00000000-0005-0000-0000-000039070000}"/>
    <cellStyle name="Normal 5 5 3 3" xfId="1853" xr:uid="{00000000-0005-0000-0000-00003A070000}"/>
    <cellStyle name="Normal 5 5 4" xfId="1854" xr:uid="{00000000-0005-0000-0000-00003B070000}"/>
    <cellStyle name="Normal 5 5 4 2" xfId="1855" xr:uid="{00000000-0005-0000-0000-00003C070000}"/>
    <cellStyle name="Normal 5 5 5" xfId="1856" xr:uid="{00000000-0005-0000-0000-00003D070000}"/>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3" xfId="1861" xr:uid="{00000000-0005-0000-0000-000042070000}"/>
    <cellStyle name="Normal 5 6 3" xfId="1862" xr:uid="{00000000-0005-0000-0000-000043070000}"/>
    <cellStyle name="Normal 5 6 3 2" xfId="1863" xr:uid="{00000000-0005-0000-0000-000044070000}"/>
    <cellStyle name="Normal 5 6 4" xfId="1864" xr:uid="{00000000-0005-0000-0000-000045070000}"/>
    <cellStyle name="Normal 5 7" xfId="1865" xr:uid="{00000000-0005-0000-0000-000046070000}"/>
    <cellStyle name="Normal 5 7 2" xfId="1866" xr:uid="{00000000-0005-0000-0000-000047070000}"/>
    <cellStyle name="Normal 5 7 2 2" xfId="1867" xr:uid="{00000000-0005-0000-0000-000048070000}"/>
    <cellStyle name="Normal 5 7 3" xfId="1868" xr:uid="{00000000-0005-0000-0000-000049070000}"/>
    <cellStyle name="Normal 5 8" xfId="1869" xr:uid="{00000000-0005-0000-0000-00004A070000}"/>
    <cellStyle name="Normal 5 8 2" xfId="1870" xr:uid="{00000000-0005-0000-0000-00004B070000}"/>
    <cellStyle name="Normal 5 9" xfId="1871" xr:uid="{00000000-0005-0000-0000-00004C070000}"/>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5" xfId="1910" xr:uid="{00000000-0005-0000-0000-000072070000}"/>
    <cellStyle name="Porcentual 2" xfId="1911" xr:uid="{00000000-0005-0000-0000-000073070000}"/>
    <cellStyle name="Porcentual 2 2" xfId="1912" xr:uid="{00000000-0005-0000-0000-000074070000}"/>
    <cellStyle name="Porcentual 2 2 2" xfId="1913" xr:uid="{00000000-0005-0000-0000-000075070000}"/>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99CC"/>
      <color rgb="FF199791"/>
      <color rgb="FFFF9933"/>
      <color rgb="FFFF6600"/>
      <color rgb="FFFF33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82.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image" Target="../media/image4.pn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producción /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2020/21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'4'!$D$6:$D$17</c:f>
              <c:numCache>
                <c:formatCode>#,##0</c:formatCode>
                <c:ptCount val="12"/>
                <c:pt idx="0">
                  <c:v>768.49</c:v>
                </c:pt>
                <c:pt idx="1">
                  <c:v>773.43</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'4'!$E$6:$E$17</c:f>
              <c:numCache>
                <c:formatCode>#,##0</c:formatCode>
                <c:ptCount val="12"/>
                <c:pt idx="0">
                  <c:v>753.49</c:v>
                </c:pt>
                <c:pt idx="1">
                  <c:v>753.19</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in val="705"/>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Estados Unidos, Argentina y Chile</a:t>
            </a:r>
          </a:p>
          <a:p>
            <a:pPr>
              <a:defRPr sz="900" b="1"/>
            </a:pPr>
            <a:r>
              <a:rPr lang="es-CL" sz="900" b="1"/>
              <a:t>(precios mensuales nominales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18478718350117215"/>
          <c:w val="0.83313149867646341"/>
          <c:h val="0.41221512405288968"/>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'20'!$B$6:$B$22</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'20'!$G$6:$G$22</c:f>
              <c:numCache>
                <c:formatCode>0</c:formatCode>
                <c:ptCount val="17"/>
                <c:pt idx="0">
                  <c:v>187.32407407407408</c:v>
                </c:pt>
                <c:pt idx="1">
                  <c:v>184.92884615384617</c:v>
                </c:pt>
                <c:pt idx="2">
                  <c:v>184.79838709677421</c:v>
                </c:pt>
                <c:pt idx="3">
                  <c:v>185</c:v>
                </c:pt>
                <c:pt idx="4">
                  <c:v>185</c:v>
                </c:pt>
                <c:pt idx="10">
                  <c:v>190</c:v>
                </c:pt>
                <c:pt idx="11">
                  <c:v>192.5</c:v>
                </c:pt>
                <c:pt idx="12">
                  <c:v>186.69354838709677</c:v>
                </c:pt>
                <c:pt idx="13">
                  <c:v>190.5</c:v>
                </c:pt>
                <c:pt idx="14">
                  <c:v>206.29569892473123</c:v>
                </c:pt>
                <c:pt idx="15">
                  <c:v>209.46666666666667</c:v>
                </c:pt>
                <c:pt idx="16">
                  <c:v>211.61290322580643</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'20'!$B$6:$B$22</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'20'!$F$6:$F$22</c:f>
              <c:numCache>
                <c:formatCode>0</c:formatCode>
                <c:ptCount val="17"/>
                <c:pt idx="0">
                  <c:v>191.34296296296296</c:v>
                </c:pt>
                <c:pt idx="1">
                  <c:v>193.52071428571426</c:v>
                </c:pt>
                <c:pt idx="2">
                  <c:v>186.08387096774194</c:v>
                </c:pt>
                <c:pt idx="3">
                  <c:v>178.56900000000002</c:v>
                </c:pt>
                <c:pt idx="4">
                  <c:v>179.64</c:v>
                </c:pt>
                <c:pt idx="5">
                  <c:v>200.16299999999998</c:v>
                </c:pt>
                <c:pt idx="6">
                  <c:v>199.15677419354836</c:v>
                </c:pt>
                <c:pt idx="7">
                  <c:v>202.01709677419356</c:v>
                </c:pt>
                <c:pt idx="8">
                  <c:v>196.28310344827588</c:v>
                </c:pt>
                <c:pt idx="9">
                  <c:v>197.47806451612902</c:v>
                </c:pt>
                <c:pt idx="10">
                  <c:v>197.33875</c:v>
                </c:pt>
                <c:pt idx="11">
                  <c:v>192.08241379310346</c:v>
                </c:pt>
                <c:pt idx="12">
                  <c:v>210.10677419354838</c:v>
                </c:pt>
                <c:pt idx="13">
                  <c:v>227.43</c:v>
                </c:pt>
                <c:pt idx="14">
                  <c:v>243.37225806451613</c:v>
                </c:pt>
                <c:pt idx="15">
                  <c:v>248.03900000000002</c:v>
                </c:pt>
                <c:pt idx="16">
                  <c:v>234.98516129032257</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'20'!$B$6:$B$22</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'20'!$H$6:$H$22</c:f>
              <c:numCache>
                <c:formatCode>0</c:formatCode>
                <c:ptCount val="17"/>
                <c:pt idx="0">
                  <c:v>166.85648771019902</c:v>
                </c:pt>
                <c:pt idx="1">
                  <c:v>163.01295756642645</c:v>
                </c:pt>
                <c:pt idx="2">
                  <c:v>167.39144725350198</c:v>
                </c:pt>
                <c:pt idx="3">
                  <c:v>169.69257301329134</c:v>
                </c:pt>
                <c:pt idx="4">
                  <c:v>175.93265098289484</c:v>
                </c:pt>
                <c:pt idx="5">
                  <c:v>175.84353897655271</c:v>
                </c:pt>
                <c:pt idx="6">
                  <c:v>169.56435378899377</c:v>
                </c:pt>
                <c:pt idx="7">
                  <c:v>179.17951596192964</c:v>
                </c:pt>
                <c:pt idx="8">
                  <c:v>178.17627809535787</c:v>
                </c:pt>
                <c:pt idx="11">
                  <c:v>163.0526263365746</c:v>
                </c:pt>
                <c:pt idx="12">
                  <c:v>170.12734792920389</c:v>
                </c:pt>
                <c:pt idx="13">
                  <c:v>174.38817529449634</c:v>
                </c:pt>
                <c:pt idx="14">
                  <c:v>182.74942056190335</c:v>
                </c:pt>
                <c:pt idx="15">
                  <c:v>199.60643765752232</c:v>
                </c:pt>
                <c:pt idx="16">
                  <c:v>197.54904988549347</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250"/>
          <c:min val="160"/>
        </c:scaling>
        <c:delete val="0"/>
        <c:axPos val="l"/>
        <c:title>
          <c:tx>
            <c:rich>
              <a:bodyPr/>
              <a:lstStyle/>
              <a:p>
                <a:pPr>
                  <a:defRPr/>
                </a:pPr>
                <a:r>
                  <a:rPr lang="es-CL"/>
                  <a:t>$ / kilo</a:t>
                </a:r>
              </a:p>
            </c:rich>
          </c:tx>
          <c:layout>
            <c:manualLayout>
              <c:xMode val="edge"/>
              <c:yMode val="edge"/>
              <c:x val="2.1857693833286916E-2"/>
              <c:y val="0.36269373557221007"/>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5.3227502510739211E-2"/>
          <c:y val="0.75755797995130125"/>
          <c:w val="0.88551197981281282"/>
          <c:h val="0.14697909749233154"/>
        </c:manualLayout>
      </c:layout>
      <c:overlay val="0"/>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11. Evolución de los precios del trigo HRW en el mercado de futuros de Kansas </a:t>
            </a:r>
          </a:p>
          <a:p>
            <a:pPr>
              <a:defRPr sz="900" b="1"/>
            </a:pPr>
            <a:r>
              <a:rPr lang="es-CL" sz="900" b="1"/>
              <a:t>desde el 6 de enero de 2020 hasta el 15</a:t>
            </a:r>
            <a:r>
              <a:rPr lang="es-CL" sz="900" b="1" baseline="0"/>
              <a:t> de junio de 2020</a:t>
            </a:r>
            <a:endParaRPr lang="es-CL" sz="900" b="1"/>
          </a:p>
          <a:p>
            <a:pPr>
              <a:defRPr sz="900" b="1"/>
            </a:pPr>
            <a:r>
              <a:rPr lang="es-CL" sz="900" b="1"/>
              <a:t>(precios diarios en USD / tonelada)</a:t>
            </a:r>
          </a:p>
        </c:rich>
      </c:tx>
      <c:layout>
        <c:manualLayout>
          <c:xMode val="edge"/>
          <c:yMode val="edge"/>
          <c:x val="0.13639254938565956"/>
          <c:y val="0.12882136775749323"/>
        </c:manualLayout>
      </c:layout>
      <c:overlay val="0"/>
      <c:spPr>
        <a:noFill/>
        <a:ln w="25400">
          <a:noFill/>
        </a:ln>
      </c:spPr>
    </c:title>
    <c:autoTitleDeleted val="0"/>
    <c:plotArea>
      <c:layout>
        <c:manualLayout>
          <c:layoutTarget val="inner"/>
          <c:xMode val="edge"/>
          <c:yMode val="edge"/>
          <c:x val="0.11548818152331941"/>
          <c:y val="0.24626827769311027"/>
          <c:w val="0.77851098657120998"/>
          <c:h val="0.46681366623400966"/>
        </c:manualLayout>
      </c:layout>
      <c:lineChart>
        <c:grouping val="standard"/>
        <c:varyColors val="0"/>
        <c:ser>
          <c:idx val="2"/>
          <c:order val="0"/>
          <c:tx>
            <c:strRef>
              <c:f>'21'!$U$1</c:f>
              <c:strCache>
                <c:ptCount val="1"/>
                <c:pt idx="0">
                  <c:v>dic-20</c:v>
                </c:pt>
              </c:strCache>
            </c:strRef>
          </c:tx>
          <c:marker>
            <c:symbol val="none"/>
          </c:marker>
          <c:cat>
            <c:numRef>
              <c:f>'21'!$L$2:$L$25</c:f>
              <c:numCache>
                <c:formatCode>dd/mm/yyyy;@</c:formatCode>
                <c:ptCount val="24"/>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pt idx="20">
                  <c:v>43977</c:v>
                </c:pt>
                <c:pt idx="21">
                  <c:v>43983</c:v>
                </c:pt>
                <c:pt idx="22">
                  <c:v>43990</c:v>
                </c:pt>
                <c:pt idx="23">
                  <c:v>43997</c:v>
                </c:pt>
              </c:numCache>
            </c:numRef>
          </c:cat>
          <c:val>
            <c:numRef>
              <c:f>'21'!$U$2:$U$25</c:f>
              <c:numCache>
                <c:formatCode>0</c:formatCode>
                <c:ptCount val="24"/>
                <c:pt idx="0">
                  <c:v>187.57811999999998</c:v>
                </c:pt>
                <c:pt idx="1">
                  <c:v>193.91646</c:v>
                </c:pt>
                <c:pt idx="2">
                  <c:v>199.70364000000001</c:v>
                </c:pt>
                <c:pt idx="3">
                  <c:v>195.20249999999999</c:v>
                </c:pt>
                <c:pt idx="4">
                  <c:v>188.7723</c:v>
                </c:pt>
                <c:pt idx="5">
                  <c:v>190.51764</c:v>
                </c:pt>
                <c:pt idx="6">
                  <c:v>196.02923999999999</c:v>
                </c:pt>
                <c:pt idx="7">
                  <c:v>185.55719999999999</c:v>
                </c:pt>
                <c:pt idx="8">
                  <c:v>178.75955999999999</c:v>
                </c:pt>
                <c:pt idx="9">
                  <c:v>173.61539999999999</c:v>
                </c:pt>
                <c:pt idx="10">
                  <c:v>166.90961999999999</c:v>
                </c:pt>
                <c:pt idx="11">
                  <c:v>180.32118</c:v>
                </c:pt>
                <c:pt idx="12">
                  <c:v>187.66997999999998</c:v>
                </c:pt>
                <c:pt idx="13">
                  <c:v>184.73045999999999</c:v>
                </c:pt>
                <c:pt idx="14">
                  <c:v>190.15019999999998</c:v>
                </c:pt>
                <c:pt idx="15">
                  <c:v>190.33392000000001</c:v>
                </c:pt>
                <c:pt idx="16">
                  <c:v>182.43395999999998</c:v>
                </c:pt>
                <c:pt idx="17">
                  <c:v>185.37348</c:v>
                </c:pt>
                <c:pt idx="18">
                  <c:v>181.51535999999999</c:v>
                </c:pt>
                <c:pt idx="19">
                  <c:v>170.67588000000001</c:v>
                </c:pt>
                <c:pt idx="20">
                  <c:v>171.22703999999999</c:v>
                </c:pt>
                <c:pt idx="21">
                  <c:v>176.92236</c:v>
                </c:pt>
                <c:pt idx="22">
                  <c:v>176.64678000000001</c:v>
                </c:pt>
                <c:pt idx="23">
                  <c:v>171.59448</c:v>
                </c:pt>
              </c:numCache>
            </c:numRef>
          </c:val>
          <c:smooth val="0"/>
          <c:extLst>
            <c:ext xmlns:c16="http://schemas.microsoft.com/office/drawing/2014/chart" uri="{C3380CC4-5D6E-409C-BE32-E72D297353CC}">
              <c16:uniqueId val="{00000000-E14A-4CAB-A8D4-2ABA9753A607}"/>
            </c:ext>
          </c:extLst>
        </c:ser>
        <c:ser>
          <c:idx val="0"/>
          <c:order val="1"/>
          <c:tx>
            <c:strRef>
              <c:f>'21'!$V$1</c:f>
              <c:strCache>
                <c:ptCount val="1"/>
                <c:pt idx="0">
                  <c:v>mar-21</c:v>
                </c:pt>
              </c:strCache>
            </c:strRef>
          </c:tx>
          <c:marker>
            <c:symbol val="none"/>
          </c:marker>
          <c:cat>
            <c:numRef>
              <c:f>'21'!$L$2:$L$25</c:f>
              <c:numCache>
                <c:formatCode>dd/mm/yyyy;@</c:formatCode>
                <c:ptCount val="24"/>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pt idx="20">
                  <c:v>43977</c:v>
                </c:pt>
                <c:pt idx="21">
                  <c:v>43983</c:v>
                </c:pt>
                <c:pt idx="22">
                  <c:v>43990</c:v>
                </c:pt>
                <c:pt idx="23">
                  <c:v>43997</c:v>
                </c:pt>
              </c:numCache>
            </c:numRef>
          </c:cat>
          <c:val>
            <c:numRef>
              <c:f>'21'!$V$2:$V$25</c:f>
              <c:numCache>
                <c:formatCode>0</c:formatCode>
                <c:ptCount val="24"/>
                <c:pt idx="0">
                  <c:v>191.43624</c:v>
                </c:pt>
                <c:pt idx="1">
                  <c:v>197.95829999999998</c:v>
                </c:pt>
                <c:pt idx="2">
                  <c:v>198.87690000000001</c:v>
                </c:pt>
                <c:pt idx="3">
                  <c:v>194.19203999999999</c:v>
                </c:pt>
                <c:pt idx="4">
                  <c:v>188.49671999999998</c:v>
                </c:pt>
                <c:pt idx="5">
                  <c:v>190.33392000000001</c:v>
                </c:pt>
                <c:pt idx="6">
                  <c:v>196.12109999999998</c:v>
                </c:pt>
                <c:pt idx="7">
                  <c:v>186.93510000000001</c:v>
                </c:pt>
                <c:pt idx="8">
                  <c:v>183.07697999999999</c:v>
                </c:pt>
                <c:pt idx="9">
                  <c:v>177.93281999999999</c:v>
                </c:pt>
                <c:pt idx="10">
                  <c:v>171.68634</c:v>
                </c:pt>
                <c:pt idx="11">
                  <c:v>183.81186</c:v>
                </c:pt>
                <c:pt idx="12">
                  <c:v>191.34438</c:v>
                </c:pt>
                <c:pt idx="13">
                  <c:v>188.86416</c:v>
                </c:pt>
                <c:pt idx="14">
                  <c:v>193.54901999999998</c:v>
                </c:pt>
                <c:pt idx="15">
                  <c:v>193.64087999999998</c:v>
                </c:pt>
                <c:pt idx="16">
                  <c:v>186.20022</c:v>
                </c:pt>
                <c:pt idx="17">
                  <c:v>188.86416</c:v>
                </c:pt>
                <c:pt idx="18">
                  <c:v>185.46534</c:v>
                </c:pt>
                <c:pt idx="19">
                  <c:v>174.71771999999999</c:v>
                </c:pt>
                <c:pt idx="20">
                  <c:v>175.36073999999999</c:v>
                </c:pt>
                <c:pt idx="21">
                  <c:v>180.87234000000001</c:v>
                </c:pt>
                <c:pt idx="22">
                  <c:v>180.87234000000001</c:v>
                </c:pt>
                <c:pt idx="23">
                  <c:v>176.37119999999999</c:v>
                </c:pt>
              </c:numCache>
            </c:numRef>
          </c:val>
          <c:smooth val="0"/>
          <c:extLst>
            <c:ext xmlns:c16="http://schemas.microsoft.com/office/drawing/2014/chart" uri="{C3380CC4-5D6E-409C-BE32-E72D297353CC}">
              <c16:uniqueId val="{00000000-8B7B-4F22-8048-7CCFD3B76DC1}"/>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vert="horz"/>
          <a:lstStyle/>
          <a:p>
            <a:pPr>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in val="155"/>
        </c:scaling>
        <c:delete val="0"/>
        <c:axPos val="l"/>
        <c:majorGridlines>
          <c:spPr>
            <a:ln w="9525" cap="flat" cmpd="sng" algn="ctr">
              <a:noFill/>
              <a:round/>
            </a:ln>
            <a:effectLst/>
          </c:spPr>
        </c:majorGridlines>
        <c:title>
          <c:tx>
            <c:rich>
              <a:bodyPr/>
              <a:lstStyle/>
              <a:p>
                <a:pPr>
                  <a:defRPr/>
                </a:pPr>
                <a:r>
                  <a:rPr lang="es-CL"/>
                  <a:t>USD/ton</a:t>
                </a:r>
              </a:p>
            </c:rich>
          </c:tx>
          <c:overlay val="0"/>
          <c:spPr>
            <a:noFill/>
            <a:ln w="25400">
              <a:noFill/>
            </a:ln>
          </c:spPr>
        </c:title>
        <c:numFmt formatCode="0" sourceLinked="1"/>
        <c:majorTickMark val="none"/>
        <c:minorTickMark val="none"/>
        <c:tickLblPos val="nextTo"/>
        <c:txPr>
          <a:bodyPr rot="0" vert="horz"/>
          <a:lstStyle/>
          <a:p>
            <a:pPr>
              <a:defRPr/>
            </a:pPr>
            <a:endParaRPr lang="es-CL"/>
          </a:p>
        </c:txPr>
        <c:crossAx val="242690048"/>
        <c:crosses val="autoZero"/>
        <c:crossBetween val="midCat"/>
      </c:valAx>
      <c:spPr>
        <a:noFill/>
        <a:ln w="25400">
          <a:noFill/>
        </a:ln>
      </c:spPr>
    </c:plotArea>
    <c:legend>
      <c:legendPos val="r"/>
      <c:layout>
        <c:manualLayout>
          <c:xMode val="edge"/>
          <c:yMode val="edge"/>
          <c:x val="0.56014311329367905"/>
          <c:y val="0.85018704091271735"/>
          <c:w val="0.29237007102633999"/>
          <c:h val="5.0299199253330977E-2"/>
        </c:manualLayout>
      </c:layout>
      <c:overlay val="0"/>
    </c:legend>
    <c:plotVisOnly val="1"/>
    <c:dispBlanksAs val="gap"/>
    <c:showDLblsOverMax val="0"/>
  </c:chart>
  <c:spPr>
    <a:solidFill>
      <a:schemeClr val="bg1"/>
    </a:solidFill>
    <a:ln w="9525" cap="flat" cmpd="sng" algn="ctr">
      <a:solidFill>
        <a:schemeClr val="tx1"/>
      </a:solidFill>
      <a:round/>
    </a:ln>
    <a:effectLst/>
  </c:spPr>
  <c:txPr>
    <a:bodyPr/>
    <a:lstStyle/>
    <a:p>
      <a:pPr>
        <a:defRPr sz="900" b="0" i="0" u="none" strike="noStrike" baseline="0">
          <a:solidFill>
            <a:srgbClr val="000000"/>
          </a:solidFill>
          <a:latin typeface="+mj-lt"/>
          <a:ea typeface="Arial"/>
          <a:cs typeface="Calibri" panose="020F0502020204030204" pitchFamily="34" charset="0"/>
        </a:defRPr>
      </a:pPr>
      <a:endParaRPr lang="es-CL"/>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2020/21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'28'!$E$6:$E$17</c:f>
              <c:numCache>
                <c:formatCode>#,##0</c:formatCode>
                <c:ptCount val="12"/>
                <c:pt idx="0">
                  <c:v>1186.8599999999999</c:v>
                </c:pt>
                <c:pt idx="1">
                  <c:v>1188.48</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'28'!$F$6:$F$17</c:f>
              <c:numCache>
                <c:formatCode>#,##0</c:formatCode>
                <c:ptCount val="12"/>
                <c:pt idx="0">
                  <c:v>1161.96</c:v>
                </c:pt>
                <c:pt idx="1">
                  <c:v>1163.51</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junio 2020 (millones de toneladas)</a:t>
            </a:r>
          </a:p>
        </c:rich>
      </c:tx>
      <c:layout>
        <c:manualLayout>
          <c:xMode val="edge"/>
          <c:yMode val="edge"/>
          <c:x val="0.23422964935138504"/>
          <c:y val="3.5465533913523972E-2"/>
        </c:manualLayout>
      </c:layout>
      <c:overlay val="0"/>
    </c:title>
    <c:autoTitleDeleted val="0"/>
    <c:plotArea>
      <c:layout>
        <c:manualLayout>
          <c:layoutTarget val="inner"/>
          <c:xMode val="edge"/>
          <c:yMode val="edge"/>
          <c:x val="9.4408882342944547E-2"/>
          <c:y val="0.16669885329009321"/>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2011/2012</c:v>
                </c:pt>
                <c:pt idx="1">
                  <c:v>2012/2013</c:v>
                </c:pt>
                <c:pt idx="2">
                  <c:v>2013/14</c:v>
                </c:pt>
                <c:pt idx="3">
                  <c:v>2014/2015</c:v>
                </c:pt>
                <c:pt idx="4">
                  <c:v>2015/2016</c:v>
                </c:pt>
                <c:pt idx="5">
                  <c:v>2016/2017 </c:v>
                </c:pt>
                <c:pt idx="6">
                  <c:v>2017/18 </c:v>
                </c:pt>
                <c:pt idx="7">
                  <c:v>2018/19 </c:v>
                </c:pt>
                <c:pt idx="8">
                  <c:v>2019/20 estimado</c:v>
                </c:pt>
                <c:pt idx="9">
                  <c:v>2020/21 proyectado</c:v>
                </c:pt>
              </c:strCache>
            </c:strRef>
          </c:cat>
          <c:val>
            <c:numRef>
              <c:f>'29'!$D$6:$D$15</c:f>
              <c:numCache>
                <c:formatCode>#,##0</c:formatCode>
                <c:ptCount val="10"/>
                <c:pt idx="0">
                  <c:v>888.16300000000001</c:v>
                </c:pt>
                <c:pt idx="1">
                  <c:v>867.96600000000001</c:v>
                </c:pt>
                <c:pt idx="2">
                  <c:v>990.47</c:v>
                </c:pt>
                <c:pt idx="3">
                  <c:v>1015.57</c:v>
                </c:pt>
                <c:pt idx="4">
                  <c:v>972.21</c:v>
                </c:pt>
                <c:pt idx="5">
                  <c:v>1123.4100000000001</c:v>
                </c:pt>
                <c:pt idx="6">
                  <c:v>1080.0899999999999</c:v>
                </c:pt>
                <c:pt idx="7">
                  <c:v>1123.4100000000001</c:v>
                </c:pt>
                <c:pt idx="8">
                  <c:v>1113.5</c:v>
                </c:pt>
                <c:pt idx="9">
                  <c:v>1188.48</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2011/2012</c:v>
                </c:pt>
                <c:pt idx="1">
                  <c:v>2012/2013</c:v>
                </c:pt>
                <c:pt idx="2">
                  <c:v>2013/14</c:v>
                </c:pt>
                <c:pt idx="3">
                  <c:v>2014/2015</c:v>
                </c:pt>
                <c:pt idx="4">
                  <c:v>2015/2016</c:v>
                </c:pt>
                <c:pt idx="5">
                  <c:v>2016/2017 </c:v>
                </c:pt>
                <c:pt idx="6">
                  <c:v>2017/18 </c:v>
                </c:pt>
                <c:pt idx="7">
                  <c:v>2018/19 </c:v>
                </c:pt>
                <c:pt idx="8">
                  <c:v>2019/20 estimado</c:v>
                </c:pt>
                <c:pt idx="9">
                  <c:v>2020/21 proyectado</c:v>
                </c:pt>
              </c:strCache>
            </c:strRef>
          </c:cat>
          <c:val>
            <c:numRef>
              <c:f>'29'!$E$6:$E$15</c:f>
              <c:numCache>
                <c:formatCode>#,##0</c:formatCode>
                <c:ptCount val="10"/>
                <c:pt idx="0">
                  <c:v>883.69299999999998</c:v>
                </c:pt>
                <c:pt idx="1">
                  <c:v>864.69399999999996</c:v>
                </c:pt>
                <c:pt idx="2">
                  <c:v>948.85</c:v>
                </c:pt>
                <c:pt idx="3">
                  <c:v>980.58</c:v>
                </c:pt>
                <c:pt idx="4">
                  <c:v>968.01</c:v>
                </c:pt>
                <c:pt idx="5">
                  <c:v>1084.1400000000001</c:v>
                </c:pt>
                <c:pt idx="6">
                  <c:v>1090.45</c:v>
                </c:pt>
                <c:pt idx="7">
                  <c:v>1144.49</c:v>
                </c:pt>
                <c:pt idx="8">
                  <c:v>1120.72</c:v>
                </c:pt>
                <c:pt idx="9">
                  <c:v>1163.51</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'29'!$G$6:$G$15</c:f>
              <c:numCache>
                <c:formatCode>0%</c:formatCode>
                <c:ptCount val="10"/>
                <c:pt idx="0">
                  <c:v>0.15223386402291292</c:v>
                </c:pt>
                <c:pt idx="1">
                  <c:v>0.1593627341001557</c:v>
                </c:pt>
                <c:pt idx="2">
                  <c:v>0.18446540549085735</c:v>
                </c:pt>
                <c:pt idx="3">
                  <c:v>0.21392441208264495</c:v>
                </c:pt>
                <c:pt idx="4">
                  <c:v>0.22099978306009235</c:v>
                </c:pt>
                <c:pt idx="5">
                  <c:v>0.32326083347169182</c:v>
                </c:pt>
                <c:pt idx="6">
                  <c:v>0.31326516575725616</c:v>
                </c:pt>
                <c:pt idx="7">
                  <c:v>0.27971410846752703</c:v>
                </c:pt>
                <c:pt idx="8">
                  <c:v>0.27920444000285533</c:v>
                </c:pt>
                <c:pt idx="9">
                  <c:v>0.29038856563329923</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'31'!$D$6:$D$15</c:f>
              <c:numCache>
                <c:formatCode>_-* #,##0_-;\-* #,##0_-;_-* \-_-;_-@_-</c:formatCode>
                <c:ptCount val="10"/>
                <c:pt idx="0">
                  <c:v>1379.6980000000001</c:v>
                </c:pt>
                <c:pt idx="1">
                  <c:v>1413.644</c:v>
                </c:pt>
                <c:pt idx="2">
                  <c:v>1411.057</c:v>
                </c:pt>
                <c:pt idx="3">
                  <c:v>1115.732</c:v>
                </c:pt>
                <c:pt idx="4">
                  <c:v>1517.8920000000001</c:v>
                </c:pt>
                <c:pt idx="5">
                  <c:v>1149.0391</c:v>
                </c:pt>
                <c:pt idx="6">
                  <c:v>1039.675</c:v>
                </c:pt>
                <c:pt idx="7">
                  <c:v>1087.9098671827173</c:v>
                </c:pt>
                <c:pt idx="8">
                  <c:v>951.06949999999995</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'31'!$C$6:$C$15</c:f>
              <c:numCache>
                <c:formatCode>_-* #,##0_-;\-* #,##0_-;_-* \-_-;_-@_-</c:formatCode>
                <c:ptCount val="10"/>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'31'!$E$6:$E$15</c:f>
              <c:numCache>
                <c:formatCode>0.0</c:formatCode>
                <c:ptCount val="10"/>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'35'!$C$7:$C$16</c:f>
              <c:numCache>
                <c:formatCode>#,##0_);\(#,##0\)</c:formatCode>
                <c:ptCount val="10"/>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'35'!$E$7:$E$16</c:f>
              <c:numCache>
                <c:formatCode>#,##0_);\(#,##0\)</c:formatCode>
                <c:ptCount val="10"/>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'35'!$B$7:$B$15</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'35'!$G$7:$G$16</c:f>
              <c:numCache>
                <c:formatCode>#,##0_);\(#,##0\)</c:formatCode>
                <c:ptCount val="10"/>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formatCode="#,##0_);\(#,##0\)">
                  <c:v>3317777.7</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2016 - 2020</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2016</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71063.398000000001</c:v>
                </c:pt>
                <c:pt idx="1">
                  <c:v>147048.473</c:v>
                </c:pt>
                <c:pt idx="2">
                  <c:v>86832.453999999998</c:v>
                </c:pt>
                <c:pt idx="3">
                  <c:v>12275.09</c:v>
                </c:pt>
                <c:pt idx="4">
                  <c:v>45601.582999999999</c:v>
                </c:pt>
                <c:pt idx="5">
                  <c:v>149229.326</c:v>
                </c:pt>
                <c:pt idx="6">
                  <c:v>106233.986</c:v>
                </c:pt>
                <c:pt idx="7">
                  <c:v>272112.70600000001</c:v>
                </c:pt>
                <c:pt idx="8">
                  <c:v>112910.19100000001</c:v>
                </c:pt>
                <c:pt idx="9">
                  <c:v>199786.717</c:v>
                </c:pt>
                <c:pt idx="10">
                  <c:v>105208.44500000001</c:v>
                </c:pt>
                <c:pt idx="11">
                  <c:v>154373.82500000001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2017</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223707.29500000001</c:v>
                </c:pt>
                <c:pt idx="9">
                  <c:v>180514.016</c:v>
                </c:pt>
                <c:pt idx="10">
                  <c:v>233675.29699999999</c:v>
                </c:pt>
                <c:pt idx="11">
                  <c:v>152384.68299999999</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2018</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2019</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2020</c:v>
                </c:pt>
              </c:strCache>
            </c:strRef>
          </c:tx>
          <c:invertIfNegative val="0"/>
          <c:val>
            <c:numRef>
              <c:f>'36'!$G$7:$G$18</c:f>
              <c:numCache>
                <c:formatCode>#,##0</c:formatCode>
                <c:ptCount val="12"/>
                <c:pt idx="0">
                  <c:v>189863</c:v>
                </c:pt>
                <c:pt idx="1">
                  <c:v>210122.08674999996</c:v>
                </c:pt>
                <c:pt idx="2">
                  <c:v>236367.36278</c:v>
                </c:pt>
                <c:pt idx="3">
                  <c:v>163687.78844</c:v>
                </c:pt>
                <c:pt idx="4">
                  <c:v>154544</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2020   (%)</a:t>
            </a:r>
          </a:p>
        </c:rich>
      </c:tx>
      <c:layout>
        <c:manualLayout>
          <c:xMode val="edge"/>
          <c:yMode val="edge"/>
          <c:x val="0.27147234146752064"/>
          <c:y val="6.059709203016287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
          <c:y val="0.18632037661958917"/>
          <c:w val="1"/>
          <c:h val="0.79000724909386322"/>
        </c:manualLayout>
      </c:layout>
      <c:pie3DChart>
        <c:varyColors val="1"/>
        <c:ser>
          <c:idx val="0"/>
          <c:order val="0"/>
          <c:explosion val="16"/>
          <c:dPt>
            <c:idx val="0"/>
            <c:bubble3D val="0"/>
            <c:explosion val="0"/>
            <c:spPr>
              <a:solidFill>
                <a:srgbClr val="FF9933"/>
              </a:solidFill>
            </c:spPr>
            <c:extLst>
              <c:ext xmlns:c16="http://schemas.microsoft.com/office/drawing/2014/chart" uri="{C3380CC4-5D6E-409C-BE32-E72D297353CC}">
                <c16:uniqueId val="{00000000-0177-4097-AAC3-FB3FD7B92062}"/>
              </c:ext>
            </c:extLst>
          </c:dPt>
          <c:dPt>
            <c:idx val="1"/>
            <c:bubble3D val="0"/>
            <c:explosion val="48"/>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199791"/>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0"/>
              <c:layout>
                <c:manualLayout>
                  <c:x val="8.8176352705410896E-2"/>
                  <c:y val="-2.962962962962963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77-4097-AAC3-FB3FD7B92062}"/>
                </c:ext>
              </c:extLst>
            </c:dLbl>
            <c:dLbl>
              <c:idx val="1"/>
              <c:layout>
                <c:manualLayout>
                  <c:x val="-3.7998745054827331E-2"/>
                  <c:y val="0.125910594509019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delete val="1"/>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'37'!$M$10:$P$10</c:f>
              <c:strCache>
                <c:ptCount val="4"/>
                <c:pt idx="0">
                  <c:v>Argentina</c:v>
                </c:pt>
                <c:pt idx="1">
                  <c:v>Estados Unidos</c:v>
                </c:pt>
                <c:pt idx="2">
                  <c:v>Paraguay</c:v>
                </c:pt>
                <c:pt idx="3">
                  <c:v>Otros</c:v>
                </c:pt>
              </c:strCache>
            </c:strRef>
          </c:cat>
          <c:val>
            <c:numRef>
              <c:f>'37'!$M$11:$P$11</c:f>
              <c:numCache>
                <c:formatCode>0.0%</c:formatCode>
                <c:ptCount val="4"/>
                <c:pt idx="0">
                  <c:v>0.87093911062305629</c:v>
                </c:pt>
                <c:pt idx="1">
                  <c:v>0.12848117896590169</c:v>
                </c:pt>
                <c:pt idx="2">
                  <c:v>0</c:v>
                </c:pt>
                <c:pt idx="3">
                  <c:v>5.7971041104201704E-4</c:v>
                </c:pt>
              </c:numCache>
            </c:numRef>
          </c:val>
          <c:extLst>
            <c:ext xmlns:c16="http://schemas.microsoft.com/office/drawing/2014/chart" uri="{C3380CC4-5D6E-409C-BE32-E72D297353CC}">
              <c16:uniqueId val="{00000004-0177-4097-AAC3-FB3FD7B92062}"/>
            </c:ext>
          </c:extLst>
        </c:ser>
        <c:ser>
          <c:idx val="1"/>
          <c:order val="1"/>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1"/>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junio 2020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035493410801946"/>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1.1065008522379923E-2"/>
                  <c:y val="-3.24324324324324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'5'!$C$6:$C$15</c:f>
              <c:numCache>
                <c:formatCode>#,##0</c:formatCode>
                <c:ptCount val="10"/>
                <c:pt idx="0">
                  <c:v>695.95</c:v>
                </c:pt>
                <c:pt idx="1">
                  <c:v>658.649</c:v>
                </c:pt>
                <c:pt idx="2">
                  <c:v>715.36</c:v>
                </c:pt>
                <c:pt idx="3">
                  <c:v>728.26</c:v>
                </c:pt>
                <c:pt idx="4">
                  <c:v>735.21</c:v>
                </c:pt>
                <c:pt idx="5">
                  <c:v>756.4</c:v>
                </c:pt>
                <c:pt idx="6">
                  <c:v>762.88</c:v>
                </c:pt>
                <c:pt idx="7">
                  <c:v>730.84</c:v>
                </c:pt>
                <c:pt idx="8">
                  <c:v>764.41</c:v>
                </c:pt>
                <c:pt idx="9">
                  <c:v>773.43</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'5'!$D$6:$D$15</c:f>
              <c:numCache>
                <c:formatCode>#,##0</c:formatCode>
                <c:ptCount val="10"/>
                <c:pt idx="0">
                  <c:v>697.43299999999999</c:v>
                </c:pt>
                <c:pt idx="1">
                  <c:v>679.38300000000004</c:v>
                </c:pt>
                <c:pt idx="2">
                  <c:v>698.33</c:v>
                </c:pt>
                <c:pt idx="3">
                  <c:v>705.74</c:v>
                </c:pt>
                <c:pt idx="4">
                  <c:v>711.16</c:v>
                </c:pt>
                <c:pt idx="5">
                  <c:v>739.09</c:v>
                </c:pt>
                <c:pt idx="6">
                  <c:v>741.98</c:v>
                </c:pt>
                <c:pt idx="7">
                  <c:v>735.1</c:v>
                </c:pt>
                <c:pt idx="8">
                  <c:v>748.4</c:v>
                </c:pt>
                <c:pt idx="9">
                  <c:v>753.19</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'5'!$G$6:$G$15</c:f>
              <c:numCache>
                <c:formatCode>0%</c:formatCode>
                <c:ptCount val="10"/>
                <c:pt idx="0">
                  <c:v>0.28338779495664818</c:v>
                </c:pt>
                <c:pt idx="1">
                  <c:v>0.26039803763120356</c:v>
                </c:pt>
                <c:pt idx="2">
                  <c:v>0.27793450088067245</c:v>
                </c:pt>
                <c:pt idx="3">
                  <c:v>0.30776206534984551</c:v>
                </c:pt>
                <c:pt idx="4">
                  <c:v>0.34132965858597225</c:v>
                </c:pt>
                <c:pt idx="5">
                  <c:v>0.34132965858597225</c:v>
                </c:pt>
                <c:pt idx="6">
                  <c:v>0.34132965858597225</c:v>
                </c:pt>
                <c:pt idx="7">
                  <c:v>0.34132965858597225</c:v>
                </c:pt>
                <c:pt idx="8">
                  <c:v>0.39529663281667554</c:v>
                </c:pt>
                <c:pt idx="9">
                  <c:v>0.4196683439769513</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2015 - 2020</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9472309711286097"/>
        </c:manualLayout>
      </c:layout>
      <c:barChart>
        <c:barDir val="col"/>
        <c:grouping val="clustered"/>
        <c:varyColors val="0"/>
        <c:ser>
          <c:idx val="3"/>
          <c:order val="0"/>
          <c:tx>
            <c:strRef>
              <c:f>'38'!$B$8</c:f>
              <c:strCache>
                <c:ptCount val="1"/>
                <c:pt idx="0">
                  <c:v>2015</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130543.42199999999</c:v>
                </c:pt>
                <c:pt idx="1">
                  <c:v>130333.974</c:v>
                </c:pt>
                <c:pt idx="2">
                  <c:v>475516.49200000003</c:v>
                </c:pt>
              </c:numCache>
            </c:numRef>
          </c:val>
          <c:extLst>
            <c:ext xmlns:c16="http://schemas.microsoft.com/office/drawing/2014/chart" uri="{C3380CC4-5D6E-409C-BE32-E72D297353CC}">
              <c16:uniqueId val="{00000001-F3A3-416E-AE85-D0BC37D0BBCB}"/>
            </c:ext>
          </c:extLst>
        </c:ser>
        <c:ser>
          <c:idx val="2"/>
          <c:order val="1"/>
          <c:tx>
            <c:strRef>
              <c:f>'38'!$B$9</c:f>
              <c:strCache>
                <c:ptCount val="1"/>
                <c:pt idx="0">
                  <c:v>2016</c:v>
                </c:pt>
              </c:strCache>
            </c:strRef>
          </c:tx>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15733.459000000001</c:v>
                </c:pt>
                <c:pt idx="1">
                  <c:v>27159.784</c:v>
                </c:pt>
                <c:pt idx="2">
                  <c:v>227386</c:v>
                </c:pt>
              </c:numCache>
            </c:numRef>
          </c:val>
          <c:extLst>
            <c:ext xmlns:c16="http://schemas.microsoft.com/office/drawing/2014/chart" uri="{C3380CC4-5D6E-409C-BE32-E72D297353CC}">
              <c16:uniqueId val="{00000002-F3A3-416E-AE85-D0BC37D0BBCB}"/>
            </c:ext>
          </c:extLst>
        </c:ser>
        <c:ser>
          <c:idx val="0"/>
          <c:order val="2"/>
          <c:tx>
            <c:strRef>
              <c:f>'38'!$B$10</c:f>
              <c:strCache>
                <c:ptCount val="1"/>
                <c:pt idx="0">
                  <c:v>2017</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3-F3A3-416E-AE85-D0BC37D0BBCB}"/>
            </c:ext>
          </c:extLst>
        </c:ser>
        <c:ser>
          <c:idx val="1"/>
          <c:order val="3"/>
          <c:tx>
            <c:strRef>
              <c:f>'38'!$B$11</c:f>
              <c:strCache>
                <c:ptCount val="1"/>
                <c:pt idx="0">
                  <c:v>2018</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4-F3A3-416E-AE85-D0BC37D0BBCB}"/>
            </c:ext>
          </c:extLst>
        </c:ser>
        <c:ser>
          <c:idx val="5"/>
          <c:order val="4"/>
          <c:tx>
            <c:strRef>
              <c:f>'38'!$B$12</c:f>
              <c:strCache>
                <c:ptCount val="1"/>
                <c:pt idx="0">
                  <c:v>2019 </c:v>
                </c:pt>
              </c:strCache>
            </c:strRef>
          </c:tx>
          <c:invertIfNegative val="0"/>
          <c:cat>
            <c:strRef>
              <c:f>'38'!$D$7:$F$7</c:f>
              <c:strCache>
                <c:ptCount val="3"/>
                <c:pt idx="0">
                  <c:v>Maíz partido</c:v>
                </c:pt>
                <c:pt idx="1">
                  <c:v>Sorgo</c:v>
                </c:pt>
                <c:pt idx="2">
                  <c:v>Preparaciones que contienen maíz</c:v>
                </c:pt>
              </c:strCache>
            </c:strRef>
          </c:cat>
          <c:val>
            <c:numRef>
              <c:f>'38'!$D$12:$F$12</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5-F3A3-416E-AE85-D0BC37D0BBCB}"/>
            </c:ext>
          </c:extLst>
        </c:ser>
        <c:ser>
          <c:idx val="4"/>
          <c:order val="5"/>
          <c:tx>
            <c:strRef>
              <c:f>'38'!$B$13</c:f>
              <c:strCache>
                <c:ptCount val="1"/>
                <c:pt idx="0">
                  <c:v>2020 *</c:v>
                </c:pt>
              </c:strCache>
            </c:strRef>
          </c:tx>
          <c:invertIfNegative val="0"/>
          <c:val>
            <c:numRef>
              <c:f>'38'!$D$13:$F$13</c:f>
              <c:numCache>
                <c:formatCode>#,##0</c:formatCode>
                <c:ptCount val="3"/>
                <c:pt idx="0">
                  <c:v>9729.09</c:v>
                </c:pt>
                <c:pt idx="1">
                  <c:v>6542.4060400000008</c:v>
                </c:pt>
                <c:pt idx="2">
                  <c:v>15629.746729999999</c:v>
                </c:pt>
              </c:numCache>
            </c:numRef>
          </c:val>
          <c:extLst>
            <c:ext xmlns:c16="http://schemas.microsoft.com/office/drawing/2014/chart" uri="{C3380CC4-5D6E-409C-BE32-E72D297353CC}">
              <c16:uniqueId val="{00000001-00B1-494E-A1D5-088669502365}"/>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7.0175545298217026E-2"/>
          <c:h val="0.37937847110803941"/>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2015 - 2020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2942973549217876"/>
          <c:y val="0.2803015444570443"/>
          <c:w val="0.84070594018557043"/>
          <c:h val="0.48769794057874427"/>
        </c:manualLayout>
      </c:layout>
      <c:barChart>
        <c:barDir val="col"/>
        <c:grouping val="clustered"/>
        <c:varyColors val="0"/>
        <c:ser>
          <c:idx val="1"/>
          <c:order val="0"/>
          <c:tx>
            <c:strRef>
              <c:f>'39'!$E$7</c:f>
              <c:strCache>
                <c:ptCount val="1"/>
                <c:pt idx="0">
                  <c:v>Maíz partido</c:v>
                </c:pt>
              </c:strCache>
            </c:strRef>
          </c:tx>
          <c:spPr>
            <a:ln w="38100">
              <a:noFill/>
              <a:prstDash val="solid"/>
            </a:ln>
          </c:spPr>
          <c:invertIfNegative val="0"/>
          <c:cat>
            <c:strRef>
              <c:f>'39'!$C$8:$C$13</c:f>
              <c:strCache>
                <c:ptCount val="6"/>
                <c:pt idx="0">
                  <c:v>2015</c:v>
                </c:pt>
                <c:pt idx="1">
                  <c:v>2016</c:v>
                </c:pt>
                <c:pt idx="2">
                  <c:v>2017</c:v>
                </c:pt>
                <c:pt idx="3">
                  <c:v>2018</c:v>
                </c:pt>
                <c:pt idx="4">
                  <c:v>2019</c:v>
                </c:pt>
                <c:pt idx="5">
                  <c:v>2020*</c:v>
                </c:pt>
              </c:strCache>
            </c:strRef>
          </c:cat>
          <c:val>
            <c:numRef>
              <c:f>'39'!$E$8:$E$13</c:f>
              <c:numCache>
                <c:formatCode>#,##0</c:formatCode>
                <c:ptCount val="6"/>
                <c:pt idx="0">
                  <c:v>190.27359341016816</c:v>
                </c:pt>
                <c:pt idx="1">
                  <c:v>207</c:v>
                </c:pt>
                <c:pt idx="2">
                  <c:v>287</c:v>
                </c:pt>
                <c:pt idx="3">
                  <c:v>342.94811407654373</c:v>
                </c:pt>
                <c:pt idx="4" formatCode="0">
                  <c:v>345.8535247035349</c:v>
                </c:pt>
                <c:pt idx="5" formatCode="0">
                  <c:v>282.51073229042152</c:v>
                </c:pt>
              </c:numCache>
            </c:numRef>
          </c:val>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spPr>
            <a:ln>
              <a:noFill/>
            </a:ln>
          </c:spPr>
          <c:invertIfNegative val="0"/>
          <c:cat>
            <c:strRef>
              <c:f>'39'!$C$8:$C$13</c:f>
              <c:strCache>
                <c:ptCount val="6"/>
                <c:pt idx="0">
                  <c:v>2015</c:v>
                </c:pt>
                <c:pt idx="1">
                  <c:v>2016</c:v>
                </c:pt>
                <c:pt idx="2">
                  <c:v>2017</c:v>
                </c:pt>
                <c:pt idx="3">
                  <c:v>2018</c:v>
                </c:pt>
                <c:pt idx="4">
                  <c:v>2019</c:v>
                </c:pt>
                <c:pt idx="5">
                  <c:v>2020*</c:v>
                </c:pt>
              </c:strCache>
            </c:strRef>
          </c:cat>
          <c:val>
            <c:numRef>
              <c:f>'39'!$F$8:$F$13</c:f>
              <c:numCache>
                <c:formatCode>#,##0</c:formatCode>
                <c:ptCount val="6"/>
                <c:pt idx="0">
                  <c:v>157.55825875454391</c:v>
                </c:pt>
                <c:pt idx="1">
                  <c:v>186</c:v>
                </c:pt>
                <c:pt idx="2">
                  <c:v>178</c:v>
                </c:pt>
                <c:pt idx="3">
                  <c:v>169.25566820801745</c:v>
                </c:pt>
                <c:pt idx="4" formatCode="0">
                  <c:v>207.776432</c:v>
                </c:pt>
              </c:numCache>
            </c:numRef>
          </c:val>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invertIfNegative val="0"/>
          <c:cat>
            <c:strRef>
              <c:f>'39'!$C$8:$C$13</c:f>
              <c:strCache>
                <c:ptCount val="6"/>
                <c:pt idx="0">
                  <c:v>2015</c:v>
                </c:pt>
                <c:pt idx="1">
                  <c:v>2016</c:v>
                </c:pt>
                <c:pt idx="2">
                  <c:v>2017</c:v>
                </c:pt>
                <c:pt idx="3">
                  <c:v>2018</c:v>
                </c:pt>
                <c:pt idx="4">
                  <c:v>2019</c:v>
                </c:pt>
                <c:pt idx="5">
                  <c:v>2020*</c:v>
                </c:pt>
              </c:strCache>
            </c:strRef>
          </c:cat>
          <c:val>
            <c:numRef>
              <c:f>'39'!$G$8:$G$13</c:f>
              <c:numCache>
                <c:formatCode>#,##0</c:formatCode>
                <c:ptCount val="6"/>
                <c:pt idx="0">
                  <c:v>349.71610196013978</c:v>
                </c:pt>
                <c:pt idx="1">
                  <c:v>356</c:v>
                </c:pt>
                <c:pt idx="2">
                  <c:v>351</c:v>
                </c:pt>
                <c:pt idx="3">
                  <c:v>399.55360741689088</c:v>
                </c:pt>
                <c:pt idx="4" formatCode="0">
                  <c:v>393.02788645411334</c:v>
                </c:pt>
                <c:pt idx="5" formatCode="0">
                  <c:v>363.27415450004389</c:v>
                </c:pt>
              </c:numCache>
            </c:numRef>
          </c:val>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gapWidth val="150"/>
        <c:axId val="946216448"/>
        <c:axId val="984100224"/>
        <c:extLst>
          <c:ext xmlns:c15="http://schemas.microsoft.com/office/drawing/2012/chart" uri="{02D57815-91ED-43cb-92C2-25804820EDAC}">
            <c15:filteredBarSeries>
              <c15:ser>
                <c:idx val="3"/>
                <c:order val="3"/>
                <c:tx>
                  <c:strRef>
                    <c:extLst>
                      <c:ext uri="{02D57815-91ED-43cb-92C2-25804820EDAC}">
                        <c15:formulaRef>
                          <c15:sqref>'37'!#REF!</c15:sqref>
                        </c15:formulaRef>
                      </c:ext>
                    </c:extLst>
                    <c:strCache>
                      <c:ptCount val="1"/>
                      <c:pt idx="0">
                        <c:v>#REF!</c:v>
                      </c:pt>
                    </c:strCache>
                  </c:strRef>
                </c:tx>
                <c:invertIfNegative val="0"/>
                <c:cat>
                  <c:strRef>
                    <c:extLst>
                      <c:ext uri="{02D57815-91ED-43cb-92C2-25804820EDAC}">
                        <c15:formulaRef>
                          <c15:sqref>'39'!$C$8:$C$13</c15:sqref>
                        </c15:formulaRef>
                      </c:ext>
                    </c:extLst>
                    <c:strCache>
                      <c:ptCount val="6"/>
                      <c:pt idx="0">
                        <c:v>2015</c:v>
                      </c:pt>
                      <c:pt idx="1">
                        <c:v>2016</c:v>
                      </c:pt>
                      <c:pt idx="2">
                        <c:v>2017</c:v>
                      </c:pt>
                      <c:pt idx="3">
                        <c:v>2018</c:v>
                      </c:pt>
                      <c:pt idx="4">
                        <c:v>2019</c:v>
                      </c:pt>
                      <c:pt idx="5">
                        <c:v>2020*</c:v>
                      </c:pt>
                    </c:strCache>
                  </c:strRef>
                </c:cat>
                <c:val>
                  <c:numRef>
                    <c:extLst>
                      <c:ext uri="{02D57815-91ED-43cb-92C2-25804820EDAC}">
                        <c15:formulaRef>
                          <c15:sqref>'37'!#REF!</c15:sqref>
                        </c15:formulaRef>
                      </c:ext>
                    </c:extLst>
                    <c:numCache>
                      <c:formatCode>General</c:formatCode>
                      <c:ptCount val="1"/>
                      <c:pt idx="0">
                        <c:v>1</c:v>
                      </c:pt>
                    </c:numCache>
                  </c:numRef>
                </c:val>
                <c:extLst>
                  <c:ext xmlns:c16="http://schemas.microsoft.com/office/drawing/2014/chart" uri="{C3380CC4-5D6E-409C-BE32-E72D297353CC}">
                    <c16:uniqueId val="{00000004-3991-432A-9A38-D3DA5DA21343}"/>
                  </c:ext>
                </c:extLst>
              </c15:ser>
            </c15:filteredBarSeries>
          </c:ext>
        </c:extLst>
      </c:bar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6763431679473801"/>
          <c:w val="0.95348680252177775"/>
          <c:h val="0.1323656832052619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2016 - 2020</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5"/>
          <c:order val="0"/>
          <c:tx>
            <c:strRef>
              <c:f>'40'!$D$6</c:f>
              <c:strCache>
                <c:ptCount val="1"/>
                <c:pt idx="0">
                  <c:v>2017</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12563.265306122448</c:v>
                </c:pt>
                <c:pt idx="11">
                  <c:v>12536.170212765957</c:v>
                </c:pt>
              </c:numCache>
            </c:numRef>
          </c:val>
          <c:smooth val="0"/>
          <c:extLst>
            <c:ext xmlns:c16="http://schemas.microsoft.com/office/drawing/2014/chart" uri="{C3380CC4-5D6E-409C-BE32-E72D297353CC}">
              <c16:uniqueId val="{00000000-8C46-4ACD-8E92-028C8AB7B211}"/>
            </c:ext>
          </c:extLst>
        </c:ser>
        <c:ser>
          <c:idx val="0"/>
          <c:order val="1"/>
          <c:tx>
            <c:strRef>
              <c:f>'40'!$E$6</c:f>
              <c:strCache>
                <c:ptCount val="1"/>
                <c:pt idx="0">
                  <c:v>2018</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1-8C46-4ACD-8E92-028C8AB7B211}"/>
            </c:ext>
          </c:extLst>
        </c:ser>
        <c:ser>
          <c:idx val="1"/>
          <c:order val="2"/>
          <c:tx>
            <c:strRef>
              <c:f>'40'!$F$6</c:f>
              <c:strCache>
                <c:ptCount val="1"/>
                <c:pt idx="0">
                  <c:v>2019</c:v>
                </c:pt>
              </c:strCache>
            </c:strRef>
          </c:tx>
          <c:val>
            <c:numRef>
              <c:f>'40'!$F$7:$F$18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2-8C46-4ACD-8E92-028C8AB7B211}"/>
            </c:ext>
          </c:extLst>
        </c:ser>
        <c:ser>
          <c:idx val="2"/>
          <c:order val="3"/>
          <c:tx>
            <c:strRef>
              <c:f>'40'!$G$6</c:f>
              <c:strCache>
                <c:ptCount val="1"/>
                <c:pt idx="0">
                  <c:v>2020</c:v>
                </c:pt>
              </c:strCache>
            </c:strRef>
          </c:tx>
          <c:val>
            <c:numRef>
              <c:f>'40'!$G$7:$G$18</c:f>
              <c:numCache>
                <c:formatCode>#,##0_ ;\-#,##0\ </c:formatCode>
                <c:ptCount val="12"/>
                <c:pt idx="0">
                  <c:v>14667</c:v>
                </c:pt>
                <c:pt idx="1">
                  <c:v>14667</c:v>
                </c:pt>
                <c:pt idx="2">
                  <c:v>15658.064516129034</c:v>
                </c:pt>
                <c:pt idx="3">
                  <c:v>16630</c:v>
                </c:pt>
                <c:pt idx="4">
                  <c:v>16008</c:v>
                </c:pt>
              </c:numCache>
            </c:numRef>
          </c:val>
          <c:smooth val="0"/>
          <c:extLst>
            <c:ext xmlns:c16="http://schemas.microsoft.com/office/drawing/2014/chart" uri="{C3380CC4-5D6E-409C-BE32-E72D297353CC}">
              <c16:uniqueId val="{00000000-BED7-4F68-AA74-4EC02DD3B059}"/>
            </c:ext>
          </c:extLst>
        </c:ser>
        <c:ser>
          <c:idx val="3"/>
          <c:order val="4"/>
          <c:tx>
            <c:strRef>
              <c:f>'40'!$C$6</c:f>
              <c:strCache>
                <c:ptCount val="1"/>
                <c:pt idx="0">
                  <c:v>2016</c:v>
                </c:pt>
              </c:strCache>
            </c:strRef>
          </c:tx>
          <c:val>
            <c:numRef>
              <c:f>'40'!$C$7:$C$18</c:f>
              <c:numCache>
                <c:formatCode>#,##0_ ;\-#,##0\ </c:formatCode>
                <c:ptCount val="12"/>
                <c:pt idx="0">
                  <c:v>12000</c:v>
                </c:pt>
                <c:pt idx="1">
                  <c:v>12000</c:v>
                </c:pt>
                <c:pt idx="2">
                  <c:v>12131.25</c:v>
                </c:pt>
                <c:pt idx="3">
                  <c:v>12105.2</c:v>
                </c:pt>
                <c:pt idx="4">
                  <c:v>12468.198198198199</c:v>
                </c:pt>
                <c:pt idx="5">
                  <c:v>13282.824427480919</c:v>
                </c:pt>
                <c:pt idx="6">
                  <c:v>13322.461538461539</c:v>
                </c:pt>
                <c:pt idx="7">
                  <c:v>13260</c:v>
                </c:pt>
                <c:pt idx="8">
                  <c:v>13447.619047619048</c:v>
                </c:pt>
                <c:pt idx="9">
                  <c:v>13600</c:v>
                </c:pt>
                <c:pt idx="10">
                  <c:v>13600</c:v>
                </c:pt>
                <c:pt idx="11">
                  <c:v>13600</c:v>
                </c:pt>
              </c:numCache>
            </c:numRef>
          </c:val>
          <c:smooth val="0"/>
          <c:extLst>
            <c:ext xmlns:c16="http://schemas.microsoft.com/office/drawing/2014/chart" uri="{C3380CC4-5D6E-409C-BE32-E72D297353CC}">
              <c16:uniqueId val="{00000000-D41B-4B8E-A67C-354E7B9DC70B}"/>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17000"/>
          <c:min val="108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5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314319988769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'42'!$B$6:$B$22</c:f>
              <c:numCache>
                <c:formatCode>mmm/yyyy;@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'42'!$C$6:$C$22</c:f>
              <c:numCache>
                <c:formatCode>_-* #,##0_-;\-* #,##0_-;_-* \-_-;_-@_-</c:formatCode>
                <c:ptCount val="17"/>
                <c:pt idx="0">
                  <c:v>117408.97459999999</c:v>
                </c:pt>
                <c:pt idx="1">
                  <c:v>111735.075</c:v>
                </c:pt>
                <c:pt idx="2">
                  <c:v>108584.79839999999</c:v>
                </c:pt>
                <c:pt idx="3">
                  <c:v>103867.462</c:v>
                </c:pt>
                <c:pt idx="4">
                  <c:v>114277.8812</c:v>
                </c:pt>
                <c:pt idx="5">
                  <c:v>125824.74519999999</c:v>
                </c:pt>
                <c:pt idx="6">
                  <c:v>120259</c:v>
                </c:pt>
                <c:pt idx="7">
                  <c:v>108853.52400000002</c:v>
                </c:pt>
                <c:pt idx="8">
                  <c:v>104964.084</c:v>
                </c:pt>
                <c:pt idx="9">
                  <c:v>112350.89459999999</c:v>
                </c:pt>
                <c:pt idx="10">
                  <c:v>129136.93900000001</c:v>
                </c:pt>
                <c:pt idx="11">
                  <c:v>132507.07999999999</c:v>
                </c:pt>
                <c:pt idx="12">
                  <c:v>142484.38649999999</c:v>
                </c:pt>
                <c:pt idx="13">
                  <c:v>142241.43180000002</c:v>
                </c:pt>
                <c:pt idx="14">
                  <c:v>142089.32519999999</c:v>
                </c:pt>
                <c:pt idx="15">
                  <c:v>134322.01200000002</c:v>
                </c:pt>
                <c:pt idx="16">
                  <c:v>119721.28079999999</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'42'!$B$6:$B$22</c:f>
              <c:numCache>
                <c:formatCode>mmm/yyyy;@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'42'!$D$6:$D$22</c:f>
              <c:numCache>
                <c:formatCode>_-* #,##0_-;\-* #,##0_-;_-* \-_-;_-@_-</c:formatCode>
                <c:ptCount val="17"/>
                <c:pt idx="0">
                  <c:v>116752.22639999999</c:v>
                </c:pt>
                <c:pt idx="1">
                  <c:v>116499.81299999998</c:v>
                </c:pt>
                <c:pt idx="2">
                  <c:v>118105.91519999999</c:v>
                </c:pt>
                <c:pt idx="3">
                  <c:v>112129.874</c:v>
                </c:pt>
                <c:pt idx="4">
                  <c:v>123321.90359999999</c:v>
                </c:pt>
                <c:pt idx="5">
                  <c:v>138461.22769999999</c:v>
                </c:pt>
                <c:pt idx="6">
                  <c:v>135894.7648</c:v>
                </c:pt>
                <c:pt idx="7">
                  <c:v>123848.361</c:v>
                </c:pt>
                <c:pt idx="8">
                  <c:v>116617.1808</c:v>
                </c:pt>
                <c:pt idx="9">
                  <c:v>124204.62779999999</c:v>
                </c:pt>
                <c:pt idx="10">
                  <c:v>134207.67990000002</c:v>
                </c:pt>
                <c:pt idx="11">
                  <c:v>134386.8316</c:v>
                </c:pt>
                <c:pt idx="12">
                  <c:v>137493.06749999998</c:v>
                </c:pt>
                <c:pt idx="13">
                  <c:v>141293.7396</c:v>
                </c:pt>
                <c:pt idx="14">
                  <c:v>143433.27720000001</c:v>
                </c:pt>
                <c:pt idx="15">
                  <c:v>132828.59700000001</c:v>
                </c:pt>
                <c:pt idx="16">
                  <c:v>124676.7951</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'42'!$B$6:$B$22</c:f>
              <c:numCache>
                <c:formatCode>mmm/yyyy;@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'42'!$E$6:$E$22</c:f>
              <c:numCache>
                <c:formatCode>_-* #,##0_-;\-* #,##0_-;_-* \-_-;_-@_-</c:formatCode>
                <c:ptCount val="17"/>
                <c:pt idx="0">
                  <c:v>165000</c:v>
                </c:pt>
                <c:pt idx="2">
                  <c:v>130619.04761904762</c:v>
                </c:pt>
                <c:pt idx="3">
                  <c:v>127973.33333333334</c:v>
                </c:pt>
                <c:pt idx="4">
                  <c:v>126795.77464788732</c:v>
                </c:pt>
                <c:pt idx="5">
                  <c:v>130213.33333333334</c:v>
                </c:pt>
                <c:pt idx="6">
                  <c:v>144127.6595744681</c:v>
                </c:pt>
                <c:pt idx="7">
                  <c:v>145923.07692307691</c:v>
                </c:pt>
                <c:pt idx="8">
                  <c:v>150666.66666666666</c:v>
                </c:pt>
                <c:pt idx="9">
                  <c:v>146571.42857142855</c:v>
                </c:pt>
                <c:pt idx="10">
                  <c:v>151125</c:v>
                </c:pt>
                <c:pt idx="11">
                  <c:v>156888.88888888888</c:v>
                </c:pt>
                <c:pt idx="12">
                  <c:v>146666.66666666666</c:v>
                </c:pt>
                <c:pt idx="13">
                  <c:v>146666.66666666666</c:v>
                </c:pt>
                <c:pt idx="14">
                  <c:v>156580.64516129033</c:v>
                </c:pt>
                <c:pt idx="15">
                  <c:v>166303.27868852459</c:v>
                </c:pt>
                <c:pt idx="16">
                  <c:v>160080.64516129033</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'42'!$B$6:$B$22</c:f>
              <c:numCache>
                <c:formatCode>mmm/yyyy;@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'42'!$F$6:$F$22</c:f>
              <c:numCache>
                <c:formatCode>_-* #,##0_-;\-* #,##0_-;_-* \-_-;_-@_-</c:formatCode>
                <c:ptCount val="17"/>
                <c:pt idx="0">
                  <c:v>143956.54495806451</c:v>
                </c:pt>
                <c:pt idx="1">
                  <c:v>140872.89900357145</c:v>
                </c:pt>
                <c:pt idx="2">
                  <c:v>135298.46635483872</c:v>
                </c:pt>
                <c:pt idx="3">
                  <c:v>128776.34919666668</c:v>
                </c:pt>
                <c:pt idx="4">
                  <c:v>140029.46216129031</c:v>
                </c:pt>
                <c:pt idx="5">
                  <c:v>153878.29916666666</c:v>
                </c:pt>
                <c:pt idx="6">
                  <c:v>147617.45807741937</c:v>
                </c:pt>
                <c:pt idx="7">
                  <c:v>136382.62455483869</c:v>
                </c:pt>
                <c:pt idx="8">
                  <c:v>133523.61677000002</c:v>
                </c:pt>
                <c:pt idx="9">
                  <c:v>143191.48072903225</c:v>
                </c:pt>
                <c:pt idx="10">
                  <c:v>161078.06031333338</c:v>
                </c:pt>
                <c:pt idx="11">
                  <c:v>166900.77216206896</c:v>
                </c:pt>
                <c:pt idx="12">
                  <c:v>174650.74169032258</c:v>
                </c:pt>
                <c:pt idx="13">
                  <c:v>187455.25216551725</c:v>
                </c:pt>
                <c:pt idx="14">
                  <c:v>175895.40927741936</c:v>
                </c:pt>
                <c:pt idx="15">
                  <c:v>172363.76914687501</c:v>
                </c:pt>
                <c:pt idx="16">
                  <c:v>153510.18252903226</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'42'!$B$6:$B$22</c:f>
              <c:numCache>
                <c:formatCode>mmm/yyyy;@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'42'!$G$6:$G$22</c:f>
              <c:numCache>
                <c:formatCode>_-* #,##0_-;\-* #,##0_-;_-* \-_-;_-@_-</c:formatCode>
                <c:ptCount val="17"/>
                <c:pt idx="0">
                  <c:v>149599.12639677417</c:v>
                </c:pt>
                <c:pt idx="1">
                  <c:v>148280.39950714284</c:v>
                </c:pt>
                <c:pt idx="2">
                  <c:v>149082.96145161291</c:v>
                </c:pt>
                <c:pt idx="3">
                  <c:v>143252.09130999999</c:v>
                </c:pt>
                <c:pt idx="4">
                  <c:v>153294.13332580647</c:v>
                </c:pt>
                <c:pt idx="5">
                  <c:v>171559.66114000001</c:v>
                </c:pt>
                <c:pt idx="6">
                  <c:v>170511.90740000003</c:v>
                </c:pt>
                <c:pt idx="7">
                  <c:v>157716.50760967738</c:v>
                </c:pt>
                <c:pt idx="8">
                  <c:v>145833.49593666664</c:v>
                </c:pt>
                <c:pt idx="9">
                  <c:v>156689.4774</c:v>
                </c:pt>
                <c:pt idx="10">
                  <c:v>169334.73453999998</c:v>
                </c:pt>
                <c:pt idx="11">
                  <c:v>171563.84970689658</c:v>
                </c:pt>
                <c:pt idx="12">
                  <c:v>173514.60470967743</c:v>
                </c:pt>
                <c:pt idx="13">
                  <c:v>188880.85677931036</c:v>
                </c:pt>
                <c:pt idx="14">
                  <c:v>180682.82270967742</c:v>
                </c:pt>
                <c:pt idx="15">
                  <c:v>175581.44557500002</c:v>
                </c:pt>
                <c:pt idx="16">
                  <c:v>160587.52860645161</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190000"/>
          <c:min val="9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1857623445604865E-2"/>
              <c:y val="0.36269414394417315"/>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278383612090332"/>
          <c:y val="0.10979602327157177"/>
          <c:w val="0.18759207400330191"/>
          <c:h val="0.81308410632647188"/>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s-CL" sz="1000" b="1"/>
              <a:t>Gráfico N° 11. Evolución</a:t>
            </a:r>
            <a:r>
              <a:rPr lang="es-CL" sz="1000" b="1" baseline="0"/>
              <a:t> de los precios del maíz en el mercado de futuros de Chicago desde el 3 de marzo hasta el 15 de junio de 2020</a:t>
            </a:r>
          </a:p>
          <a:p>
            <a:pPr>
              <a:defRPr sz="1000" b="1"/>
            </a:pPr>
            <a:r>
              <a:rPr lang="es-CL" sz="1000" b="1" baseline="0"/>
              <a:t>(precios diarios en USD/tonelada)</a:t>
            </a:r>
            <a:endParaRPr lang="es-CL" sz="1000" b="1"/>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19486380856727"/>
          <c:y val="0.21294522957033954"/>
          <c:w val="0.74972856747136507"/>
          <c:h val="0.47683418439791542"/>
        </c:manualLayout>
      </c:layout>
      <c:lineChart>
        <c:grouping val="standard"/>
        <c:varyColors val="0"/>
        <c:ser>
          <c:idx val="1"/>
          <c:order val="0"/>
          <c:tx>
            <c:strRef>
              <c:f>'43'!$O$1</c:f>
              <c:strCache>
                <c:ptCount val="1"/>
                <c:pt idx="0">
                  <c:v>mar-21</c:v>
                </c:pt>
              </c:strCache>
            </c:strRef>
          </c:tx>
          <c:spPr>
            <a:ln w="28575" cap="rnd">
              <a:solidFill>
                <a:schemeClr val="accent2"/>
              </a:solidFill>
              <a:round/>
            </a:ln>
            <a:effectLst/>
          </c:spPr>
          <c:marker>
            <c:symbol val="none"/>
          </c:marker>
          <c:cat>
            <c:numRef>
              <c:f>'43'!$G$10:$G$25</c:f>
              <c:numCache>
                <c:formatCode>m/d/yyyy</c:formatCode>
                <c:ptCount val="16"/>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numCache>
            </c:numRef>
          </c:cat>
          <c:val>
            <c:numRef>
              <c:f>'43'!$O$10:$O$25</c:f>
              <c:numCache>
                <c:formatCode>0</c:formatCode>
                <c:ptCount val="16"/>
                <c:pt idx="0">
                  <c:v>155.30676</c:v>
                </c:pt>
                <c:pt idx="1">
                  <c:v>152.35415999999998</c:v>
                </c:pt>
                <c:pt idx="2">
                  <c:v>148.71261999999999</c:v>
                </c:pt>
                <c:pt idx="3">
                  <c:v>146.94105999999999</c:v>
                </c:pt>
                <c:pt idx="4">
                  <c:v>145.36633999999998</c:v>
                </c:pt>
                <c:pt idx="5">
                  <c:v>141.52795999999998</c:v>
                </c:pt>
                <c:pt idx="6">
                  <c:v>142.31531999999999</c:v>
                </c:pt>
                <c:pt idx="7">
                  <c:v>137.68957999999998</c:v>
                </c:pt>
                <c:pt idx="8">
                  <c:v>134.93382</c:v>
                </c:pt>
                <c:pt idx="9">
                  <c:v>136.90222</c:v>
                </c:pt>
                <c:pt idx="10">
                  <c:v>136.90222</c:v>
                </c:pt>
                <c:pt idx="11">
                  <c:v>135.91801999999998</c:v>
                </c:pt>
                <c:pt idx="12">
                  <c:v>136.41011999999998</c:v>
                </c:pt>
                <c:pt idx="13">
                  <c:v>136.8038</c:v>
                </c:pt>
                <c:pt idx="14">
                  <c:v>141.33112</c:v>
                </c:pt>
                <c:pt idx="15">
                  <c:v>139.06745999999998</c:v>
                </c:pt>
              </c:numCache>
            </c:numRef>
          </c:val>
          <c:smooth val="0"/>
          <c:extLst>
            <c:ext xmlns:c16="http://schemas.microsoft.com/office/drawing/2014/chart" uri="{C3380CC4-5D6E-409C-BE32-E72D297353CC}">
              <c16:uniqueId val="{00000000-EC72-454B-84AE-F1E3C67BCDFA}"/>
            </c:ext>
          </c:extLst>
        </c:ser>
        <c:ser>
          <c:idx val="2"/>
          <c:order val="1"/>
          <c:tx>
            <c:strRef>
              <c:f>'43'!$M$1</c:f>
              <c:strCache>
                <c:ptCount val="1"/>
                <c:pt idx="0">
                  <c:v>sept-20</c:v>
                </c:pt>
              </c:strCache>
            </c:strRef>
          </c:tx>
          <c:spPr>
            <a:ln w="28575" cap="rnd">
              <a:solidFill>
                <a:schemeClr val="accent3"/>
              </a:solidFill>
              <a:round/>
            </a:ln>
            <a:effectLst/>
          </c:spPr>
          <c:marker>
            <c:symbol val="none"/>
          </c:marker>
          <c:cat>
            <c:numRef>
              <c:f>'43'!$G$10:$G$25</c:f>
              <c:numCache>
                <c:formatCode>m/d/yyyy</c:formatCode>
                <c:ptCount val="16"/>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numCache>
            </c:numRef>
          </c:cat>
          <c:val>
            <c:numRef>
              <c:f>'43'!$M$10:$M$25</c:f>
              <c:numCache>
                <c:formatCode>0</c:formatCode>
                <c:ptCount val="16"/>
                <c:pt idx="0">
                  <c:v>149.89365999999998</c:v>
                </c:pt>
                <c:pt idx="1">
                  <c:v>146.64579999999998</c:v>
                </c:pt>
                <c:pt idx="2">
                  <c:v>142.11847999999998</c:v>
                </c:pt>
                <c:pt idx="3">
                  <c:v>139.65797999999998</c:v>
                </c:pt>
                <c:pt idx="4">
                  <c:v>138.57535999999999</c:v>
                </c:pt>
                <c:pt idx="5">
                  <c:v>133.55593999999999</c:v>
                </c:pt>
                <c:pt idx="6">
                  <c:v>134.14645999999999</c:v>
                </c:pt>
                <c:pt idx="7">
                  <c:v>128.73336</c:v>
                </c:pt>
                <c:pt idx="8">
                  <c:v>125.58391999999999</c:v>
                </c:pt>
                <c:pt idx="9">
                  <c:v>126.9618</c:v>
                </c:pt>
                <c:pt idx="10">
                  <c:v>127.55231999999999</c:v>
                </c:pt>
                <c:pt idx="11">
                  <c:v>127.65073999999998</c:v>
                </c:pt>
                <c:pt idx="12">
                  <c:v>127.55231999999999</c:v>
                </c:pt>
                <c:pt idx="13">
                  <c:v>128.83177999999998</c:v>
                </c:pt>
                <c:pt idx="14">
                  <c:v>133.16226</c:v>
                </c:pt>
                <c:pt idx="15">
                  <c:v>131.39069999999998</c:v>
                </c:pt>
              </c:numCache>
            </c:numRef>
          </c:val>
          <c:smooth val="0"/>
          <c:extLst>
            <c:ext xmlns:c16="http://schemas.microsoft.com/office/drawing/2014/chart" uri="{C3380CC4-5D6E-409C-BE32-E72D297353CC}">
              <c16:uniqueId val="{00000000-5C3E-4D60-8126-4A5F824665A5}"/>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71414912"/>
        <c:crosses val="autoZero"/>
        <c:auto val="1"/>
        <c:lblOffset val="100"/>
        <c:baseTimeUnit val="days"/>
        <c:majorUnit val="15"/>
        <c:majorTimeUnit val="days"/>
      </c:dateAx>
      <c:valAx>
        <c:axId val="1271414912"/>
        <c:scaling>
          <c:orientation val="minMax"/>
          <c:max val="160"/>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189118800"/>
        <c:crosses val="autoZero"/>
        <c:crossBetween val="between"/>
      </c:valAx>
      <c:spPr>
        <a:noFill/>
        <a:ln>
          <a:noFill/>
        </a:ln>
        <a:effectLst/>
      </c:spPr>
    </c:plotArea>
    <c:legend>
      <c:legendPos val="r"/>
      <c:layout>
        <c:manualLayout>
          <c:xMode val="edge"/>
          <c:yMode val="edge"/>
          <c:x val="0.45528574140462885"/>
          <c:y val="0.86769581918441474"/>
          <c:w val="0.54262089898650312"/>
          <c:h val="7.652855329306787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0.74803149606299213" header="0.31496062992125984" footer="0.31496062992125984"/>
    <c:pageSetup orientation="landscape"/>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2020/21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'44'!$D$6:$D$17</c:f>
              <c:numCache>
                <c:formatCode>#,##0</c:formatCode>
                <c:ptCount val="12"/>
                <c:pt idx="0">
                  <c:v>501.96</c:v>
                </c:pt>
                <c:pt idx="1">
                  <c:v>502.09</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'44'!$E$6:$E$17</c:f>
              <c:numCache>
                <c:formatCode>#,##0</c:formatCode>
                <c:ptCount val="12"/>
                <c:pt idx="0">
                  <c:v>498.12</c:v>
                </c:pt>
                <c:pt idx="1">
                  <c:v>497.99</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junio de 2020 (millones de toneladas)</a:t>
            </a:r>
          </a:p>
        </c:rich>
      </c:tx>
      <c:layout>
        <c:manualLayout>
          <c:xMode val="edge"/>
          <c:yMode val="edge"/>
          <c:x val="0.18641697214008587"/>
          <c:y val="6.3034233020337699E-2"/>
        </c:manualLayout>
      </c:layout>
      <c:overlay val="0"/>
    </c:title>
    <c:autoTitleDeleted val="0"/>
    <c:plotArea>
      <c:layout>
        <c:manualLayout>
          <c:layoutTarget val="inner"/>
          <c:xMode val="edge"/>
          <c:yMode val="edge"/>
          <c:x val="0.14205713737259634"/>
          <c:y val="0.20288422280548266"/>
          <c:w val="0.73520592849193411"/>
          <c:h val="0.55963254593175438"/>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7.5011720581342209E-3"/>
                  <c:y val="-4.6345811051693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'45'!$D$6:$D$14</c:f>
              <c:numCache>
                <c:formatCode>0</c:formatCode>
                <c:ptCount val="9"/>
                <c:pt idx="0">
                  <c:v>471.97</c:v>
                </c:pt>
                <c:pt idx="1">
                  <c:v>478.42</c:v>
                </c:pt>
                <c:pt idx="2">
                  <c:v>478.7</c:v>
                </c:pt>
                <c:pt idx="3">
                  <c:v>472.94</c:v>
                </c:pt>
                <c:pt idx="4">
                  <c:v>490.95</c:v>
                </c:pt>
                <c:pt idx="5">
                  <c:v>494.92</c:v>
                </c:pt>
                <c:pt idx="6">
                  <c:v>496.46</c:v>
                </c:pt>
                <c:pt idx="7">
                  <c:v>494.29</c:v>
                </c:pt>
                <c:pt idx="8" formatCode="#,##0">
                  <c:v>502.09</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37130801825E-2"/>
                  <c:y val="5.7040998217468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'45'!$E$6:$E$14</c:f>
              <c:numCache>
                <c:formatCode>0</c:formatCode>
                <c:ptCount val="9"/>
                <c:pt idx="0">
                  <c:v>468.72</c:v>
                </c:pt>
                <c:pt idx="1">
                  <c:v>481.56</c:v>
                </c:pt>
                <c:pt idx="2">
                  <c:v>478.09</c:v>
                </c:pt>
                <c:pt idx="3">
                  <c:v>468.09</c:v>
                </c:pt>
                <c:pt idx="4">
                  <c:v>483.69</c:v>
                </c:pt>
                <c:pt idx="5">
                  <c:v>482.28</c:v>
                </c:pt>
                <c:pt idx="6">
                  <c:v>483.77</c:v>
                </c:pt>
                <c:pt idx="7">
                  <c:v>489.83</c:v>
                </c:pt>
                <c:pt idx="8" formatCode="#,##0">
                  <c:v>497.99</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marker>
            <c:symbol val="none"/>
          </c:marker>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'45'!$G$6:$G$14</c:f>
              <c:numCache>
                <c:formatCode>0%</c:formatCode>
                <c:ptCount val="9"/>
                <c:pt idx="0">
                  <c:v>0.23470302099334356</c:v>
                </c:pt>
                <c:pt idx="1">
                  <c:v>0.22319129495805301</c:v>
                </c:pt>
                <c:pt idx="2">
                  <c:v>0.23922274048819261</c:v>
                </c:pt>
                <c:pt idx="3">
                  <c:v>0.28357794441239936</c:v>
                </c:pt>
                <c:pt idx="4">
                  <c:v>0.30988856498997291</c:v>
                </c:pt>
                <c:pt idx="5">
                  <c:v>0.33700340051422412</c:v>
                </c:pt>
                <c:pt idx="6">
                  <c:v>0.36544225561733884</c:v>
                </c:pt>
                <c:pt idx="7">
                  <c:v>0.37004675091358225</c:v>
                </c:pt>
                <c:pt idx="8">
                  <c:v>0.37219622883993653</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1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58370311306023459"/>
          <c:y val="0.52309514786587508"/>
          <c:w val="0.25370913024057651"/>
          <c:h val="0.20464356393953431"/>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'47'!$D$6:$D$17</c:f>
              <c:numCache>
                <c:formatCode>_(* #,##0.0_);_(* \(#,##0.0\);_(* "-"_);_(@_)</c:formatCode>
                <c:ptCount val="12"/>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174.72827999999998</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'47'!$C$6:$C$17</c:f>
              <c:numCache>
                <c:formatCode>_(* #,##0.0_);_(* \(#,##0.0\);_(* "-"_);_(@_)</c:formatCode>
                <c:ptCount val="12"/>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'47'!$E$6:$E$17</c:f>
              <c:numCache>
                <c:formatCode>_(* #,##0.0_);_(* \(#,##0.0\);_(* "-"_);_(@_)</c:formatCode>
                <c:ptCount val="12"/>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66.2</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'50'!$B$11:$B$19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'50'!$C$11:$C$19</c:f>
              <c:numCache>
                <c:formatCode>#,##0_);\(#,##0\)</c:formatCode>
                <c:ptCount val="9"/>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'50'!$B$11:$B$19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'50'!$D$11:$D$19</c:f>
              <c:numCache>
                <c:formatCode>#,##0_);\(#,##0\)</c:formatCode>
                <c:ptCount val="9"/>
                <c:pt idx="0">
                  <c:v>83594.012600000002</c:v>
                </c:pt>
                <c:pt idx="1">
                  <c:v>93846.020999999993</c:v>
                </c:pt>
                <c:pt idx="2">
                  <c:v>90685.751000000004</c:v>
                </c:pt>
                <c:pt idx="3">
                  <c:v>90177</c:v>
                </c:pt>
                <c:pt idx="4">
                  <c:v>118644</c:v>
                </c:pt>
                <c:pt idx="5">
                  <c:v>103903.446</c:v>
                </c:pt>
                <c:pt idx="6">
                  <c:v>133366.25400000002</c:v>
                </c:pt>
                <c:pt idx="7">
                  <c:v>126281.10111</c:v>
                </c:pt>
                <c:pt idx="8">
                  <c:v>126281.10111</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'50'!$B$11:$B$19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'50'!$F$11:$F$19</c:f>
              <c:numCache>
                <c:formatCode>#,##0_);\(#,##0\)</c:formatCode>
                <c:ptCount val="9"/>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460182015291567"/>
        </c:manualLayout>
      </c:layout>
      <c:barChart>
        <c:barDir val="col"/>
        <c:grouping val="clustered"/>
        <c:varyColors val="0"/>
        <c:ser>
          <c:idx val="2"/>
          <c:order val="0"/>
          <c:tx>
            <c:strRef>
              <c:f>'51'!$E$5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0-A453-4D06-A852-C7D20D31BD6A}"/>
            </c:ext>
          </c:extLst>
        </c:ser>
        <c:ser>
          <c:idx val="3"/>
          <c:order val="1"/>
          <c:tx>
            <c:strRef>
              <c:f>'51'!$F$5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1-A453-4D06-A852-C7D20D31BD6A}"/>
            </c:ext>
          </c:extLst>
        </c:ser>
        <c:ser>
          <c:idx val="4"/>
          <c:order val="2"/>
          <c:tx>
            <c:strRef>
              <c:f>'51'!$G$5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'51'!$G$6:$G$17</c:f>
              <c:numCache>
                <c:formatCode>#,##0</c:formatCode>
                <c:ptCount val="12"/>
                <c:pt idx="0">
                  <c:v>8803</c:v>
                </c:pt>
                <c:pt idx="1">
                  <c:v>10115</c:v>
                </c:pt>
                <c:pt idx="2">
                  <c:v>10593.363869999997</c:v>
                </c:pt>
                <c:pt idx="3">
                  <c:v>16660</c:v>
                </c:pt>
                <c:pt idx="4">
                  <c:v>14952</c:v>
                </c:pt>
              </c:numCache>
            </c:numRef>
          </c:val>
          <c:extLst>
            <c:ext xmlns:c16="http://schemas.microsoft.com/office/drawing/2014/chart" uri="{C3380CC4-5D6E-409C-BE32-E72D297353CC}">
              <c16:uniqueId val="{00000002-A453-4D06-A852-C7D20D31BD6A}"/>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9.7645525473699354E-2"/>
          <c:y val="0.84616484080794252"/>
          <c:w val="0.76676122676446268"/>
          <c:h val="4.13722469473924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6569553805774275"/>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'7'!$D$7:$D$18</c:f>
              <c:numCache>
                <c:formatCode>#,##0</c:formatCode>
                <c:ptCount val="12"/>
                <c:pt idx="0">
                  <c:v>1145.2897</c:v>
                </c:pt>
                <c:pt idx="1">
                  <c:v>1523.9213</c:v>
                </c:pt>
                <c:pt idx="2">
                  <c:v>1575.8219999999999</c:v>
                </c:pt>
                <c:pt idx="3">
                  <c:v>1213.1010000000001</c:v>
                </c:pt>
                <c:pt idx="4">
                  <c:v>1474.6624999999999</c:v>
                </c:pt>
                <c:pt idx="5">
                  <c:v>1358.12861</c:v>
                </c:pt>
                <c:pt idx="6">
                  <c:v>1482.3100999999999</c:v>
                </c:pt>
                <c:pt idx="7">
                  <c:v>1731.9349999999999</c:v>
                </c:pt>
                <c:pt idx="8">
                  <c:v>1349.4919</c:v>
                </c:pt>
                <c:pt idx="9">
                  <c:v>1469.0340000000001</c:v>
                </c:pt>
                <c:pt idx="10">
                  <c:v>1399.19</c:v>
                </c:pt>
                <c:pt idx="11">
                  <c:v>1164.1944080000001</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'7'!$C$7:$C$18</c:f>
              <c:numCache>
                <c:formatCode>#,##0</c:formatCode>
                <c:ptCount val="12"/>
                <c:pt idx="0">
                  <c:v>280.64400000000001</c:v>
                </c:pt>
                <c:pt idx="1">
                  <c:v>264.30399999999997</c:v>
                </c:pt>
                <c:pt idx="2">
                  <c:v>271.41500000000002</c:v>
                </c:pt>
                <c:pt idx="3">
                  <c:v>245.27699999999999</c:v>
                </c:pt>
                <c:pt idx="4">
                  <c:v>253.62700000000001</c:v>
                </c:pt>
                <c:pt idx="5">
                  <c:v>254.857</c:v>
                </c:pt>
                <c:pt idx="6">
                  <c:v>263.16399999999999</c:v>
                </c:pt>
                <c:pt idx="7">
                  <c:v>285.29700000000003</c:v>
                </c:pt>
                <c:pt idx="8">
                  <c:v>225.042</c:v>
                </c:pt>
                <c:pt idx="9">
                  <c:v>236.41499999999999</c:v>
                </c:pt>
                <c:pt idx="10">
                  <c:v>222.70500000000001</c:v>
                </c:pt>
                <c:pt idx="11">
                  <c:v>205.036</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(qqm/hectárea) </c:v>
                </c:pt>
              </c:strCache>
            </c:strRef>
          </c:tx>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'7'!$E$7:$E$18</c:f>
              <c:numCache>
                <c:formatCode>#,##0.0</c:formatCode>
                <c:ptCount val="12"/>
                <c:pt idx="0">
                  <c:v>40.809342084633911</c:v>
                </c:pt>
                <c:pt idx="1">
                  <c:v>57.657897723833159</c:v>
                </c:pt>
                <c:pt idx="2">
                  <c:v>58.059502975148753</c:v>
                </c:pt>
                <c:pt idx="3">
                  <c:v>49.458408248633184</c:v>
                </c:pt>
                <c:pt idx="4">
                  <c:v>58.142961908629601</c:v>
                </c:pt>
                <c:pt idx="5">
                  <c:v>53.289829590711655</c:v>
                </c:pt>
                <c:pt idx="6">
                  <c:v>56.326477025733006</c:v>
                </c:pt>
                <c:pt idx="7">
                  <c:v>60.706386677742834</c:v>
                </c:pt>
                <c:pt idx="8">
                  <c:v>59.966224082615689</c:v>
                </c:pt>
                <c:pt idx="9">
                  <c:v>62.137935410189712</c:v>
                </c:pt>
                <c:pt idx="10">
                  <c:v>62.827058216025691</c:v>
                </c:pt>
                <c:pt idx="11">
                  <c:v>56.78</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4.2361331157357227E-2"/>
          <c:y val="0.85496549042480796"/>
          <c:w val="0.91732386704309465"/>
          <c:h val="6.4816759016234071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en las importaciones de arroz  2020 (%)</a:t>
            </a:r>
          </a:p>
        </c:rich>
      </c:tx>
      <c:layout>
        <c:manualLayout>
          <c:xMode val="edge"/>
          <c:yMode val="edge"/>
          <c:x val="0.33339309509388249"/>
          <c:y val="3.1782983648783035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32181443753097294"/>
          <c:y val="0.24897768213755894"/>
          <c:w val="0.29968540645706004"/>
          <c:h val="0.66545051433788172"/>
        </c:manualLayout>
      </c:layout>
      <c:pie3DChart>
        <c:varyColors val="1"/>
        <c:ser>
          <c:idx val="0"/>
          <c:order val="0"/>
          <c:tx>
            <c:v>2018</c:v>
          </c:tx>
          <c:spPr>
            <a:blipFill>
              <a:blip xmlns:r="http://schemas.openxmlformats.org/officeDocument/2006/relationships" r:embed="rId1"/>
              <a:stretch>
                <a:fillRect/>
              </a:stretch>
            </a:blipFill>
            <a:ln>
              <a:noFill/>
            </a:ln>
          </c:spPr>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1.3475028908099774E-2"/>
                  <c:y val="5.653380283986241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431327202980746E-2"/>
                  <c:y val="-1.3043478260869565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1.9408622873189803E-3"/>
                  <c:y val="2.4068404492916647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1.7613861204412318E-2"/>
                  <c:y val="-3.6223732902952347E-4"/>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'52'!$R$2:$V$2</c:f>
              <c:numCache>
                <c:formatCode>#,##0.00</c:formatCode>
                <c:ptCount val="5"/>
                <c:pt idx="0">
                  <c:v>0.48741813233224518</c:v>
                </c:pt>
                <c:pt idx="1">
                  <c:v>0.10550461658667082</c:v>
                </c:pt>
                <c:pt idx="2">
                  <c:v>6.4950949310605879E-3</c:v>
                </c:pt>
                <c:pt idx="3" formatCode="#,##0">
                  <c:v>0.33904882425623079</c:v>
                </c:pt>
                <c:pt idx="4">
                  <c:v>6.153333189379262E-2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2018 / 2020</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strRef>
              <c:f>'53'!$B$13:$B$15</c:f>
              <c:strCache>
                <c:ptCount val="3"/>
                <c:pt idx="0">
                  <c:v>2018</c:v>
                </c:pt>
                <c:pt idx="1">
                  <c:v>2019</c:v>
                </c:pt>
                <c:pt idx="2">
                  <c:v>2020*</c:v>
                </c:pt>
              </c:strCache>
            </c:strRef>
          </c:cat>
          <c:val>
            <c:numRef>
              <c:f>'53'!$E$13:$E$15</c:f>
              <c:numCache>
                <c:formatCode>#,##0</c:formatCode>
                <c:ptCount val="3"/>
                <c:pt idx="0">
                  <c:v>34146.11952</c:v>
                </c:pt>
                <c:pt idx="1">
                  <c:v>33153.252339999999</c:v>
                </c:pt>
                <c:pt idx="2">
                  <c:v>0</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strRef>
              <c:f>'53'!$B$13:$B$15</c:f>
              <c:strCache>
                <c:ptCount val="3"/>
                <c:pt idx="0">
                  <c:v>2018</c:v>
                </c:pt>
                <c:pt idx="1">
                  <c:v>2019</c:v>
                </c:pt>
                <c:pt idx="2">
                  <c:v>2020*</c:v>
                </c:pt>
              </c:strCache>
            </c:strRef>
          </c:cat>
          <c:val>
            <c:numRef>
              <c:f>'53'!$F$13:$F$15</c:f>
              <c:numCache>
                <c:formatCode>#,##0</c:formatCode>
                <c:ptCount val="3"/>
                <c:pt idx="0">
                  <c:v>88590.467260000005</c:v>
                </c:pt>
                <c:pt idx="1">
                  <c:v>84744.584040000016</c:v>
                </c:pt>
                <c:pt idx="2">
                  <c:v>37728.353820000004</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strRef>
              <c:f>'53'!$B$13:$B$15</c:f>
              <c:strCache>
                <c:ptCount val="3"/>
                <c:pt idx="0">
                  <c:v>2018</c:v>
                </c:pt>
                <c:pt idx="1">
                  <c:v>2019</c:v>
                </c:pt>
                <c:pt idx="2">
                  <c:v>2020*</c:v>
                </c:pt>
              </c:strCache>
            </c:strRef>
          </c:cat>
          <c:val>
            <c:numRef>
              <c:f>'53'!$G$13:$G$15</c:f>
              <c:numCache>
                <c:formatCode>#,##0</c:formatCode>
                <c:ptCount val="3"/>
                <c:pt idx="0">
                  <c:v>10628.6798</c:v>
                </c:pt>
                <c:pt idx="1">
                  <c:v>5123.49629</c:v>
                </c:pt>
                <c:pt idx="2">
                  <c:v>3390.3495199999998</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strRef>
              <c:f>'53'!$B$13:$B$15</c:f>
              <c:strCache>
                <c:ptCount val="3"/>
                <c:pt idx="0">
                  <c:v>2018</c:v>
                </c:pt>
                <c:pt idx="1">
                  <c:v>2019</c:v>
                </c:pt>
                <c:pt idx="2">
                  <c:v>2020*</c:v>
                </c:pt>
              </c:strCache>
            </c:strRef>
          </c:cat>
          <c:val>
            <c:numRef>
              <c:f>'53'!$H$13:$H$15</c:f>
              <c:numCache>
                <c:formatCode>#,##0</c:formatCode>
                <c:ptCount val="3"/>
                <c:pt idx="0">
                  <c:v>133365</c:v>
                </c:pt>
                <c:pt idx="1">
                  <c:v>123021.33266999999</c:v>
                </c:pt>
                <c:pt idx="2">
                  <c:v>41118.70334</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strRef>
              <c:f>'53'!$B$13:$B$15</c:f>
              <c:strCache>
                <c:ptCount val="3"/>
                <c:pt idx="0">
                  <c:v>2018</c:v>
                </c:pt>
                <c:pt idx="1">
                  <c:v>2019</c:v>
                </c:pt>
                <c:pt idx="2">
                  <c:v>2020*</c:v>
                </c:pt>
              </c:strCache>
            </c:strRef>
          </c:cat>
          <c:val>
            <c:numRef>
              <c:f>'53'!$I$13:$I$15</c:f>
              <c:numCache>
                <c:formatCode>#,##0</c:formatCode>
                <c:ptCount val="3"/>
                <c:pt idx="0">
                  <c:v>30688.84042</c:v>
                </c:pt>
                <c:pt idx="1">
                  <c:v>27380.79</c:v>
                </c:pt>
                <c:pt idx="2">
                  <c:v>9955.0856399999993</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2016-2020</a:t>
            </a:r>
          </a:p>
        </c:rich>
      </c:tx>
      <c:layout>
        <c:manualLayout>
          <c:xMode val="edge"/>
          <c:yMode val="edge"/>
          <c:x val="0.13246134689595335"/>
          <c:y val="2.7156523081673611E-2"/>
        </c:manualLayout>
      </c:layout>
      <c:overlay val="0"/>
      <c:spPr>
        <a:noFill/>
        <a:ln w="25400">
          <a:noFill/>
        </a:ln>
      </c:spPr>
    </c:title>
    <c:autoTitleDeleted val="0"/>
    <c:plotArea>
      <c:layout>
        <c:manualLayout>
          <c:layoutTarget val="inner"/>
          <c:xMode val="edge"/>
          <c:yMode val="edge"/>
          <c:x val="0.10939649290250202"/>
          <c:y val="0.1436698051898983"/>
          <c:w val="0.83980057516733853"/>
          <c:h val="0.50128372149258693"/>
        </c:manualLayout>
      </c:layout>
      <c:barChart>
        <c:barDir val="col"/>
        <c:grouping val="clustered"/>
        <c:varyColors val="0"/>
        <c:ser>
          <c:idx val="2"/>
          <c:order val="0"/>
          <c:tx>
            <c:strRef>
              <c:f>'54'!$C$8</c:f>
              <c:strCache>
                <c:ptCount val="1"/>
                <c:pt idx="0">
                  <c:v>Arroz semi o blanqueado, grano partido &lt; que 5% en peso</c:v>
                </c:pt>
              </c:strCache>
            </c:strRef>
          </c:tx>
          <c:spPr>
            <a:ln>
              <a:solidFill>
                <a:schemeClr val="accent3"/>
              </a:solidFill>
              <a:prstDash val="sysDash"/>
            </a:ln>
          </c:spPr>
          <c:invertIfNegative val="0"/>
          <c:cat>
            <c:strRef>
              <c:f>'54'!$B$12:$B$16</c:f>
              <c:strCache>
                <c:ptCount val="5"/>
                <c:pt idx="0">
                  <c:v>2016</c:v>
                </c:pt>
                <c:pt idx="1">
                  <c:v>2017</c:v>
                </c:pt>
                <c:pt idx="2">
                  <c:v>2018</c:v>
                </c:pt>
                <c:pt idx="3">
                  <c:v>2019</c:v>
                </c:pt>
                <c:pt idx="4">
                  <c:v>2020 *</c:v>
                </c:pt>
              </c:strCache>
            </c:strRef>
          </c:cat>
          <c:val>
            <c:numRef>
              <c:f>'54'!$C$12:$C$16</c:f>
              <c:numCache>
                <c:formatCode>#,##0</c:formatCode>
                <c:ptCount val="5"/>
                <c:pt idx="0">
                  <c:v>511.09590872581498</c:v>
                </c:pt>
                <c:pt idx="1">
                  <c:v>549</c:v>
                </c:pt>
                <c:pt idx="2">
                  <c:v>548.86803497503865</c:v>
                </c:pt>
                <c:pt idx="3">
                  <c:v>530.68294408786574</c:v>
                </c:pt>
                <c:pt idx="4">
                  <c:v>525.41481019118567</c:v>
                </c:pt>
              </c:numCache>
            </c:numRef>
          </c:val>
          <c:extLst>
            <c:ext xmlns:c16="http://schemas.microsoft.com/office/drawing/2014/chart" uri="{C3380CC4-5D6E-409C-BE32-E72D297353CC}">
              <c16:uniqueId val="{00000000-ABBB-469B-B680-339709ACB379}"/>
            </c:ext>
          </c:extLst>
        </c:ser>
        <c:ser>
          <c:idx val="0"/>
          <c:order val="1"/>
          <c:tx>
            <c:strRef>
              <c:f>'54'!$D$8</c:f>
              <c:strCache>
                <c:ptCount val="1"/>
                <c:pt idx="0">
                  <c:v>Arroz semi o blanqueado, grano partido &gt; que 5% pero &lt; que 15% en peso</c:v>
                </c:pt>
              </c:strCache>
            </c:strRef>
          </c:tx>
          <c:spPr>
            <a:solidFill>
              <a:schemeClr val="accent1"/>
            </a:solidFill>
            <a:ln w="38100">
              <a:solidFill>
                <a:schemeClr val="accent1"/>
              </a:solidFill>
              <a:prstDash val="solid"/>
            </a:ln>
          </c:spPr>
          <c:invertIfNegative val="0"/>
          <c:cat>
            <c:strRef>
              <c:f>'54'!$B$12:$B$16</c:f>
              <c:strCache>
                <c:ptCount val="5"/>
                <c:pt idx="0">
                  <c:v>2016</c:v>
                </c:pt>
                <c:pt idx="1">
                  <c:v>2017</c:v>
                </c:pt>
                <c:pt idx="2">
                  <c:v>2018</c:v>
                </c:pt>
                <c:pt idx="3">
                  <c:v>2019</c:v>
                </c:pt>
                <c:pt idx="4">
                  <c:v>2020 *</c:v>
                </c:pt>
              </c:strCache>
            </c:strRef>
          </c:cat>
          <c:val>
            <c:numRef>
              <c:f>'54'!$D$12:$D$16</c:f>
              <c:numCache>
                <c:formatCode>#,##0</c:formatCode>
                <c:ptCount val="5"/>
                <c:pt idx="0">
                  <c:v>447.0824981726056</c:v>
                </c:pt>
                <c:pt idx="1">
                  <c:v>473</c:v>
                </c:pt>
                <c:pt idx="2">
                  <c:v>513.66742827455437</c:v>
                </c:pt>
                <c:pt idx="3">
                  <c:v>439.6641496326306</c:v>
                </c:pt>
                <c:pt idx="4">
                  <c:v>464.02865455921756</c:v>
                </c:pt>
              </c:numCache>
            </c:numRef>
          </c:val>
          <c:extLst>
            <c:ext xmlns:c16="http://schemas.microsoft.com/office/drawing/2014/chart" uri="{C3380CC4-5D6E-409C-BE32-E72D297353CC}">
              <c16:uniqueId val="{00000001-ABBB-469B-B680-339709ACB379}"/>
            </c:ext>
          </c:extLst>
        </c:ser>
        <c:ser>
          <c:idx val="5"/>
          <c:order val="2"/>
          <c:tx>
            <c:strRef>
              <c:f>'54'!$F$8</c:f>
              <c:strCache>
                <c:ptCount val="1"/>
                <c:pt idx="0">
                  <c:v>Arroz semi o blanqueado (total)</c:v>
                </c:pt>
              </c:strCache>
            </c:strRef>
          </c:tx>
          <c:spPr>
            <a:ln>
              <a:solidFill>
                <a:schemeClr val="accent6"/>
              </a:solidFill>
            </a:ln>
          </c:spPr>
          <c:invertIfNegative val="0"/>
          <c:cat>
            <c:strRef>
              <c:f>'54'!$B$12:$B$16</c:f>
              <c:strCache>
                <c:ptCount val="5"/>
                <c:pt idx="0">
                  <c:v>2016</c:v>
                </c:pt>
                <c:pt idx="1">
                  <c:v>2017</c:v>
                </c:pt>
                <c:pt idx="2">
                  <c:v>2018</c:v>
                </c:pt>
                <c:pt idx="3">
                  <c:v>2019</c:v>
                </c:pt>
                <c:pt idx="4">
                  <c:v>2020 *</c:v>
                </c:pt>
              </c:strCache>
            </c:strRef>
          </c:cat>
          <c:val>
            <c:numRef>
              <c:f>'54'!$F$12:$F$16</c:f>
              <c:numCache>
                <c:formatCode>#,##0</c:formatCode>
                <c:ptCount val="5"/>
                <c:pt idx="0">
                  <c:v>475.21552846283851</c:v>
                </c:pt>
                <c:pt idx="1">
                  <c:v>507</c:v>
                </c:pt>
                <c:pt idx="2">
                  <c:v>530.88159481301193</c:v>
                </c:pt>
                <c:pt idx="3">
                  <c:v>472.75245779219557</c:v>
                </c:pt>
                <c:pt idx="4">
                  <c:v>488.60434020492261</c:v>
                </c:pt>
              </c:numCache>
            </c:numRef>
          </c:val>
          <c:extLst>
            <c:ext xmlns:c16="http://schemas.microsoft.com/office/drawing/2014/chart" uri="{C3380CC4-5D6E-409C-BE32-E72D297353CC}">
              <c16:uniqueId val="{00000002-ABBB-469B-B680-339709ACB379}"/>
            </c:ext>
          </c:extLst>
        </c:ser>
        <c:ser>
          <c:idx val="3"/>
          <c:order val="3"/>
          <c:tx>
            <c:strRef>
              <c:f>'54'!$G$8</c:f>
              <c:strCache>
                <c:ptCount val="1"/>
                <c:pt idx="0">
                  <c:v>Arroz partido</c:v>
                </c:pt>
              </c:strCache>
            </c:strRef>
          </c:tx>
          <c:invertIfNegative val="0"/>
          <c:cat>
            <c:strRef>
              <c:f>'54'!$B$12:$B$16</c:f>
              <c:strCache>
                <c:ptCount val="5"/>
                <c:pt idx="0">
                  <c:v>2016</c:v>
                </c:pt>
                <c:pt idx="1">
                  <c:v>2017</c:v>
                </c:pt>
                <c:pt idx="2">
                  <c:v>2018</c:v>
                </c:pt>
                <c:pt idx="3">
                  <c:v>2019</c:v>
                </c:pt>
                <c:pt idx="4">
                  <c:v>2020 *</c:v>
                </c:pt>
              </c:strCache>
            </c:strRef>
          </c:cat>
          <c:val>
            <c:numRef>
              <c:f>'54'!$G$12:$G$16</c:f>
              <c:numCache>
                <c:formatCode>#,##0</c:formatCode>
                <c:ptCount val="5"/>
                <c:pt idx="0">
                  <c:v>381.70725995316155</c:v>
                </c:pt>
                <c:pt idx="1">
                  <c:v>386</c:v>
                </c:pt>
                <c:pt idx="2">
                  <c:v>394.65392003059168</c:v>
                </c:pt>
                <c:pt idx="3">
                  <c:v>357.29194952655001</c:v>
                </c:pt>
                <c:pt idx="4">
                  <c:v>369.90218290605856</c:v>
                </c:pt>
              </c:numCache>
            </c:numRef>
          </c:val>
          <c:extLst>
            <c:ext xmlns:c16="http://schemas.microsoft.com/office/drawing/2014/chart" uri="{C3380CC4-5D6E-409C-BE32-E72D297353CC}">
              <c16:uniqueId val="{00000003-ABBB-469B-B680-339709ACB379}"/>
            </c:ext>
          </c:extLst>
        </c:ser>
        <c:ser>
          <c:idx val="1"/>
          <c:order val="4"/>
          <c:invertIfNegative val="0"/>
          <c:cat>
            <c:strRef>
              <c:f>'54'!$B$12:$B$16</c:f>
              <c:strCache>
                <c:ptCount val="5"/>
                <c:pt idx="0">
                  <c:v>2016</c:v>
                </c:pt>
                <c:pt idx="1">
                  <c:v>2017</c:v>
                </c:pt>
                <c:pt idx="2">
                  <c:v>2018</c:v>
                </c:pt>
                <c:pt idx="3">
                  <c:v>2019</c:v>
                </c:pt>
                <c:pt idx="4">
                  <c:v>2020 *</c:v>
                </c:pt>
              </c:strCache>
            </c:strRef>
          </c:cat>
          <c:val>
            <c:numLit>
              <c:formatCode>General</c:formatCode>
              <c:ptCount val="1"/>
              <c:pt idx="0">
                <c:v>524.69693802529628</c:v>
              </c:pt>
            </c:numLit>
          </c:val>
          <c:extLst>
            <c:ext xmlns:c16="http://schemas.microsoft.com/office/drawing/2014/chart" uri="{C3380CC4-5D6E-409C-BE32-E72D297353CC}">
              <c16:uniqueId val="{00000000-8026-4B74-97B9-1B1F929F7EB1}"/>
            </c:ext>
          </c:extLst>
        </c:ser>
        <c:ser>
          <c:idx val="4"/>
          <c:order val="5"/>
          <c:invertIfNegative val="0"/>
          <c:cat>
            <c:strRef>
              <c:f>'54'!$B$12:$B$16</c:f>
              <c:strCache>
                <c:ptCount val="5"/>
                <c:pt idx="0">
                  <c:v>2016</c:v>
                </c:pt>
                <c:pt idx="1">
                  <c:v>2017</c:v>
                </c:pt>
                <c:pt idx="2">
                  <c:v>2018</c:v>
                </c:pt>
                <c:pt idx="3">
                  <c:v>2019</c:v>
                </c:pt>
                <c:pt idx="4">
                  <c:v>2020 *</c:v>
                </c:pt>
              </c:strCache>
            </c:strRef>
          </c:cat>
          <c:val>
            <c:numLit>
              <c:formatCode>General</c:formatCode>
              <c:ptCount val="1"/>
              <c:pt idx="0">
                <c:v>461.43071961654761</c:v>
              </c:pt>
            </c:numLit>
          </c:val>
          <c:extLst>
            <c:ext xmlns:c16="http://schemas.microsoft.com/office/drawing/2014/chart" uri="{C3380CC4-5D6E-409C-BE32-E72D297353CC}">
              <c16:uniqueId val="{00000001-8026-4B74-97B9-1B1F929F7EB1}"/>
            </c:ext>
          </c:extLst>
        </c:ser>
        <c:ser>
          <c:idx val="6"/>
          <c:order val="6"/>
          <c:invertIfNegative val="0"/>
          <c:cat>
            <c:strRef>
              <c:f>'54'!$B$12:$B$16</c:f>
              <c:strCache>
                <c:ptCount val="5"/>
                <c:pt idx="0">
                  <c:v>2016</c:v>
                </c:pt>
                <c:pt idx="1">
                  <c:v>2017</c:v>
                </c:pt>
                <c:pt idx="2">
                  <c:v>2018</c:v>
                </c:pt>
                <c:pt idx="3">
                  <c:v>2019</c:v>
                </c:pt>
                <c:pt idx="4">
                  <c:v>2020 *</c:v>
                </c:pt>
              </c:strCache>
            </c:strRef>
          </c:cat>
          <c:val>
            <c:numLit>
              <c:formatCode>General</c:formatCode>
              <c:ptCount val="1"/>
              <c:pt idx="0">
                <c:v>571.72970347218654</c:v>
              </c:pt>
            </c:numLit>
          </c:val>
          <c:extLst>
            <c:ext xmlns:c16="http://schemas.microsoft.com/office/drawing/2014/chart" uri="{C3380CC4-5D6E-409C-BE32-E72D297353CC}">
              <c16:uniqueId val="{00000002-8026-4B74-97B9-1B1F929F7EB1}"/>
            </c:ext>
          </c:extLst>
        </c:ser>
        <c:ser>
          <c:idx val="7"/>
          <c:order val="7"/>
          <c:invertIfNegative val="0"/>
          <c:cat>
            <c:strRef>
              <c:f>'54'!$B$12:$B$16</c:f>
              <c:strCache>
                <c:ptCount val="5"/>
                <c:pt idx="0">
                  <c:v>2016</c:v>
                </c:pt>
                <c:pt idx="1">
                  <c:v>2017</c:v>
                </c:pt>
                <c:pt idx="2">
                  <c:v>2018</c:v>
                </c:pt>
                <c:pt idx="3">
                  <c:v>2019</c:v>
                </c:pt>
                <c:pt idx="4">
                  <c:v>2020 *</c:v>
                </c:pt>
              </c:strCache>
            </c:strRef>
          </c:cat>
          <c:val>
            <c:numLit>
              <c:formatCode>General</c:formatCode>
              <c:ptCount val="1"/>
              <c:pt idx="0">
                <c:v>487.76342375700199</c:v>
              </c:pt>
            </c:numLit>
          </c:val>
          <c:extLst>
            <c:ext xmlns:c16="http://schemas.microsoft.com/office/drawing/2014/chart" uri="{C3380CC4-5D6E-409C-BE32-E72D297353CC}">
              <c16:uniqueId val="{00000003-8026-4B74-97B9-1B1F929F7EB1}"/>
            </c:ext>
          </c:extLst>
        </c:ser>
        <c:ser>
          <c:idx val="8"/>
          <c:order val="8"/>
          <c:invertIfNegative val="0"/>
          <c:cat>
            <c:strRef>
              <c:f>'54'!$B$12:$B$16</c:f>
              <c:strCache>
                <c:ptCount val="5"/>
                <c:pt idx="0">
                  <c:v>2016</c:v>
                </c:pt>
                <c:pt idx="1">
                  <c:v>2017</c:v>
                </c:pt>
                <c:pt idx="2">
                  <c:v>2018</c:v>
                </c:pt>
                <c:pt idx="3">
                  <c:v>2019</c:v>
                </c:pt>
                <c:pt idx="4">
                  <c:v>2020 *</c:v>
                </c:pt>
              </c:strCache>
            </c:strRef>
          </c:cat>
          <c:val>
            <c:numLit>
              <c:formatCode>General</c:formatCode>
              <c:ptCount val="1"/>
              <c:pt idx="0">
                <c:v>353.59601986754967</c:v>
              </c:pt>
            </c:numLit>
          </c:val>
          <c:extLst>
            <c:ext xmlns:c16="http://schemas.microsoft.com/office/drawing/2014/chart" uri="{C3380CC4-5D6E-409C-BE32-E72D297353CC}">
              <c16:uniqueId val="{00000004-8026-4B74-97B9-1B1F929F7EB1}"/>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1.673025321595566E-2"/>
          <c:y val="0.72169953803759179"/>
          <c:w val="0.81897131279642676"/>
          <c:h val="0.19470108462929658"/>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2017 - 2020</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5"/>
          <c:order val="0"/>
          <c:tx>
            <c:strRef>
              <c:f>'55'!$E$6</c:f>
              <c:strCache>
                <c:ptCount val="1"/>
                <c:pt idx="0">
                  <c:v>2017</c:v>
                </c:pt>
              </c:strCache>
            </c:strRef>
          </c:tx>
          <c:spPr>
            <a:ln>
              <a:solidFill>
                <a:srgbClr val="FF0000"/>
              </a:solidFill>
            </a:ln>
          </c:spPr>
          <c:marker>
            <c:spPr>
              <a:solidFill>
                <a:srgbClr val="FFFF00"/>
              </a:solidFill>
            </c:spPr>
          </c:marker>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'55'!$E$7:$E$16</c:f>
              <c:numCache>
                <c:formatCode>#,##0</c:formatCode>
                <c:ptCount val="10"/>
                <c:pt idx="0">
                  <c:v>190868.42105263201</c:v>
                </c:pt>
                <c:pt idx="3">
                  <c:v>204799.444444444</c:v>
                </c:pt>
                <c:pt idx="4">
                  <c:v>203591.11111111101</c:v>
                </c:pt>
                <c:pt idx="5">
                  <c:v>191201.61290322599</c:v>
                </c:pt>
                <c:pt idx="6">
                  <c:v>194322.58064516101</c:v>
                </c:pt>
                <c:pt idx="7">
                  <c:v>190612.90322580643</c:v>
                </c:pt>
                <c:pt idx="8">
                  <c:v>189000</c:v>
                </c:pt>
              </c:numCache>
            </c:numRef>
          </c:val>
          <c:smooth val="0"/>
          <c:extLst>
            <c:ext xmlns:c16="http://schemas.microsoft.com/office/drawing/2014/chart" uri="{C3380CC4-5D6E-409C-BE32-E72D297353CC}">
              <c16:uniqueId val="{00000001-E7D9-4A0B-8D41-9B4083B305DE}"/>
            </c:ext>
          </c:extLst>
        </c:ser>
        <c:ser>
          <c:idx val="0"/>
          <c:order val="1"/>
          <c:tx>
            <c:strRef>
              <c:f>'55'!$F$6</c:f>
              <c:strCache>
                <c:ptCount val="1"/>
                <c:pt idx="0">
                  <c:v>2018</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'55'!$F$7:$F$15</c:f>
              <c:numCache>
                <c:formatCode>#,##0</c:formatCode>
                <c:ptCount val="9"/>
                <c:pt idx="2">
                  <c:v>170000</c:v>
                </c:pt>
                <c:pt idx="3">
                  <c:v>167700</c:v>
                </c:pt>
                <c:pt idx="4">
                  <c:v>173854.83870967742</c:v>
                </c:pt>
                <c:pt idx="5">
                  <c:v>171466.66666666669</c:v>
                </c:pt>
                <c:pt idx="6">
                  <c:v>175793</c:v>
                </c:pt>
                <c:pt idx="7">
                  <c:v>178167</c:v>
                </c:pt>
                <c:pt idx="8">
                  <c:v>177000</c:v>
                </c:pt>
              </c:numCache>
            </c:numRef>
          </c:val>
          <c:smooth val="0"/>
          <c:extLst>
            <c:ext xmlns:c16="http://schemas.microsoft.com/office/drawing/2014/chart" uri="{C3380CC4-5D6E-409C-BE32-E72D297353CC}">
              <c16:uniqueId val="{00000002-E7D9-4A0B-8D41-9B4083B305DE}"/>
            </c:ext>
          </c:extLst>
        </c:ser>
        <c:ser>
          <c:idx val="1"/>
          <c:order val="2"/>
          <c:tx>
            <c:strRef>
              <c:f>'55'!$G$6</c:f>
              <c:strCache>
                <c:ptCount val="1"/>
                <c:pt idx="0">
                  <c:v>2019</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'55'!$G$7:$G$15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3-E7D9-4A0B-8D41-9B4083B305DE}"/>
            </c:ext>
          </c:extLst>
        </c:ser>
        <c:ser>
          <c:idx val="2"/>
          <c:order val="3"/>
          <c:tx>
            <c:strRef>
              <c:f>'55'!$H$6</c:f>
              <c:strCache>
                <c:ptCount val="1"/>
                <c:pt idx="0">
                  <c:v>2020</c:v>
                </c:pt>
              </c:strCache>
            </c:strRef>
          </c:tx>
          <c:val>
            <c:numRef>
              <c:f>'55'!$H$7:$H$16</c:f>
              <c:numCache>
                <c:formatCode>General</c:formatCode>
                <c:ptCount val="10"/>
                <c:pt idx="2" formatCode="#,##0">
                  <c:v>229324.07407407404</c:v>
                </c:pt>
                <c:pt idx="3" formatCode="#,##0">
                  <c:v>237888.88888888888</c:v>
                </c:pt>
                <c:pt idx="4" formatCode="#,##0">
                  <c:v>239255</c:v>
                </c:pt>
              </c:numCache>
            </c:numRef>
          </c:val>
          <c:smooth val="0"/>
          <c:extLst>
            <c:ext xmlns:c16="http://schemas.microsoft.com/office/drawing/2014/chart" uri="{C3380CC4-5D6E-409C-BE32-E72D297353CC}">
              <c16:uniqueId val="{00000000-D835-4D7D-8CFC-B47108B45EB2}"/>
            </c:ext>
          </c:extLst>
        </c:ser>
        <c:dLbls>
          <c:showLegendKey val="0"/>
          <c:showVal val="0"/>
          <c:showCatName val="0"/>
          <c:showSerName val="0"/>
          <c:showPercent val="0"/>
          <c:showBubbleSize val="0"/>
        </c:dLbls>
        <c:marker val="1"/>
        <c:smooth val="0"/>
        <c:axId val="955393536"/>
        <c:axId val="948506560"/>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5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745822512926625"/>
          <c:y val="0.84110715925522361"/>
          <c:w val="0.67729607873089948"/>
          <c:h val="0.15889284074477636"/>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880950560791551"/>
          <c:y val="0.18478718350117215"/>
          <c:w val="0.79878864782189996"/>
          <c:h val="0.48770041902656913"/>
        </c:manualLayout>
      </c:layout>
      <c:lineChart>
        <c:grouping val="standard"/>
        <c:varyColors val="0"/>
        <c:ser>
          <c:idx val="0"/>
          <c:order val="0"/>
          <c:tx>
            <c:strRef>
              <c:f>'57'!$H$5</c:f>
              <c:strCache>
                <c:ptCount val="1"/>
                <c:pt idx="0">
                  <c:v> Costo importación real (convertido a paddy) </c:v>
                </c:pt>
              </c:strCache>
            </c:strRef>
          </c:tx>
          <c:spPr>
            <a:ln w="28575">
              <a:solidFill>
                <a:srgbClr val="FFC000"/>
              </a:solidFill>
              <a:prstDash val="solid"/>
            </a:ln>
          </c:spPr>
          <c:marker>
            <c:symbol val="none"/>
          </c:marker>
          <c:cat>
            <c:numRef>
              <c:f>'57'!$B$6:$B$21</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'57'!$H$6:$H$21</c:f>
              <c:numCache>
                <c:formatCode>#,##0_ ;\-#,##0\ </c:formatCode>
                <c:ptCount val="16"/>
                <c:pt idx="0">
                  <c:v>272.44568363883013</c:v>
                </c:pt>
                <c:pt idx="1">
                  <c:v>269.9884042947869</c:v>
                </c:pt>
                <c:pt idx="2">
                  <c:v>264.1676231608127</c:v>
                </c:pt>
                <c:pt idx="3">
                  <c:v>264.46261084519756</c:v>
                </c:pt>
                <c:pt idx="4">
                  <c:v>267.69417348684317</c:v>
                </c:pt>
                <c:pt idx="5">
                  <c:v>268.70646479956571</c:v>
                </c:pt>
                <c:pt idx="6">
                  <c:v>268.67675806413507</c:v>
                </c:pt>
                <c:pt idx="7">
                  <c:v>258.55214188423167</c:v>
                </c:pt>
                <c:pt idx="8">
                  <c:v>254.72326717494767</c:v>
                </c:pt>
                <c:pt idx="9">
                  <c:v>269</c:v>
                </c:pt>
                <c:pt idx="11">
                  <c:v>270.52140400863601</c:v>
                </c:pt>
                <c:pt idx="12">
                  <c:v>274.48368246273719</c:v>
                </c:pt>
                <c:pt idx="13">
                  <c:v>275.57255579491635</c:v>
                </c:pt>
                <c:pt idx="14">
                  <c:v>279.38143110268618</c:v>
                </c:pt>
                <c:pt idx="15">
                  <c:v>274.53684838669943</c:v>
                </c:pt>
              </c:numCache>
            </c:numRef>
          </c:val>
          <c:smooth val="0"/>
          <c:extLst>
            <c:ext xmlns:c16="http://schemas.microsoft.com/office/drawing/2014/chart" uri="{C3380CC4-5D6E-409C-BE32-E72D297353CC}">
              <c16:uniqueId val="{00000000-781F-42D7-AE55-3820A5B859A4}"/>
            </c:ext>
          </c:extLst>
        </c:ser>
        <c:ser>
          <c:idx val="1"/>
          <c:order val="1"/>
          <c:tx>
            <c:strRef>
              <c:f>'57'!$I$5</c:f>
              <c:strCache>
                <c:ptCount val="1"/>
                <c:pt idx="0">
                  <c:v> Costo de importación CAI (Odepa)* </c:v>
                </c:pt>
              </c:strCache>
            </c:strRef>
          </c:tx>
          <c:marker>
            <c:symbol val="none"/>
          </c:marker>
          <c:cat>
            <c:numRef>
              <c:f>'57'!$B$6:$B$21</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'57'!$I$6:$I$21</c:f>
              <c:numCache>
                <c:formatCode>#,##0_ ;\-#,##0\ </c:formatCode>
                <c:ptCount val="16"/>
                <c:pt idx="0">
                  <c:v>257.27076172788804</c:v>
                </c:pt>
                <c:pt idx="1">
                  <c:v>255.99083607235372</c:v>
                </c:pt>
                <c:pt idx="2">
                  <c:v>254.78498488748716</c:v>
                </c:pt>
                <c:pt idx="3">
                  <c:v>255.94845669763262</c:v>
                </c:pt>
                <c:pt idx="4">
                  <c:v>254.58143491550842</c:v>
                </c:pt>
                <c:pt idx="5">
                  <c:v>258.21406392166489</c:v>
                </c:pt>
                <c:pt idx="6">
                  <c:v>253.55442437556013</c:v>
                </c:pt>
                <c:pt idx="7">
                  <c:v>249.40058848255572</c:v>
                </c:pt>
                <c:pt idx="8">
                  <c:v>248.11372917182626</c:v>
                </c:pt>
                <c:pt idx="9">
                  <c:v>254.06915313021858</c:v>
                </c:pt>
                <c:pt idx="10">
                  <c:v>254.78946939160971</c:v>
                </c:pt>
                <c:pt idx="11">
                  <c:v>268.68377097649324</c:v>
                </c:pt>
                <c:pt idx="12">
                  <c:v>268.46766124576266</c:v>
                </c:pt>
                <c:pt idx="13">
                  <c:v>269.76252324376497</c:v>
                </c:pt>
                <c:pt idx="14">
                  <c:v>268.34214893235429</c:v>
                </c:pt>
                <c:pt idx="15">
                  <c:v>274.10297874335004</c:v>
                </c:pt>
              </c:numCache>
            </c:numRef>
          </c:val>
          <c:smooth val="0"/>
          <c:extLst>
            <c:ext xmlns:c16="http://schemas.microsoft.com/office/drawing/2014/chart" uri="{C3380CC4-5D6E-409C-BE32-E72D297353CC}">
              <c16:uniqueId val="{00000001-781F-42D7-AE55-3820A5B859A4}"/>
            </c:ext>
          </c:extLst>
        </c:ser>
        <c:ser>
          <c:idx val="2"/>
          <c:order val="2"/>
          <c:tx>
            <c:strRef>
              <c:f>'57'!$F$5</c:f>
              <c:strCache>
                <c:ptCount val="1"/>
                <c:pt idx="0">
                  <c:v> Precio promedio nacional paddy </c:v>
                </c:pt>
              </c:strCache>
            </c:strRef>
          </c:tx>
          <c:marker>
            <c:symbol val="none"/>
          </c:marker>
          <c:cat>
            <c:numRef>
              <c:f>'57'!$B$6:$B$21</c:f>
              <c:numCache>
                <c:formatCode>mmm\-yy</c:formatCode>
                <c:ptCount val="16"/>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numCache>
            </c:numRef>
          </c:cat>
          <c:val>
            <c:numRef>
              <c:f>'57'!$F$6:$F$21</c:f>
              <c:numCache>
                <c:formatCode>#,##0_ ;\-#,##0\ </c:formatCode>
                <c:ptCount val="16"/>
                <c:pt idx="2">
                  <c:v>255.36184998801821</c:v>
                </c:pt>
                <c:pt idx="3">
                  <c:v>259.21486364998503</c:v>
                </c:pt>
                <c:pt idx="4">
                  <c:v>254.72441701751353</c:v>
                </c:pt>
                <c:pt idx="5">
                  <c:v>258.51735243569567</c:v>
                </c:pt>
                <c:pt idx="6">
                  <c:v>252.96386190241992</c:v>
                </c:pt>
                <c:pt idx="7">
                  <c:v>249.29241978422306</c:v>
                </c:pt>
                <c:pt idx="8">
                  <c:v>258.05912811090695</c:v>
                </c:pt>
                <c:pt idx="14">
                  <c:v>273.0146006096337</c:v>
                </c:pt>
                <c:pt idx="15">
                  <c:v>278.76079693558427</c:v>
                </c:pt>
              </c:numCache>
            </c:numRef>
          </c:val>
          <c:smooth val="0"/>
          <c:extLst>
            <c:ext xmlns:c16="http://schemas.microsoft.com/office/drawing/2014/chart" uri="{C3380CC4-5D6E-409C-BE32-E72D297353CC}">
              <c16:uniqueId val="{00000002-781F-42D7-AE55-3820A5B859A4}"/>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300"/>
          <c:min val="240"/>
        </c:scaling>
        <c:delete val="0"/>
        <c:axPos val="r"/>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10"/>
      </c:valAx>
      <c:spPr>
        <a:solidFill>
          <a:srgbClr val="FFFFFF"/>
        </a:solidFill>
        <a:ln w="12700">
          <a:solidFill>
            <a:srgbClr val="808080"/>
          </a:solidFill>
          <a:prstDash val="solid"/>
        </a:ln>
      </c:spPr>
    </c:plotArea>
    <c:legend>
      <c:legendPos val="r"/>
      <c:layout>
        <c:manualLayout>
          <c:xMode val="edge"/>
          <c:yMode val="edge"/>
          <c:x val="3.8720670707528458E-2"/>
          <c:y val="0.81441212410432173"/>
          <c:w val="0.90341720953945504"/>
          <c:h val="0.108995466475781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6 de enero</a:t>
            </a:r>
            <a:r>
              <a:rPr lang="es-CL" sz="900" b="1" baseline="0"/>
              <a:t> de 2020 </a:t>
            </a:r>
            <a:r>
              <a:rPr lang="es-CL" sz="900" b="1"/>
              <a:t>hasta el 15 de junio de 2020</a:t>
            </a:r>
          </a:p>
          <a:p>
            <a:pPr>
              <a:defRPr sz="900" b="1"/>
            </a:pPr>
            <a:r>
              <a:rPr lang="es-CL" sz="900" b="1"/>
              <a:t>(precios en USD/tonelada)</a:t>
            </a:r>
          </a:p>
        </c:rich>
      </c:tx>
      <c:layout>
        <c:manualLayout>
          <c:xMode val="edge"/>
          <c:yMode val="edge"/>
          <c:x val="0.1269802731411229"/>
          <c:y val="1.1299435028248588E-2"/>
        </c:manualLayout>
      </c:layout>
      <c:overlay val="0"/>
      <c:spPr>
        <a:noFill/>
        <a:ln w="25400">
          <a:noFill/>
        </a:ln>
      </c:spPr>
    </c:title>
    <c:autoTitleDeleted val="0"/>
    <c:plotArea>
      <c:layout>
        <c:manualLayout>
          <c:layoutTarget val="inner"/>
          <c:xMode val="edge"/>
          <c:yMode val="edge"/>
          <c:x val="0.13509303176865503"/>
          <c:y val="0.20715928614772736"/>
          <c:w val="0.80490883743389641"/>
          <c:h val="0.48874929631010611"/>
        </c:manualLayout>
      </c:layout>
      <c:lineChart>
        <c:grouping val="standard"/>
        <c:varyColors val="0"/>
        <c:ser>
          <c:idx val="1"/>
          <c:order val="0"/>
          <c:tx>
            <c:strRef>
              <c:f>'58'!$O$1</c:f>
              <c:strCache>
                <c:ptCount val="1"/>
                <c:pt idx="0">
                  <c:v>mar-21</c:v>
                </c:pt>
              </c:strCache>
              <c:extLst xmlns:c15="http://schemas.microsoft.com/office/drawing/2012/chart"/>
            </c:strRef>
          </c:tx>
          <c:marker>
            <c:symbol val="none"/>
          </c:marker>
          <c:cat>
            <c:numRef>
              <c:f>'58'!$G$2:$G$25</c:f>
              <c:numCache>
                <c:formatCode>m/d/yyyy</c:formatCode>
                <c:ptCount val="24"/>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pt idx="20">
                  <c:v>43977</c:v>
                </c:pt>
                <c:pt idx="21">
                  <c:v>43983</c:v>
                </c:pt>
                <c:pt idx="22">
                  <c:v>43990</c:v>
                </c:pt>
                <c:pt idx="23">
                  <c:v>43997</c:v>
                </c:pt>
              </c:numCache>
            </c:numRef>
          </c:cat>
          <c:val>
            <c:numRef>
              <c:f>'58'!$O$2:$O$25</c:f>
              <c:numCache>
                <c:formatCode>0</c:formatCode>
                <c:ptCount val="24"/>
                <c:pt idx="2">
                  <c:v>265.547011411136</c:v>
                </c:pt>
                <c:pt idx="3">
                  <c:v>268.74371682040243</c:v>
                </c:pt>
                <c:pt idx="4">
                  <c:v>267.20047972627384</c:v>
                </c:pt>
                <c:pt idx="5">
                  <c:v>267.97209827333819</c:v>
                </c:pt>
                <c:pt idx="6">
                  <c:v>264.77539286407165</c:v>
                </c:pt>
                <c:pt idx="7">
                  <c:v>263.01169332792466</c:v>
                </c:pt>
                <c:pt idx="8">
                  <c:v>264.88562408508085</c:v>
                </c:pt>
                <c:pt idx="9">
                  <c:v>259.37406303462143</c:v>
                </c:pt>
                <c:pt idx="10">
                  <c:v>262.12984355985117</c:v>
                </c:pt>
                <c:pt idx="11">
                  <c:v>257.94105716150199</c:v>
                </c:pt>
                <c:pt idx="12">
                  <c:v>266.42886117920949</c:v>
                </c:pt>
                <c:pt idx="13">
                  <c:v>272.27111589269651</c:v>
                </c:pt>
                <c:pt idx="14">
                  <c:v>269.40510414645763</c:v>
                </c:pt>
                <c:pt idx="15">
                  <c:v>270.61764757755867</c:v>
                </c:pt>
                <c:pt idx="16">
                  <c:v>267.64140461031059</c:v>
                </c:pt>
                <c:pt idx="17">
                  <c:v>265.21631774810845</c:v>
                </c:pt>
                <c:pt idx="18">
                  <c:v>265.3265489691176</c:v>
                </c:pt>
                <c:pt idx="19">
                  <c:v>266.42886117920949</c:v>
                </c:pt>
                <c:pt idx="20" formatCode="#,##0">
                  <c:v>265.3265489691176</c:v>
                </c:pt>
                <c:pt idx="21" formatCode="#,##0">
                  <c:v>276.79059595407324</c:v>
                </c:pt>
                <c:pt idx="22" formatCode="#,##0">
                  <c:v>269.51533536746678</c:v>
                </c:pt>
                <c:pt idx="23" formatCode="#,##0">
                  <c:v>268.96417926242088</c:v>
                </c:pt>
              </c:numCache>
            </c:numRef>
          </c:val>
          <c:smooth val="0"/>
          <c:extLst xmlns:c15="http://schemas.microsoft.com/office/drawing/2012/chart">
            <c:ext xmlns:c16="http://schemas.microsoft.com/office/drawing/2014/chart" uri="{C3380CC4-5D6E-409C-BE32-E72D297353CC}">
              <c16:uniqueId val="{00000001-C8A7-4D69-ACF7-ED7D7F074F1B}"/>
            </c:ext>
          </c:extLst>
        </c:ser>
        <c:ser>
          <c:idx val="2"/>
          <c:order val="1"/>
          <c:tx>
            <c:strRef>
              <c:f>'58'!$L$1</c:f>
              <c:strCache>
                <c:ptCount val="1"/>
                <c:pt idx="0">
                  <c:v>sept-20</c:v>
                </c:pt>
              </c:strCache>
            </c:strRef>
          </c:tx>
          <c:marker>
            <c:symbol val="none"/>
          </c:marker>
          <c:cat>
            <c:numRef>
              <c:f>'58'!$G$2:$G$25</c:f>
              <c:numCache>
                <c:formatCode>m/d/yyyy</c:formatCode>
                <c:ptCount val="24"/>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pt idx="20">
                  <c:v>43977</c:v>
                </c:pt>
                <c:pt idx="21">
                  <c:v>43983</c:v>
                </c:pt>
                <c:pt idx="22">
                  <c:v>43990</c:v>
                </c:pt>
                <c:pt idx="23">
                  <c:v>43997</c:v>
                </c:pt>
              </c:numCache>
            </c:numRef>
          </c:cat>
          <c:val>
            <c:numRef>
              <c:f>'58'!$L$2:$L$25</c:f>
              <c:numCache>
                <c:formatCode>0</c:formatCode>
                <c:ptCount val="24"/>
                <c:pt idx="0">
                  <c:v>287.37279317095539</c:v>
                </c:pt>
                <c:pt idx="1">
                  <c:v>289.57741759113918</c:v>
                </c:pt>
                <c:pt idx="2">
                  <c:v>265.547011411136</c:v>
                </c:pt>
                <c:pt idx="3">
                  <c:v>268.74371682040243</c:v>
                </c:pt>
                <c:pt idx="4">
                  <c:v>268.30279193636568</c:v>
                </c:pt>
                <c:pt idx="5">
                  <c:v>269.07441048343003</c:v>
                </c:pt>
                <c:pt idx="6">
                  <c:v>266.53909240021869</c:v>
                </c:pt>
                <c:pt idx="7">
                  <c:v>264.00377431700736</c:v>
                </c:pt>
                <c:pt idx="8">
                  <c:v>264.77539286407165</c:v>
                </c:pt>
                <c:pt idx="9">
                  <c:v>258.49221326654788</c:v>
                </c:pt>
                <c:pt idx="10">
                  <c:v>262.24007478086031</c:v>
                </c:pt>
                <c:pt idx="11">
                  <c:v>258.16151960352033</c:v>
                </c:pt>
                <c:pt idx="12">
                  <c:v>266.53909240021869</c:v>
                </c:pt>
                <c:pt idx="13">
                  <c:v>269.40510414645763</c:v>
                </c:pt>
                <c:pt idx="14">
                  <c:v>264.4446992010441</c:v>
                </c:pt>
                <c:pt idx="15">
                  <c:v>266.86978606324624</c:v>
                </c:pt>
                <c:pt idx="16">
                  <c:v>265.87770507416354</c:v>
                </c:pt>
                <c:pt idx="17">
                  <c:v>261.57868745480516</c:v>
                </c:pt>
                <c:pt idx="18">
                  <c:v>264.00377431700736</c:v>
                </c:pt>
                <c:pt idx="19">
                  <c:v>263.34238699095221</c:v>
                </c:pt>
                <c:pt idx="20" formatCode="#,##0">
                  <c:v>265.87770507416354</c:v>
                </c:pt>
                <c:pt idx="21" formatCode="#,##0">
                  <c:v>279.21568281627543</c:v>
                </c:pt>
                <c:pt idx="22" formatCode="#,##0">
                  <c:v>265.6572426321452</c:v>
                </c:pt>
                <c:pt idx="23" formatCode="#,##0">
                  <c:v>266.53909240021869</c:v>
                </c:pt>
              </c:numCache>
            </c:numRef>
          </c:val>
          <c:smooth val="0"/>
          <c:extLst>
            <c:ext xmlns:c16="http://schemas.microsoft.com/office/drawing/2014/chart" uri="{C3380CC4-5D6E-409C-BE32-E72D297353CC}">
              <c16:uniqueId val="{00000002-C8A7-4D69-ACF7-ED7D7F074F1B}"/>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d\-mmm\-yy" sourceLinked="0"/>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0"/>
        <c:majorTimeUnit val="days"/>
        <c:minorUnit val="1"/>
        <c:minorTimeUnit val="days"/>
      </c:dateAx>
      <c:valAx>
        <c:axId val="948932544"/>
        <c:scaling>
          <c:orientation val="minMax"/>
          <c:min val="25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a:pPr>
            <a:endParaRPr lang="es-CL"/>
          </a:p>
        </c:txPr>
        <c:crossAx val="955159552"/>
        <c:crosses val="autoZero"/>
        <c:crossBetween val="between"/>
      </c:valAx>
      <c:spPr>
        <a:noFill/>
        <a:ln w="25400">
          <a:noFill/>
        </a:ln>
      </c:spPr>
    </c:plotArea>
    <c:legend>
      <c:legendPos val="r"/>
      <c:layout>
        <c:manualLayout>
          <c:xMode val="edge"/>
          <c:yMode val="edge"/>
          <c:x val="0.55823975720789076"/>
          <c:y val="0.85387665524860235"/>
          <c:w val="0.23271671465952948"/>
          <c:h val="0.1461233447513976"/>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2010 - 2020</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strRef>
              <c:f>'11'!$B$8:$B$18</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'11'!$C$8:$C$18</c:f>
              <c:numCache>
                <c:formatCode>#,##0_);\(#,##0\)</c:formatCode>
                <c:ptCount val="11"/>
                <c:pt idx="0">
                  <c:v>1523921.3</c:v>
                </c:pt>
                <c:pt idx="1">
                  <c:v>1575822</c:v>
                </c:pt>
                <c:pt idx="2">
                  <c:v>1213101</c:v>
                </c:pt>
                <c:pt idx="3">
                  <c:v>1474662.5</c:v>
                </c:pt>
                <c:pt idx="4">
                  <c:v>1358129</c:v>
                </c:pt>
                <c:pt idx="5">
                  <c:v>1482311</c:v>
                </c:pt>
                <c:pt idx="6">
                  <c:v>1731935</c:v>
                </c:pt>
                <c:pt idx="7">
                  <c:v>1349491.9</c:v>
                </c:pt>
                <c:pt idx="8">
                  <c:v>1469034</c:v>
                </c:pt>
                <c:pt idx="9">
                  <c:v>1399919</c:v>
                </c:pt>
                <c:pt idx="10" formatCode="#,##0">
                  <c:v>1164194.4080000001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strRef>
              <c:f>'11'!$B$8:$B$18</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'11'!$E$8:$E$18</c:f>
              <c:numCache>
                <c:formatCode>#,##0_);\(#,##0\)</c:formatCode>
                <c:ptCount val="11"/>
                <c:pt idx="0">
                  <c:v>632530.88100000005</c:v>
                </c:pt>
                <c:pt idx="1">
                  <c:v>655527.429</c:v>
                </c:pt>
                <c:pt idx="2">
                  <c:v>896914.36</c:v>
                </c:pt>
                <c:pt idx="3">
                  <c:v>939403.54799999995</c:v>
                </c:pt>
                <c:pt idx="4">
                  <c:v>759593.10699999996</c:v>
                </c:pt>
                <c:pt idx="5">
                  <c:v>721118.16299999994</c:v>
                </c:pt>
                <c:pt idx="6">
                  <c:v>619308</c:v>
                </c:pt>
                <c:pt idx="7">
                  <c:v>1007532.0789999999</c:v>
                </c:pt>
                <c:pt idx="8" formatCode="#,##0">
                  <c:v>1069796.3156699999</c:v>
                </c:pt>
                <c:pt idx="9" formatCode="#,##0">
                  <c:v>1114145</c:v>
                </c:pt>
                <c:pt idx="10" formatCode="#,##0">
                  <c:v>472137.19027999998</c:v>
                </c:pt>
              </c:numCache>
            </c:numRef>
          </c:val>
          <c:extLst>
            <c:ext xmlns:c16="http://schemas.microsoft.com/office/drawing/2014/chart" uri="{C3380CC4-5D6E-409C-BE32-E72D297353CC}">
              <c16:uniqueId val="{00000001-6BBD-4A4C-AE8C-03F3FC4DE203}"/>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'11'!$B$8:$B$13</c:f>
              <c:numCache>
                <c:formatCode>General</c:formatCode>
                <c:ptCount val="6"/>
                <c:pt idx="0">
                  <c:v>2010</c:v>
                </c:pt>
                <c:pt idx="1">
                  <c:v>2011</c:v>
                </c:pt>
                <c:pt idx="2">
                  <c:v>2012</c:v>
                </c:pt>
                <c:pt idx="3">
                  <c:v>2013</c:v>
                </c:pt>
                <c:pt idx="4">
                  <c:v>2014</c:v>
                </c:pt>
                <c:pt idx="5">
                  <c:v>2015</c:v>
                </c:pt>
              </c:numCache>
            </c:numRef>
          </c:cat>
          <c:val>
            <c:numRef>
              <c:f>'11'!$I$8:$I$18</c:f>
              <c:numCache>
                <c:formatCode>#,##0_);\(#,##0\)</c:formatCode>
                <c:ptCount val="11"/>
                <c:pt idx="0">
                  <c:v>2156449.6461</c:v>
                </c:pt>
                <c:pt idx="1">
                  <c:v>2231238.6787</c:v>
                </c:pt>
                <c:pt idx="2">
                  <c:v>2110011.36</c:v>
                </c:pt>
                <c:pt idx="3">
                  <c:v>2414060.628</c:v>
                </c:pt>
                <c:pt idx="4">
                  <c:v>2117721.04</c:v>
                </c:pt>
                <c:pt idx="5">
                  <c:v>2203429.1369999996</c:v>
                </c:pt>
                <c:pt idx="6">
                  <c:v>2351241.9279999998</c:v>
                </c:pt>
                <c:pt idx="7">
                  <c:v>2357023.574</c:v>
                </c:pt>
                <c:pt idx="8">
                  <c:v>2797043.3156699999</c:v>
                </c:pt>
                <c:pt idx="9">
                  <c:v>2748899</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5.0210815698246924E-2"/>
          <c:y val="0.84181862341834146"/>
          <c:w val="0.86892512912873332"/>
          <c:h val="6.567383554667605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12. Evolución de los precios a consumidor del arroz grado 2 en supermercados en la Región Metropolitana</a:t>
            </a:r>
            <a:endParaRPr lang="es-CL" sz="9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spPr>
            <a:ln w="28575" cap="rnd">
              <a:solidFill>
                <a:schemeClr val="accent3"/>
              </a:solidFill>
              <a:prstDash val="sysDot"/>
              <a:round/>
            </a:ln>
            <a:effectLst/>
          </c:spPr>
          <c:marker>
            <c:symbol val="circle"/>
            <c:size val="2"/>
            <c:spPr>
              <a:solidFill>
                <a:schemeClr val="accent3"/>
              </a:solidFill>
              <a:ln w="9525">
                <a:solidFill>
                  <a:schemeClr val="accent3"/>
                </a:solidFill>
              </a:ln>
              <a:effectLst/>
            </c:spPr>
          </c:marker>
          <c:cat>
            <c:numRef>
              <c:f>'59'!$B$7:$B$23</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'59'!$C$7:$C$23</c:f>
              <c:numCache>
                <c:formatCode>_-* #,##0_-;\-* #,##0_-;_-* \-_-;_-@_-</c:formatCode>
                <c:ptCount val="17"/>
                <c:pt idx="0">
                  <c:v>772</c:v>
                </c:pt>
                <c:pt idx="1">
                  <c:v>779</c:v>
                </c:pt>
                <c:pt idx="2">
                  <c:v>820</c:v>
                </c:pt>
                <c:pt idx="3">
                  <c:v>820</c:v>
                </c:pt>
                <c:pt idx="4">
                  <c:v>769</c:v>
                </c:pt>
                <c:pt idx="5">
                  <c:v>790</c:v>
                </c:pt>
                <c:pt idx="6">
                  <c:v>750</c:v>
                </c:pt>
                <c:pt idx="7">
                  <c:v>845</c:v>
                </c:pt>
                <c:pt idx="8">
                  <c:v>699</c:v>
                </c:pt>
                <c:pt idx="9">
                  <c:v>790</c:v>
                </c:pt>
                <c:pt idx="10">
                  <c:v>849</c:v>
                </c:pt>
                <c:pt idx="11">
                  <c:v>829</c:v>
                </c:pt>
                <c:pt idx="12">
                  <c:v>790</c:v>
                </c:pt>
                <c:pt idx="13">
                  <c:v>828</c:v>
                </c:pt>
                <c:pt idx="14">
                  <c:v>890</c:v>
                </c:pt>
                <c:pt idx="15">
                  <c:v>910</c:v>
                </c:pt>
                <c:pt idx="16">
                  <c:v>910</c:v>
                </c:pt>
              </c:numCache>
            </c:numRef>
          </c:val>
          <c:smooth val="0"/>
          <c:extLst>
            <c:ext xmlns:c16="http://schemas.microsoft.com/office/drawing/2014/chart" uri="{C3380CC4-5D6E-409C-BE32-E72D297353CC}">
              <c16:uniqueId val="{00000000-3959-4520-A48E-21E99467DE21}"/>
            </c:ext>
          </c:extLst>
        </c:ser>
        <c:ser>
          <c:idx val="1"/>
          <c:order val="1"/>
          <c:tx>
            <c:strRef>
              <c:f>'59'!$D$6</c:f>
              <c:strCache>
                <c:ptCount val="1"/>
                <c:pt idx="0">
                  <c:v>Precio mínimo arroz grano delgado</c:v>
                </c:pt>
              </c:strCache>
            </c:strRef>
          </c:tx>
          <c:spPr>
            <a:ln w="28575" cap="rnd">
              <a:solidFill>
                <a:schemeClr val="accent4"/>
              </a:solidFill>
              <a:prstDash val="sysDot"/>
              <a:round/>
            </a:ln>
            <a:effectLst/>
          </c:spPr>
          <c:marker>
            <c:symbol val="square"/>
            <c:size val="2"/>
            <c:spPr>
              <a:solidFill>
                <a:srgbClr val="7030A0"/>
              </a:solidFill>
              <a:ln>
                <a:solidFill>
                  <a:schemeClr val="accent4"/>
                </a:solidFill>
              </a:ln>
            </c:spPr>
          </c:marker>
          <c:cat>
            <c:numRef>
              <c:f>'59'!$B$7:$B$23</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'59'!$D$7:$D$23</c:f>
              <c:numCache>
                <c:formatCode>_-* #,##0_-;\-* #,##0_-;_-* \-_-;_-@_-</c:formatCode>
                <c:ptCount val="17"/>
                <c:pt idx="0">
                  <c:v>500</c:v>
                </c:pt>
                <c:pt idx="1">
                  <c:v>500</c:v>
                </c:pt>
                <c:pt idx="2">
                  <c:v>699</c:v>
                </c:pt>
                <c:pt idx="3">
                  <c:v>500</c:v>
                </c:pt>
                <c:pt idx="4">
                  <c:v>500</c:v>
                </c:pt>
                <c:pt idx="5">
                  <c:v>529</c:v>
                </c:pt>
                <c:pt idx="6">
                  <c:v>545</c:v>
                </c:pt>
                <c:pt idx="7">
                  <c:v>699</c:v>
                </c:pt>
                <c:pt idx="8">
                  <c:v>540</c:v>
                </c:pt>
                <c:pt idx="9">
                  <c:v>539</c:v>
                </c:pt>
                <c:pt idx="10">
                  <c:v>540</c:v>
                </c:pt>
                <c:pt idx="11">
                  <c:v>540</c:v>
                </c:pt>
                <c:pt idx="12">
                  <c:v>540</c:v>
                </c:pt>
                <c:pt idx="13">
                  <c:v>540</c:v>
                </c:pt>
                <c:pt idx="14">
                  <c:v>575</c:v>
                </c:pt>
                <c:pt idx="15">
                  <c:v>575</c:v>
                </c:pt>
                <c:pt idx="16">
                  <c:v>790</c:v>
                </c:pt>
              </c:numCache>
            </c:numRef>
          </c:val>
          <c:smooth val="0"/>
          <c:extLst>
            <c:ext xmlns:c16="http://schemas.microsoft.com/office/drawing/2014/chart" uri="{C3380CC4-5D6E-409C-BE32-E72D297353CC}">
              <c16:uniqueId val="{00000001-3959-4520-A48E-21E99467DE21}"/>
            </c:ext>
          </c:extLst>
        </c:ser>
        <c:ser>
          <c:idx val="2"/>
          <c:order val="2"/>
          <c:tx>
            <c:strRef>
              <c:f>'59'!$E$6</c:f>
              <c:strCache>
                <c:ptCount val="1"/>
                <c:pt idx="0">
                  <c:v>Precio máximo arroz grano ancho</c:v>
                </c:pt>
              </c:strCache>
            </c:strRef>
          </c:tx>
          <c:spPr>
            <a:ln w="28575" cap="rnd">
              <a:solidFill>
                <a:schemeClr val="accent3"/>
              </a:solidFill>
              <a:prstDash val="dash"/>
              <a:round/>
            </a:ln>
            <a:effectLst/>
          </c:spPr>
          <c:marker>
            <c:symbol val="x"/>
            <c:size val="3"/>
            <c:spPr>
              <a:solidFill>
                <a:schemeClr val="accent3"/>
              </a:solidFill>
              <a:ln w="9525">
                <a:solidFill>
                  <a:schemeClr val="accent3"/>
                </a:solidFill>
              </a:ln>
              <a:effectLst/>
            </c:spPr>
          </c:marker>
          <c:cat>
            <c:numRef>
              <c:f>'59'!$B$7:$B$23</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'59'!$E$7:$E$23</c:f>
              <c:numCache>
                <c:formatCode>_-* #,##0_-;\-* #,##0_-;_-* \-_-;_-@_-</c:formatCode>
                <c:ptCount val="17"/>
                <c:pt idx="0">
                  <c:v>1290</c:v>
                </c:pt>
                <c:pt idx="1">
                  <c:v>1290</c:v>
                </c:pt>
                <c:pt idx="2">
                  <c:v>1290</c:v>
                </c:pt>
                <c:pt idx="3">
                  <c:v>1290</c:v>
                </c:pt>
                <c:pt idx="4">
                  <c:v>1410</c:v>
                </c:pt>
                <c:pt idx="5">
                  <c:v>1290</c:v>
                </c:pt>
                <c:pt idx="6">
                  <c:v>1299</c:v>
                </c:pt>
                <c:pt idx="7">
                  <c:v>1290</c:v>
                </c:pt>
                <c:pt idx="8">
                  <c:v>1350</c:v>
                </c:pt>
                <c:pt idx="9">
                  <c:v>1350</c:v>
                </c:pt>
                <c:pt idx="10">
                  <c:v>1350</c:v>
                </c:pt>
                <c:pt idx="11">
                  <c:v>1350</c:v>
                </c:pt>
                <c:pt idx="12">
                  <c:v>1350</c:v>
                </c:pt>
                <c:pt idx="13">
                  <c:v>1350</c:v>
                </c:pt>
                <c:pt idx="14">
                  <c:v>1450</c:v>
                </c:pt>
                <c:pt idx="15">
                  <c:v>1450</c:v>
                </c:pt>
                <c:pt idx="16">
                  <c:v>1595</c:v>
                </c:pt>
              </c:numCache>
            </c:numRef>
          </c:val>
          <c:smooth val="0"/>
          <c:extLst>
            <c:ext xmlns:c16="http://schemas.microsoft.com/office/drawing/2014/chart" uri="{C3380CC4-5D6E-409C-BE32-E72D297353CC}">
              <c16:uniqueId val="{00000002-3959-4520-A48E-21E99467DE21}"/>
            </c:ext>
          </c:extLst>
        </c:ser>
        <c:ser>
          <c:idx val="3"/>
          <c:order val="3"/>
          <c:tx>
            <c:strRef>
              <c:f>'59'!$F$6</c:f>
              <c:strCache>
                <c:ptCount val="1"/>
                <c:pt idx="0">
                  <c:v>Precio máximo arroz grano delgado</c:v>
                </c:pt>
              </c:strCache>
            </c:strRef>
          </c:tx>
          <c:spPr>
            <a:ln w="28575" cap="rnd">
              <a:solidFill>
                <a:schemeClr val="accent4"/>
              </a:solidFill>
              <a:prstDash val="dash"/>
              <a:round/>
            </a:ln>
            <a:effectLst/>
          </c:spPr>
          <c:marker>
            <c:symbol val="x"/>
            <c:size val="3"/>
            <c:spPr>
              <a:solidFill>
                <a:schemeClr val="accent4"/>
              </a:solidFill>
              <a:ln w="9525">
                <a:solidFill>
                  <a:schemeClr val="accent4"/>
                </a:solidFill>
                <a:prstDash val="dash"/>
              </a:ln>
              <a:effectLst/>
            </c:spPr>
          </c:marker>
          <c:cat>
            <c:numRef>
              <c:f>'59'!$B$7:$B$23</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'59'!$F$7:$F$23</c:f>
              <c:numCache>
                <c:formatCode>_-* #,##0_-;\-* #,##0_-;_-* \-_-;_-@_-</c:formatCode>
                <c:ptCount val="17"/>
                <c:pt idx="0">
                  <c:v>1100</c:v>
                </c:pt>
                <c:pt idx="1">
                  <c:v>1099</c:v>
                </c:pt>
                <c:pt idx="2">
                  <c:v>1089</c:v>
                </c:pt>
                <c:pt idx="3">
                  <c:v>1000</c:v>
                </c:pt>
                <c:pt idx="4">
                  <c:v>1089</c:v>
                </c:pt>
                <c:pt idx="5">
                  <c:v>999</c:v>
                </c:pt>
                <c:pt idx="6">
                  <c:v>999</c:v>
                </c:pt>
                <c:pt idx="7">
                  <c:v>1190</c:v>
                </c:pt>
                <c:pt idx="8">
                  <c:v>1090</c:v>
                </c:pt>
                <c:pt idx="9">
                  <c:v>999</c:v>
                </c:pt>
                <c:pt idx="10">
                  <c:v>1280</c:v>
                </c:pt>
                <c:pt idx="11">
                  <c:v>1280</c:v>
                </c:pt>
                <c:pt idx="12">
                  <c:v>1099</c:v>
                </c:pt>
                <c:pt idx="13">
                  <c:v>1190</c:v>
                </c:pt>
                <c:pt idx="14">
                  <c:v>1190</c:v>
                </c:pt>
                <c:pt idx="15">
                  <c:v>1229</c:v>
                </c:pt>
                <c:pt idx="16">
                  <c:v>1190</c:v>
                </c:pt>
              </c:numCache>
            </c:numRef>
          </c:val>
          <c:smooth val="0"/>
          <c:extLst>
            <c:ext xmlns:c16="http://schemas.microsoft.com/office/drawing/2014/chart" uri="{C3380CC4-5D6E-409C-BE32-E72D297353CC}">
              <c16:uniqueId val="{00000003-3959-4520-A48E-21E99467DE21}"/>
            </c:ext>
          </c:extLst>
        </c:ser>
        <c:ser>
          <c:idx val="4"/>
          <c:order val="4"/>
          <c:tx>
            <c:strRef>
              <c:f>'59'!$G$6</c:f>
              <c:strCache>
                <c:ptCount val="1"/>
                <c:pt idx="0">
                  <c:v>Precio promedio arroz grano ancho</c:v>
                </c:pt>
              </c:strCache>
            </c:strRef>
          </c:tx>
          <c:spPr>
            <a:ln w="28575" cap="rnd">
              <a:solidFill>
                <a:schemeClr val="accent3"/>
              </a:solidFill>
              <a:prstDash val="solid"/>
              <a:round/>
            </a:ln>
            <a:effectLst/>
          </c:spPr>
          <c:marker>
            <c:symbol val="triangle"/>
            <c:size val="4"/>
            <c:spPr>
              <a:solidFill>
                <a:schemeClr val="accent3"/>
              </a:solidFill>
              <a:ln w="9525">
                <a:solidFill>
                  <a:schemeClr val="accent3"/>
                </a:solidFill>
              </a:ln>
              <a:effectLst/>
            </c:spPr>
          </c:marker>
          <c:cat>
            <c:numRef>
              <c:f>'59'!$B$7:$B$23</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'59'!$G$7:$G$23</c:f>
              <c:numCache>
                <c:formatCode>_-* #,##0_-;\-* #,##0_-;_-* \-_-;_-@_-</c:formatCode>
                <c:ptCount val="17"/>
                <c:pt idx="0">
                  <c:v>1030</c:v>
                </c:pt>
                <c:pt idx="1">
                  <c:v>1039</c:v>
                </c:pt>
                <c:pt idx="2">
                  <c:v>1029</c:v>
                </c:pt>
                <c:pt idx="3">
                  <c:v>1000</c:v>
                </c:pt>
                <c:pt idx="4">
                  <c:v>1003</c:v>
                </c:pt>
                <c:pt idx="5">
                  <c:v>997</c:v>
                </c:pt>
                <c:pt idx="6">
                  <c:v>1020</c:v>
                </c:pt>
                <c:pt idx="7">
                  <c:v>1019</c:v>
                </c:pt>
                <c:pt idx="8">
                  <c:v>1036</c:v>
                </c:pt>
                <c:pt idx="9">
                  <c:v>1016</c:v>
                </c:pt>
                <c:pt idx="10">
                  <c:v>1007</c:v>
                </c:pt>
                <c:pt idx="11">
                  <c:v>1012</c:v>
                </c:pt>
                <c:pt idx="12">
                  <c:v>1019</c:v>
                </c:pt>
                <c:pt idx="13">
                  <c:v>1025</c:v>
                </c:pt>
                <c:pt idx="14">
                  <c:v>1045</c:v>
                </c:pt>
                <c:pt idx="15">
                  <c:v>1064</c:v>
                </c:pt>
                <c:pt idx="16">
                  <c:v>1091</c:v>
                </c:pt>
              </c:numCache>
            </c:numRef>
          </c:val>
          <c:smooth val="0"/>
          <c:extLst>
            <c:ext xmlns:c16="http://schemas.microsoft.com/office/drawing/2014/chart" uri="{C3380CC4-5D6E-409C-BE32-E72D297353CC}">
              <c16:uniqueId val="{00000004-3959-4520-A48E-21E99467DE21}"/>
            </c:ext>
          </c:extLst>
        </c:ser>
        <c:ser>
          <c:idx val="5"/>
          <c:order val="5"/>
          <c:tx>
            <c:strRef>
              <c:f>'59'!$H$6</c:f>
              <c:strCache>
                <c:ptCount val="1"/>
                <c:pt idx="0">
                  <c:v>Precio promedio arroz grano delgado</c:v>
                </c:pt>
              </c:strCache>
            </c:strRef>
          </c:tx>
          <c:spPr>
            <a:ln>
              <a:solidFill>
                <a:srgbClr val="7030A0"/>
              </a:solidFill>
            </a:ln>
          </c:spPr>
          <c:marker>
            <c:spPr>
              <a:solidFill>
                <a:srgbClr val="7030A0"/>
              </a:solidFill>
              <a:ln>
                <a:solidFill>
                  <a:srgbClr val="7030A0"/>
                </a:solidFill>
              </a:ln>
            </c:spPr>
          </c:marker>
          <c:cat>
            <c:numRef>
              <c:f>'59'!$B$7:$B$23</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'59'!$H$7:$H$23</c:f>
              <c:numCache>
                <c:formatCode>_-* #,##0_-;\-* #,##0_-;_-* \-_-;_-@_-</c:formatCode>
                <c:ptCount val="17"/>
                <c:pt idx="0">
                  <c:v>870</c:v>
                </c:pt>
                <c:pt idx="1">
                  <c:v>852</c:v>
                </c:pt>
                <c:pt idx="2">
                  <c:v>860</c:v>
                </c:pt>
                <c:pt idx="3">
                  <c:v>852</c:v>
                </c:pt>
                <c:pt idx="4">
                  <c:v>852</c:v>
                </c:pt>
                <c:pt idx="5">
                  <c:v>854</c:v>
                </c:pt>
                <c:pt idx="6">
                  <c:v>858</c:v>
                </c:pt>
                <c:pt idx="7">
                  <c:v>850</c:v>
                </c:pt>
                <c:pt idx="8">
                  <c:v>860</c:v>
                </c:pt>
                <c:pt idx="9">
                  <c:v>844</c:v>
                </c:pt>
                <c:pt idx="10">
                  <c:v>881</c:v>
                </c:pt>
                <c:pt idx="11">
                  <c:v>887</c:v>
                </c:pt>
                <c:pt idx="12">
                  <c:v>890</c:v>
                </c:pt>
                <c:pt idx="13">
                  <c:v>886</c:v>
                </c:pt>
                <c:pt idx="14">
                  <c:v>911</c:v>
                </c:pt>
                <c:pt idx="15">
                  <c:v>920</c:v>
                </c:pt>
                <c:pt idx="16">
                  <c:v>927</c:v>
                </c:pt>
              </c:numCache>
            </c:numRef>
          </c:val>
          <c:smooth val="0"/>
          <c:extLst>
            <c:ext xmlns:c16="http://schemas.microsoft.com/office/drawing/2014/chart" uri="{C3380CC4-5D6E-409C-BE32-E72D297353CC}">
              <c16:uniqueId val="{00000000-FAD7-4262-8B45-9B0AEDEDDFE0}"/>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1397947681262504"/>
          <c:h val="0.1458934230731532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2"/>
          <c:order val="0"/>
          <c:tx>
            <c:strRef>
              <c:f>'12'!$C$6</c:f>
              <c:strCache>
                <c:ptCount val="1"/>
                <c:pt idx="0">
                  <c:v>2017</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'12'!$C$7:$C$18</c:f>
              <c:numCache>
                <c:formatCode>#,##0</c:formatCode>
                <c:ptCount val="12"/>
                <c:pt idx="0">
                  <c:v>112356.97199999999</c:v>
                </c:pt>
                <c:pt idx="1">
                  <c:v>37236.519999999997</c:v>
                </c:pt>
                <c:pt idx="2">
                  <c:v>80397.683999999994</c:v>
                </c:pt>
                <c:pt idx="3">
                  <c:v>85923.225000000006</c:v>
                </c:pt>
                <c:pt idx="4">
                  <c:v>75240.917000000001</c:v>
                </c:pt>
                <c:pt idx="5">
                  <c:v>93635.53</c:v>
                </c:pt>
                <c:pt idx="6">
                  <c:v>84591.092000000004</c:v>
                </c:pt>
                <c:pt idx="7">
                  <c:v>94623.38</c:v>
                </c:pt>
                <c:pt idx="8">
                  <c:v>79730.692999999999</c:v>
                </c:pt>
                <c:pt idx="9">
                  <c:v>70852.953000000009</c:v>
                </c:pt>
                <c:pt idx="10">
                  <c:v>124973.86300000001</c:v>
                </c:pt>
                <c:pt idx="11">
                  <c:v>67969.25</c:v>
                </c:pt>
              </c:numCache>
            </c:numRef>
          </c:val>
          <c:extLst>
            <c:ext xmlns:c16="http://schemas.microsoft.com/office/drawing/2014/chart" uri="{C3380CC4-5D6E-409C-BE32-E72D297353CC}">
              <c16:uniqueId val="{00000001-BF06-4A3D-95C4-F679E17186F0}"/>
            </c:ext>
          </c:extLst>
        </c:ser>
        <c:ser>
          <c:idx val="3"/>
          <c:order val="1"/>
          <c:tx>
            <c:strRef>
              <c:f>'12'!$D$6</c:f>
              <c:strCache>
                <c:ptCount val="1"/>
                <c:pt idx="0">
                  <c:v>2018</c:v>
                </c:pt>
              </c:strCache>
            </c:strRef>
          </c:tx>
          <c:invertIfNegative val="0"/>
          <c:val>
            <c:numRef>
              <c:f>'12'!$D$7:$D$18</c:f>
              <c:numCache>
                <c:formatCode>#,##0</c:formatCode>
                <c:ptCount val="12"/>
                <c:pt idx="0">
                  <c:v>100066.55</c:v>
                </c:pt>
                <c:pt idx="1">
                  <c:v>32375.59</c:v>
                </c:pt>
                <c:pt idx="2">
                  <c:v>98256</c:v>
                </c:pt>
                <c:pt idx="3">
                  <c:v>89868</c:v>
                </c:pt>
                <c:pt idx="4">
                  <c:v>130282</c:v>
                </c:pt>
                <c:pt idx="5">
                  <c:v>125275</c:v>
                </c:pt>
                <c:pt idx="6">
                  <c:v>74379</c:v>
                </c:pt>
                <c:pt idx="7">
                  <c:v>19843</c:v>
                </c:pt>
                <c:pt idx="8">
                  <c:v>77655</c:v>
                </c:pt>
                <c:pt idx="9">
                  <c:v>70783</c:v>
                </c:pt>
                <c:pt idx="10">
                  <c:v>104883.17567</c:v>
                </c:pt>
                <c:pt idx="11">
                  <c:v>146130</c:v>
                </c:pt>
              </c:numCache>
            </c:numRef>
          </c:val>
          <c:extLst>
            <c:ext xmlns:c16="http://schemas.microsoft.com/office/drawing/2014/chart" uri="{C3380CC4-5D6E-409C-BE32-E72D297353CC}">
              <c16:uniqueId val="{00000002-BF06-4A3D-95C4-F679E17186F0}"/>
            </c:ext>
          </c:extLst>
        </c:ser>
        <c:ser>
          <c:idx val="1"/>
          <c:order val="2"/>
          <c:tx>
            <c:strRef>
              <c:f>'12'!$E$6</c:f>
              <c:strCache>
                <c:ptCount val="1"/>
                <c:pt idx="0">
                  <c:v>2019</c:v>
                </c:pt>
              </c:strCache>
            </c:strRef>
          </c:tx>
          <c:invertIfNegative val="0"/>
          <c:val>
            <c:numRef>
              <c:f>'12'!$E$7:$E$18</c:f>
              <c:numCache>
                <c:formatCode>#,##0</c:formatCode>
                <c:ptCount val="12"/>
                <c:pt idx="0">
                  <c:v>110928</c:v>
                </c:pt>
                <c:pt idx="1">
                  <c:v>130575</c:v>
                </c:pt>
                <c:pt idx="2">
                  <c:v>58958</c:v>
                </c:pt>
                <c:pt idx="3">
                  <c:v>117092</c:v>
                </c:pt>
                <c:pt idx="4">
                  <c:v>90954</c:v>
                </c:pt>
                <c:pt idx="5">
                  <c:v>47586</c:v>
                </c:pt>
                <c:pt idx="6">
                  <c:v>112338</c:v>
                </c:pt>
                <c:pt idx="7">
                  <c:v>92229</c:v>
                </c:pt>
                <c:pt idx="8">
                  <c:v>139532</c:v>
                </c:pt>
                <c:pt idx="9">
                  <c:v>45828.93</c:v>
                </c:pt>
                <c:pt idx="10">
                  <c:v>84062</c:v>
                </c:pt>
                <c:pt idx="11">
                  <c:v>84062</c:v>
                </c:pt>
              </c:numCache>
            </c:numRef>
          </c:val>
          <c:extLst>
            <c:ext xmlns:c16="http://schemas.microsoft.com/office/drawing/2014/chart" uri="{C3380CC4-5D6E-409C-BE32-E72D297353CC}">
              <c16:uniqueId val="{00000001-00F9-4C08-8774-7E1232E762A3}"/>
            </c:ext>
          </c:extLst>
        </c:ser>
        <c:ser>
          <c:idx val="0"/>
          <c:order val="3"/>
          <c:tx>
            <c:strRef>
              <c:f>'12'!$F$6</c:f>
              <c:strCache>
                <c:ptCount val="1"/>
                <c:pt idx="0">
                  <c:v>2020</c:v>
                </c:pt>
              </c:strCache>
            </c:strRef>
          </c:tx>
          <c:invertIfNegative val="0"/>
          <c:val>
            <c:numRef>
              <c:f>'12'!$F$7:$F$18</c:f>
              <c:numCache>
                <c:formatCode>#,##0</c:formatCode>
                <c:ptCount val="12"/>
                <c:pt idx="0">
                  <c:v>96514.718999999997</c:v>
                </c:pt>
                <c:pt idx="1">
                  <c:v>69539.14</c:v>
                </c:pt>
                <c:pt idx="2">
                  <c:v>119308.15128000001</c:v>
                </c:pt>
                <c:pt idx="3">
                  <c:v>124223.18</c:v>
                </c:pt>
                <c:pt idx="4">
                  <c:v>62552</c:v>
                </c:pt>
              </c:numCache>
            </c:numRef>
          </c:val>
          <c:extLst>
            <c:ext xmlns:c16="http://schemas.microsoft.com/office/drawing/2014/chart" uri="{C3380CC4-5D6E-409C-BE32-E72D297353CC}">
              <c16:uniqueId val="{00000003-BF06-4A3D-95C4-F679E17186F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0.10597359658400909"/>
          <c:y val="0.83006837961044344"/>
          <c:w val="0.29465710815998747"/>
          <c:h val="0.13045793617903026"/>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importaciones de trigo panadero, 2020</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solidFill>
                <a:srgbClr val="92D05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0-8C7F-4BA1-B2F7-F4A12119CB2A}"/>
              </c:ext>
            </c:extLst>
          </c:dPt>
          <c:dPt>
            <c:idx val="1"/>
            <c:bubble3D val="0"/>
            <c:spPr>
              <a:solidFill>
                <a:srgbClr val="FF000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8C7F-4BA1-B2F7-F4A12119CB2A}"/>
              </c:ext>
            </c:extLst>
          </c:dPt>
          <c:dPt>
            <c:idx val="2"/>
            <c:bubble3D val="0"/>
            <c:spPr>
              <a:solidFill>
                <a:srgbClr val="00B0F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2-8C7F-4BA1-B2F7-F4A12119CB2A}"/>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8C7F-4BA1-B2F7-F4A12119CB2A}"/>
              </c:ext>
            </c:extLst>
          </c:dPt>
          <c:dLbls>
            <c:dLbl>
              <c:idx val="0"/>
              <c:layout>
                <c:manualLayout>
                  <c:x val="7.609654387607144E-2"/>
                  <c:y val="2.069301597886583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C7F-4BA1-B2F7-F4A12119CB2A}"/>
                </c:ext>
              </c:extLst>
            </c:dLbl>
            <c:dLbl>
              <c:idx val="1"/>
              <c:layout>
                <c:manualLayout>
                  <c:x val="-6.4086192023199928E-2"/>
                  <c:y val="-7.105628083134563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C7F-4BA1-B2F7-F4A12119CB2A}"/>
                </c:ext>
              </c:extLst>
            </c:dLbl>
            <c:dLbl>
              <c:idx val="2"/>
              <c:layout>
                <c:manualLayout>
                  <c:x val="-6.4369730007525314E-2"/>
                  <c:y val="-2.603435156924602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C7F-4BA1-B2F7-F4A12119CB2A}"/>
                </c:ext>
              </c:extLst>
            </c:dLbl>
            <c:dLbl>
              <c:idx val="3"/>
              <c:delete val="1"/>
              <c:extLst>
                <c:ext xmlns:c15="http://schemas.microsoft.com/office/drawing/2012/chart" uri="{CE6537A1-D6FC-4f65-9D91-7224C49458BB}"/>
                <c:ext xmlns:c16="http://schemas.microsoft.com/office/drawing/2014/chart" uri="{C3380CC4-5D6E-409C-BE32-E72D297353CC}">
                  <c16:uniqueId val="{00000003-8C7F-4BA1-B2F7-F4A12119CB2A}"/>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C7F-4BA1-B2F7-F4A12119CB2A}"/>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0.61789518649053454</c:v>
                </c:pt>
                <c:pt idx="1">
                  <c:v>0.20648458125274061</c:v>
                </c:pt>
                <c:pt idx="2">
                  <c:v>0.17562023225672499</c:v>
                </c:pt>
                <c:pt idx="3" formatCode="#,##0">
                  <c:v>0</c:v>
                </c:pt>
              </c:numCache>
            </c:numRef>
          </c:val>
          <c:extLst>
            <c:ext xmlns:c16="http://schemas.microsoft.com/office/drawing/2014/chart" uri="{C3380CC4-5D6E-409C-BE32-E72D297353CC}">
              <c16:uniqueId val="{00000005-8C7F-4BA1-B2F7-F4A12119CB2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2020</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16864317174028456"/>
          <c:y val="4.6983639240216923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2.8847723514329494E-2"/>
          <c:y val="0.31345679351056727"/>
          <c:w val="0.97089603382910805"/>
          <c:h val="0.46595767579264064"/>
        </c:manualLayout>
      </c:layout>
      <c:pie3DChart>
        <c:varyColors val="1"/>
        <c:ser>
          <c:idx val="0"/>
          <c:order val="0"/>
          <c:spPr>
            <a:blipFill>
              <a:blip xmlns:r="http://schemas.openxmlformats.org/officeDocument/2006/relationships" r:embed="rId1"/>
              <a:stretch>
                <a:fillRect/>
              </a:stretch>
            </a:blipFill>
          </c:spPr>
          <c:explosion val="4"/>
          <c:dPt>
            <c:idx val="0"/>
            <c:bubble3D val="0"/>
            <c:spPr>
              <a:solidFill>
                <a:srgbClr val="92D050"/>
              </a:solidFill>
            </c:spPr>
            <c:extLst>
              <c:ext xmlns:c16="http://schemas.microsoft.com/office/drawing/2014/chart" uri="{C3380CC4-5D6E-409C-BE32-E72D297353CC}">
                <c16:uniqueId val="{00000000-3167-4BBE-A90A-21CF1A31E358}"/>
              </c:ext>
            </c:extLst>
          </c:dPt>
          <c:dPt>
            <c:idx val="1"/>
            <c:bubble3D val="0"/>
            <c:spPr>
              <a:solidFill>
                <a:srgbClr val="FFFF00"/>
              </a:solidFill>
            </c:spPr>
            <c:extLst>
              <c:ext xmlns:c16="http://schemas.microsoft.com/office/drawing/2014/chart" uri="{C3380CC4-5D6E-409C-BE32-E72D297353CC}">
                <c16:uniqueId val="{00000001-3167-4BBE-A90A-21CF1A31E358}"/>
              </c:ext>
            </c:extLst>
          </c:dPt>
          <c:dPt>
            <c:idx val="2"/>
            <c:bubble3D val="0"/>
            <c:spPr>
              <a:solidFill>
                <a:srgbClr val="00B0F0"/>
              </a:solidFill>
            </c:spPr>
            <c:extLst>
              <c:ext xmlns:c16="http://schemas.microsoft.com/office/drawing/2014/chart" uri="{C3380CC4-5D6E-409C-BE32-E72D297353CC}">
                <c16:uniqueId val="{00000002-3167-4BBE-A90A-21CF1A31E358}"/>
              </c:ext>
            </c:extLst>
          </c:dPt>
          <c:dLbls>
            <c:dLbl>
              <c:idx val="0"/>
              <c:layout>
                <c:manualLayout>
                  <c:x val="4.2565958156964484E-2"/>
                  <c:y val="-3.054551634283126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314363555432764"/>
                  <c:y val="5.817814731200540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'14'!$M$1:$O$1</c:f>
              <c:strCache>
                <c:ptCount val="3"/>
                <c:pt idx="0">
                  <c:v>Suave</c:v>
                </c:pt>
                <c:pt idx="1">
                  <c:v>Intermedio</c:v>
                </c:pt>
                <c:pt idx="2">
                  <c:v>Fuerte</c:v>
                </c:pt>
              </c:strCache>
            </c:strRef>
          </c:cat>
          <c:val>
            <c:numRef>
              <c:f>'14'!$M$2:$O$2</c:f>
              <c:numCache>
                <c:formatCode>#,##0.00</c:formatCode>
                <c:ptCount val="3"/>
                <c:pt idx="0">
                  <c:v>0.21626758320403536</c:v>
                </c:pt>
                <c:pt idx="1">
                  <c:v>0.431280355537774</c:v>
                </c:pt>
                <c:pt idx="2">
                  <c:v>0.35072637675405638</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2019 -2020</a:t>
            </a:r>
            <a:r>
              <a:rPr lang="es-CL" sz="1000" b="1" i="0" u="none" strike="noStrike" baseline="0">
                <a:solidFill>
                  <a:srgbClr val="FF0000"/>
                </a:solidFill>
                <a:latin typeface="Arial"/>
                <a:cs typeface="Arial"/>
              </a:rPr>
              <a:t>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0.10235967364953313"/>
          <c:y val="0.25892757207002021"/>
          <c:w val="0.85706808483000763"/>
          <c:h val="0.50800215190492493"/>
        </c:manualLayout>
      </c:layout>
      <c:lineChart>
        <c:grouping val="standard"/>
        <c:varyColors val="0"/>
        <c:ser>
          <c:idx val="1"/>
          <c:order val="0"/>
          <c:tx>
            <c:strRef>
              <c:f>'16'!$C$6:$D$6</c:f>
              <c:strCache>
                <c:ptCount val="1"/>
                <c:pt idx="0">
                  <c:v>Trigo Pan Argentino</c:v>
                </c:pt>
              </c:strCache>
            </c:strRef>
          </c:tx>
          <c:marker>
            <c:spPr>
              <a:solidFill>
                <a:schemeClr val="accent2"/>
              </a:solidFill>
            </c:spPr>
          </c:marker>
          <c:cat>
            <c:numRef>
              <c:f>'16'!$N$8:$N$24</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'16'!$Q$8:$Q$24</c:f>
              <c:numCache>
                <c:formatCode>0</c:formatCode>
                <c:ptCount val="17"/>
                <c:pt idx="0">
                  <c:v>166.85648771019902</c:v>
                </c:pt>
                <c:pt idx="1">
                  <c:v>163.01295756642645</c:v>
                </c:pt>
                <c:pt idx="2">
                  <c:v>167.39144725350198</c:v>
                </c:pt>
                <c:pt idx="3">
                  <c:v>169.69257301329134</c:v>
                </c:pt>
                <c:pt idx="4">
                  <c:v>175.93265098289484</c:v>
                </c:pt>
                <c:pt idx="5">
                  <c:v>175.84353897655271</c:v>
                </c:pt>
                <c:pt idx="6">
                  <c:v>169.56435378899377</c:v>
                </c:pt>
                <c:pt idx="7">
                  <c:v>179.17951596192964</c:v>
                </c:pt>
                <c:pt idx="8">
                  <c:v>178.17627809535787</c:v>
                </c:pt>
                <c:pt idx="10">
                  <c:v>177.32839079999999</c:v>
                </c:pt>
                <c:pt idx="11">
                  <c:v>163.0526263365746</c:v>
                </c:pt>
                <c:pt idx="12">
                  <c:v>170.12734792920389</c:v>
                </c:pt>
                <c:pt idx="13">
                  <c:v>174.38817529449634</c:v>
                </c:pt>
                <c:pt idx="14">
                  <c:v>182.74942056190335</c:v>
                </c:pt>
                <c:pt idx="15">
                  <c:v>199.60643765752232</c:v>
                </c:pt>
                <c:pt idx="16" formatCode="General">
                  <c:v>198</c:v>
                </c:pt>
              </c:numCache>
            </c:numRef>
          </c:val>
          <c:smooth val="0"/>
          <c:extLst>
            <c:ext xmlns:c16="http://schemas.microsoft.com/office/drawing/2014/chart" uri="{C3380CC4-5D6E-409C-BE32-E72D297353CC}">
              <c16:uniqueId val="{00000000-6290-4F66-9647-6ADB87BBAA07}"/>
            </c:ext>
          </c:extLst>
        </c:ser>
        <c:ser>
          <c:idx val="0"/>
          <c:order val="1"/>
          <c:tx>
            <c:strRef>
              <c:f>'16'!$E$6:$F$6</c:f>
              <c:strCache>
                <c:ptCount val="1"/>
                <c:pt idx="0">
                  <c:v>Fuerte</c:v>
                </c:pt>
              </c:strCache>
            </c:strRef>
          </c:tx>
          <c:cat>
            <c:numRef>
              <c:f>'16'!$N$8:$N$24</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'16'!$O$8:$O$24</c:f>
              <c:numCache>
                <c:formatCode>0</c:formatCode>
                <c:ptCount val="17"/>
                <c:pt idx="0">
                  <c:v>184.80553416970579</c:v>
                </c:pt>
                <c:pt idx="1">
                  <c:v>178.68528373147078</c:v>
                </c:pt>
                <c:pt idx="2">
                  <c:v>181.8409388750967</c:v>
                </c:pt>
                <c:pt idx="3">
                  <c:v>182.70422524058787</c:v>
                </c:pt>
                <c:pt idx="4">
                  <c:v>183.4474855403252</c:v>
                </c:pt>
                <c:pt idx="5">
                  <c:v>191.32905916356077</c:v>
                </c:pt>
                <c:pt idx="6">
                  <c:v>188.66037382526537</c:v>
                </c:pt>
                <c:pt idx="7">
                  <c:v>182.55327310966058</c:v>
                </c:pt>
                <c:pt idx="8">
                  <c:v>178.29716804224648</c:v>
                </c:pt>
                <c:pt idx="9">
                  <c:v>174.40423074706126</c:v>
                </c:pt>
                <c:pt idx="10">
                  <c:v>184.65931730742247</c:v>
                </c:pt>
                <c:pt idx="11">
                  <c:v>187.37055840007326</c:v>
                </c:pt>
                <c:pt idx="12">
                  <c:v>181.49013191736245</c:v>
                </c:pt>
                <c:pt idx="13">
                  <c:v>189.39620218483532</c:v>
                </c:pt>
                <c:pt idx="14">
                  <c:v>217.85601603699948</c:v>
                </c:pt>
                <c:pt idx="15">
                  <c:v>218.12383990791238</c:v>
                </c:pt>
                <c:pt idx="16" formatCode="General">
                  <c:v>213</c:v>
                </c:pt>
              </c:numCache>
            </c:numRef>
          </c:val>
          <c:smooth val="0"/>
          <c:extLst>
            <c:ext xmlns:c16="http://schemas.microsoft.com/office/drawing/2014/chart" uri="{C3380CC4-5D6E-409C-BE32-E72D297353CC}">
              <c16:uniqueId val="{00000000-4B66-40FF-B803-3E78220A9B2D}"/>
            </c:ext>
          </c:extLst>
        </c:ser>
        <c:ser>
          <c:idx val="2"/>
          <c:order val="2"/>
          <c:tx>
            <c:strRef>
              <c:f>'16'!$G$6:$H$6</c:f>
              <c:strCache>
                <c:ptCount val="1"/>
                <c:pt idx="0">
                  <c:v>Canadian WRS</c:v>
                </c:pt>
              </c:strCache>
            </c:strRef>
          </c:tx>
          <c:cat>
            <c:numRef>
              <c:f>'16'!$N$8:$N$24</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'16'!$P$8:$P$24</c:f>
              <c:numCache>
                <c:formatCode>0</c:formatCode>
                <c:ptCount val="17"/>
                <c:pt idx="0">
                  <c:v>183.65971811627483</c:v>
                </c:pt>
                <c:pt idx="1">
                  <c:v>175.5400507766787</c:v>
                </c:pt>
                <c:pt idx="2">
                  <c:v>180.90822225511121</c:v>
                </c:pt>
                <c:pt idx="3">
                  <c:v>178.82725622413415</c:v>
                </c:pt>
                <c:pt idx="4">
                  <c:v>183.4474855403252</c:v>
                </c:pt>
                <c:pt idx="5">
                  <c:v>182.61749687799224</c:v>
                </c:pt>
                <c:pt idx="6">
                  <c:v>183.89400767730152</c:v>
                </c:pt>
                <c:pt idx="7">
                  <c:v>183.83346758608198</c:v>
                </c:pt>
                <c:pt idx="8">
                  <c:v>179.0890964626459</c:v>
                </c:pt>
                <c:pt idx="9">
                  <c:v>171.92692890078743</c:v>
                </c:pt>
                <c:pt idx="10">
                  <c:v>182.71736465022741</c:v>
                </c:pt>
                <c:pt idx="11">
                  <c:v>173.19617525235765</c:v>
                </c:pt>
                <c:pt idx="12">
                  <c:v>179.84608737526446</c:v>
                </c:pt>
                <c:pt idx="13">
                  <c:v>186.75110999999998</c:v>
                </c:pt>
                <c:pt idx="14">
                  <c:v>220.90781266580973</c:v>
                </c:pt>
                <c:pt idx="15">
                  <c:v>214.75067418770325</c:v>
                </c:pt>
                <c:pt idx="16" formatCode="General">
                  <c:v>208</c:v>
                </c:pt>
              </c:numCache>
            </c:numRef>
          </c:val>
          <c:smooth val="0"/>
          <c:extLst>
            <c:ext xmlns:c16="http://schemas.microsoft.com/office/drawing/2014/chart" uri="{C3380CC4-5D6E-409C-BE32-E72D297353CC}">
              <c16:uniqueId val="{00000001-4B66-40FF-B803-3E78220A9B2D}"/>
            </c:ext>
          </c:extLst>
        </c:ser>
        <c:dLbls>
          <c:showLegendKey val="0"/>
          <c:showVal val="0"/>
          <c:showCatName val="0"/>
          <c:showSerName val="0"/>
          <c:showPercent val="0"/>
          <c:showBubbleSize val="0"/>
        </c:dLbls>
        <c:marker val="1"/>
        <c:smooth val="0"/>
        <c:axId val="986326528"/>
        <c:axId val="984110720"/>
      </c:lineChart>
      <c:dateAx>
        <c:axId val="986326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Offset val="100"/>
        <c:baseTimeUnit val="months"/>
      </c:date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8.4494872595973214E-2"/>
          <c:y val="0.90243891790753861"/>
          <c:w val="0.68115622664193598"/>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a:t>
            </a:r>
            <a:r>
              <a:rPr lang="es-CL" sz="900" b="1" i="0" u="none" strike="noStrike" baseline="0">
                <a:solidFill>
                  <a:sysClr val="windowText" lastClr="000000"/>
                </a:solidFill>
                <a:latin typeface="Arial"/>
                <a:cs typeface="Arial"/>
              </a:rPr>
              <a:t>2019-2020</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5663598868323281"/>
          <c:y val="0.18967178607624541"/>
          <c:w val="0.73706839785123479"/>
          <c:h val="0.61137716360065231"/>
        </c:manualLayout>
      </c:layout>
      <c:lineChart>
        <c:grouping val="standard"/>
        <c:varyColors val="0"/>
        <c:ser>
          <c:idx val="5"/>
          <c:order val="0"/>
          <c:tx>
            <c:strRef>
              <c:f>'18'!$N$7</c:f>
              <c:strCache>
                <c:ptCount val="1"/>
                <c:pt idx="0">
                  <c:v>Suave </c:v>
                </c:pt>
              </c:strCache>
            </c:strRef>
          </c:tx>
          <c:marker>
            <c:symbol val="none"/>
          </c:marker>
          <c:cat>
            <c:numRef>
              <c:f>'18'!$M$8:$M$24</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'18'!$N$8:$N$24</c:f>
              <c:numCache>
                <c:formatCode>_-* #,##0_-;\-* #,##0_-;_-* \-??_-;_-@_-</c:formatCode>
                <c:ptCount val="17"/>
                <c:pt idx="0">
                  <c:v>170.17189501676495</c:v>
                </c:pt>
                <c:pt idx="1">
                  <c:v>169.91566227706605</c:v>
                </c:pt>
                <c:pt idx="2">
                  <c:v>167.66961838498844</c:v>
                </c:pt>
                <c:pt idx="3">
                  <c:v>157.5</c:v>
                </c:pt>
                <c:pt idx="4">
                  <c:v>163</c:v>
                </c:pt>
                <c:pt idx="5">
                  <c:v>163</c:v>
                </c:pt>
                <c:pt idx="6">
                  <c:v>162.85483870967744</c:v>
                </c:pt>
                <c:pt idx="7">
                  <c:v>160.33333333333334</c:v>
                </c:pt>
                <c:pt idx="8">
                  <c:v>160</c:v>
                </c:pt>
                <c:pt idx="9">
                  <c:v>160</c:v>
                </c:pt>
                <c:pt idx="10">
                  <c:v>162.16666666666666</c:v>
                </c:pt>
                <c:pt idx="11">
                  <c:v>172.32183908045977</c:v>
                </c:pt>
                <c:pt idx="12">
                  <c:v>167.84891608145881</c:v>
                </c:pt>
                <c:pt idx="13">
                  <c:v>173.21892904509284</c:v>
                </c:pt>
                <c:pt idx="14">
                  <c:v>177.25376344086021</c:v>
                </c:pt>
                <c:pt idx="15">
                  <c:v>189.05</c:v>
                </c:pt>
                <c:pt idx="16">
                  <c:v>197.32885304659499</c:v>
                </c:pt>
              </c:numCache>
            </c:numRef>
          </c:val>
          <c:smooth val="0"/>
          <c:extLst>
            <c:ext xmlns:c16="http://schemas.microsoft.com/office/drawing/2014/chart" uri="{C3380CC4-5D6E-409C-BE32-E72D297353CC}">
              <c16:uniqueId val="{00000000-04A0-4971-8DE5-8425A9B76861}"/>
            </c:ext>
          </c:extLst>
        </c:ser>
        <c:ser>
          <c:idx val="1"/>
          <c:order val="1"/>
          <c:tx>
            <c:strRef>
              <c:f>'18'!$O$7</c:f>
              <c:strCache>
                <c:ptCount val="1"/>
                <c:pt idx="0">
                  <c:v>Intermedio</c:v>
                </c:pt>
              </c:strCache>
            </c:strRef>
          </c:tx>
          <c:marker>
            <c:symbol val="none"/>
          </c:marker>
          <c:cat>
            <c:numRef>
              <c:f>'18'!$M$8:$M$24</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'18'!$O$8:$O$24</c:f>
              <c:numCache>
                <c:formatCode>_-* #,##0_-;\-* #,##0_-;_-* \-??_-;_-@_-</c:formatCode>
                <c:ptCount val="17"/>
                <c:pt idx="0">
                  <c:v>174.96256443838436</c:v>
                </c:pt>
                <c:pt idx="1">
                  <c:v>175.29707341269841</c:v>
                </c:pt>
                <c:pt idx="2">
                  <c:v>172.14569892473122</c:v>
                </c:pt>
                <c:pt idx="3">
                  <c:v>176.1989417989418</c:v>
                </c:pt>
                <c:pt idx="4">
                  <c:v>172.44976958525345</c:v>
                </c:pt>
                <c:pt idx="5">
                  <c:v>173.32407407407405</c:v>
                </c:pt>
                <c:pt idx="6">
                  <c:v>175.16666666666669</c:v>
                </c:pt>
                <c:pt idx="7">
                  <c:v>178.25</c:v>
                </c:pt>
                <c:pt idx="8">
                  <c:v>172.33333333333331</c:v>
                </c:pt>
                <c:pt idx="9">
                  <c:v>167.5</c:v>
                </c:pt>
                <c:pt idx="10">
                  <c:v>169.16666666666669</c:v>
                </c:pt>
                <c:pt idx="11">
                  <c:v>178.51091954022988</c:v>
                </c:pt>
                <c:pt idx="12">
                  <c:v>173.5213821241872</c:v>
                </c:pt>
                <c:pt idx="13">
                  <c:v>179.82508836490845</c:v>
                </c:pt>
                <c:pt idx="14">
                  <c:v>191.72243401759533</c:v>
                </c:pt>
                <c:pt idx="15">
                  <c:v>201.28435185185182</c:v>
                </c:pt>
                <c:pt idx="16">
                  <c:v>202.50035842293906</c:v>
                </c:pt>
              </c:numCache>
            </c:numRef>
          </c:val>
          <c:smooth val="0"/>
          <c:extLst>
            <c:ext xmlns:c16="http://schemas.microsoft.com/office/drawing/2014/chart" uri="{C3380CC4-5D6E-409C-BE32-E72D297353CC}">
              <c16:uniqueId val="{00000002-04A0-4971-8DE5-8425A9B76861}"/>
            </c:ext>
          </c:extLst>
        </c:ser>
        <c:ser>
          <c:idx val="0"/>
          <c:order val="2"/>
          <c:tx>
            <c:strRef>
              <c:f>'18'!$P$7</c:f>
              <c:strCache>
                <c:ptCount val="1"/>
                <c:pt idx="0">
                  <c:v>Fuerte</c:v>
                </c:pt>
              </c:strCache>
            </c:strRef>
          </c:tx>
          <c:marker>
            <c:symbol val="none"/>
          </c:marker>
          <c:cat>
            <c:numRef>
              <c:f>'18'!$M$8:$M$24</c:f>
              <c:numCache>
                <c:formatCode>mmm\-yy</c:formatCode>
                <c:ptCount val="1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numCache>
            </c:numRef>
          </c:cat>
          <c:val>
            <c:numRef>
              <c:f>'18'!$P$8:$P$24</c:f>
              <c:numCache>
                <c:formatCode>_-* #,##0_-;\-* #,##0_-;_-* \-??_-;_-@_-</c:formatCode>
                <c:ptCount val="17"/>
                <c:pt idx="0">
                  <c:v>178.20300643722803</c:v>
                </c:pt>
                <c:pt idx="1">
                  <c:v>177.2689014689015</c:v>
                </c:pt>
                <c:pt idx="2">
                  <c:v>168.81100082712987</c:v>
                </c:pt>
                <c:pt idx="3">
                  <c:v>167.33333333333331</c:v>
                </c:pt>
                <c:pt idx="4">
                  <c:v>170.91935483870967</c:v>
                </c:pt>
                <c:pt idx="5">
                  <c:v>173</c:v>
                </c:pt>
                <c:pt idx="6">
                  <c:v>173</c:v>
                </c:pt>
                <c:pt idx="7">
                  <c:v>175</c:v>
                </c:pt>
                <c:pt idx="8">
                  <c:v>174.39655172413794</c:v>
                </c:pt>
                <c:pt idx="9">
                  <c:v>170</c:v>
                </c:pt>
                <c:pt idx="10">
                  <c:v>170</c:v>
                </c:pt>
                <c:pt idx="11">
                  <c:v>183.91335101679931</c:v>
                </c:pt>
                <c:pt idx="12">
                  <c:v>177.34495979445921</c:v>
                </c:pt>
                <c:pt idx="13">
                  <c:v>182.2215413164561</c:v>
                </c:pt>
                <c:pt idx="14">
                  <c:v>187.74655870445341</c:v>
                </c:pt>
                <c:pt idx="15">
                  <c:v>202.02111111111108</c:v>
                </c:pt>
                <c:pt idx="16">
                  <c:v>199.39354838709679</c:v>
                </c:pt>
              </c:numCache>
            </c:numRef>
          </c:val>
          <c:smooth val="0"/>
          <c:extLst>
            <c:ext xmlns:c16="http://schemas.microsoft.com/office/drawing/2014/chart" uri="{C3380CC4-5D6E-409C-BE32-E72D297353CC}">
              <c16:uniqueId val="{00000000-78B1-4618-90DC-4E663D90ECA0}"/>
            </c:ext>
          </c:extLst>
        </c:ser>
        <c:dLbls>
          <c:showLegendKey val="0"/>
          <c:showVal val="0"/>
          <c:showCatName val="0"/>
          <c:showSerName val="0"/>
          <c:showPercent val="0"/>
          <c:showBubbleSize val="0"/>
        </c:dLbls>
        <c:smooth val="0"/>
        <c:axId val="244237312"/>
        <c:axId val="244178944"/>
      </c:lineChart>
      <c:dateAx>
        <c:axId val="244237312"/>
        <c:scaling>
          <c:orientation val="minMax"/>
        </c:scaling>
        <c:delete val="0"/>
        <c:axPos val="b"/>
        <c:numFmt formatCode="mmm\-yy"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0"/>
        <c:lblOffset val="100"/>
        <c:baseTimeUnit val="months"/>
      </c:dateAx>
      <c:valAx>
        <c:axId val="244178944"/>
        <c:scaling>
          <c:orientation val="minMax"/>
          <c:max val="205"/>
          <c:min val="155"/>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16721975080489923"/>
          <c:y val="0.91473159953001404"/>
          <c:w val="0.67314068833183305"/>
          <c:h val="8.081400012665977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66.xml.rels><?xml version="1.0" encoding="UTF-8" standalone="yes"?>
<Relationships xmlns="http://schemas.openxmlformats.org/package/2006/relationships"><Relationship Id="rId1" Type="http://schemas.openxmlformats.org/officeDocument/2006/relationships/image" Target="../media/image5.png"/></Relationships>
</file>

<file path=xl/drawings/_rels/drawing6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87.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8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66675</xdr:rowOff>
    </xdr:from>
    <xdr:to>
      <xdr:col>1</xdr:col>
      <xdr:colOff>466725</xdr:colOff>
      <xdr:row>83</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912C4A1-AD63-4901-8DA0-5E6FB3523F2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66A2FFE-3367-40A7-BE36-1AAF681B1BD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180975</xdr:colOff>
      <xdr:row>20</xdr:row>
      <xdr:rowOff>114300</xdr:rowOff>
    </xdr:from>
    <xdr:to>
      <xdr:col>10</xdr:col>
      <xdr:colOff>0</xdr:colOff>
      <xdr:row>38</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D39C47E-5CE2-4620-8A1E-CEE08E81167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X10A0T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6F402EC-AF04-44BA-9C27-7C2D18FF261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31750</xdr:colOff>
      <xdr:row>23</xdr:row>
      <xdr:rowOff>9525</xdr:rowOff>
    </xdr:from>
    <xdr:to>
      <xdr:col>10</xdr:col>
      <xdr:colOff>546100</xdr:colOff>
      <xdr:row>38</xdr:row>
      <xdr:rowOff>41275</xdr:rowOff>
    </xdr:to>
    <xdr:graphicFrame macro="">
      <xdr:nvGraphicFramePr>
        <xdr:cNvPr id="9956" name="3 Gráfico">
          <a:extLst>
            <a:ext uri="{FF2B5EF4-FFF2-40B4-BE49-F238E27FC236}">
              <a16:creationId xmlns:a16="http://schemas.microsoft.com/office/drawing/2014/main" id="{63E3F62F-A1B7-40FC-9042-F5136B8394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DE4F372A-147B-4A5C-9E86-D5B7B3A2B2B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561975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64521C76-BEE7-4499-B98E-FF1CA8DE14F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66A1146-7E59-4297-9393-C18DE7E3CC8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57151</xdr:colOff>
      <xdr:row>20</xdr:row>
      <xdr:rowOff>95250</xdr:rowOff>
    </xdr:from>
    <xdr:to>
      <xdr:col>10</xdr:col>
      <xdr:colOff>501651</xdr:colOff>
      <xdr:row>32</xdr:row>
      <xdr:rowOff>104775</xdr:rowOff>
    </xdr:to>
    <xdr:graphicFrame macro="">
      <xdr:nvGraphicFramePr>
        <xdr:cNvPr id="1200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42DDEE5-4565-442E-B428-2F83493C959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FF18B297-BA97-4A5E-8751-944E47CD267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X16A0T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104775</xdr:colOff>
      <xdr:row>20</xdr:row>
      <xdr:rowOff>95250</xdr:rowOff>
    </xdr:from>
    <xdr:to>
      <xdr:col>11</xdr:col>
      <xdr:colOff>19051</xdr:colOff>
      <xdr:row>31</xdr:row>
      <xdr:rowOff>241300</xdr:rowOff>
    </xdr:to>
    <xdr:graphicFrame macro="">
      <xdr:nvGraphicFramePr>
        <xdr:cNvPr id="13029"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28AD899-4481-4340-A455-8DB05EDF02B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5.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1</xdr:col>
      <xdr:colOff>0</xdr:colOff>
      <xdr:row>22</xdr:row>
      <xdr:rowOff>0</xdr:rowOff>
    </xdr:from>
    <xdr:to>
      <xdr:col>1</xdr:col>
      <xdr:colOff>0</xdr:colOff>
      <xdr:row>36</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1</xdr:col>
      <xdr:colOff>0</xdr:colOff>
      <xdr:row>65</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2A1AA39-BF01-45AC-9B61-6E359136CCB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X18A0T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66675</xdr:colOff>
      <xdr:row>24</xdr:row>
      <xdr:rowOff>28575</xdr:rowOff>
    </xdr:from>
    <xdr:to>
      <xdr:col>7</xdr:col>
      <xdr:colOff>733425</xdr:colOff>
      <xdr:row>40</xdr:row>
      <xdr:rowOff>57150</xdr:rowOff>
    </xdr:to>
    <xdr:graphicFrame macro="">
      <xdr:nvGraphicFramePr>
        <xdr:cNvPr id="15076"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FA3D265-B95D-4537-9803-6DB29A23738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X19A0T</a:t>
          </a:r>
        </a:p>
      </xdr:txBody>
    </xdr:sp>
    <xdr:clientData/>
  </xdr:twoCellAnchor>
</xdr:wsDr>
</file>

<file path=xl/drawings/drawing28.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222248</xdr:colOff>
      <xdr:row>1</xdr:row>
      <xdr:rowOff>88901</xdr:rowOff>
    </xdr:from>
    <xdr:to>
      <xdr:col>9</xdr:col>
      <xdr:colOff>298449</xdr:colOff>
      <xdr:row>20</xdr:row>
      <xdr:rowOff>123825</xdr:rowOff>
    </xdr:to>
    <xdr:graphicFrame macro="">
      <xdr:nvGraphicFramePr>
        <xdr:cNvPr id="2" name="Gráfico 2">
          <a:extLst>
            <a:ext uri="{FF2B5EF4-FFF2-40B4-BE49-F238E27FC236}">
              <a16:creationId xmlns:a16="http://schemas.microsoft.com/office/drawing/2014/main" id="{E07820D3-A987-448E-AFDF-007D81C41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3" name="CuadroTexto 2">
          <a:extLst>
            <a:ext uri="{FF2B5EF4-FFF2-40B4-BE49-F238E27FC236}">
              <a16:creationId xmlns:a16="http://schemas.microsoft.com/office/drawing/2014/main" id="{388F64ED-74D7-4F72-B613-7BA83AB9B35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X20A0T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45</xdr:row>
      <xdr:rowOff>57150</xdr:rowOff>
    </xdr:from>
    <xdr:to>
      <xdr:col>1</xdr:col>
      <xdr:colOff>447675</xdr:colOff>
      <xdr:row>45</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dr:relSizeAnchor xmlns:cdr="http://schemas.openxmlformats.org/drawingml/2006/chartDrawing">
    <cdr:from>
      <cdr:x>0.02349</cdr:x>
      <cdr:y>0.92897</cdr:y>
    </cdr:from>
    <cdr:to>
      <cdr:x>0.72476</cdr:x>
      <cdr:y>0.98874</cdr:y>
    </cdr:to>
    <cdr:pic>
      <cdr:nvPicPr>
        <cdr:cNvPr id="2" name="chart">
          <a:extLst xmlns:a="http://schemas.openxmlformats.org/drawingml/2006/main">
            <a:ext uri="{FF2B5EF4-FFF2-40B4-BE49-F238E27FC236}">
              <a16:creationId xmlns:a16="http://schemas.microsoft.com/office/drawing/2014/main" id="{695CDD75-56FD-465F-9C38-FA7D547DF0C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33350" y="3695700"/>
          <a:ext cx="3981033" cy="237765"/>
        </a:xfrm>
        <a:prstGeom xmlns:a="http://schemas.openxmlformats.org/drawingml/2006/main" prst="rect">
          <a:avLst/>
        </a:prstGeom>
      </cdr:spPr>
    </cdr:pic>
  </cdr:relSizeAnchor>
</c:userShapes>
</file>

<file path=xl/drawings/drawing3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0C7B8621-F79A-4EFA-9D82-F7C1F5EF2EA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X21A0T</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622755F6-A298-40B4-B200-5CA7E8DF63F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X22A0T</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2E2C313-0630-4ED0-955C-593491A9822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X23A0T</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8025FB2C-73C8-402A-A295-F458D706CBC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X24A0T</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EE2C881-C46F-4793-BCEA-F1A59FE6AC7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X25A0T</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B768C2E-EB25-4D23-9349-2DC583911C5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X26A0T</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96E46E6-6A78-4137-A09A-98041AE574A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X27A0T</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36E80A5-E39D-40C3-A9DC-967D8CF7CF0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X28A0T</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428625</xdr:colOff>
      <xdr:row>40</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68B2A916-D66C-4D49-9279-D5A5609CF06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2</xdr:col>
      <xdr:colOff>85725</xdr:colOff>
      <xdr:row>19</xdr:row>
      <xdr:rowOff>133350</xdr:rowOff>
    </xdr:from>
    <xdr:to>
      <xdr:col>7</xdr:col>
      <xdr:colOff>1019175</xdr:colOff>
      <xdr:row>34</xdr:row>
      <xdr:rowOff>209550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5C438805-13D8-4BCC-935D-4AEEB0FC344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X30A0T</a:t>
          </a:r>
        </a:p>
      </xdr:txBody>
    </xdr:sp>
    <xdr:clientData/>
  </xdr:twoCellAnchor>
</xdr:wsDr>
</file>

<file path=xl/drawings/drawing41.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42.xml><?xml version="1.0" encoding="utf-8"?>
<xdr:wsDr xmlns:xdr="http://schemas.openxmlformats.org/drawingml/2006/spreadsheetDrawing" xmlns:a="http://schemas.openxmlformats.org/drawingml/2006/main">
  <xdr:twoCellAnchor>
    <xdr:from>
      <xdr:col>1</xdr:col>
      <xdr:colOff>28575</xdr:colOff>
      <xdr:row>16</xdr:row>
      <xdr:rowOff>171450</xdr:rowOff>
    </xdr:from>
    <xdr:to>
      <xdr:col>6</xdr:col>
      <xdr:colOff>1104900</xdr:colOff>
      <xdr:row>31</xdr:row>
      <xdr:rowOff>180975</xdr:rowOff>
    </xdr:to>
    <xdr:graphicFrame macro="">
      <xdr:nvGraphicFramePr>
        <xdr:cNvPr id="19172"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08B7D5E-B467-4361-AC1B-DF799837CD0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X31A0T</a:t>
          </a:r>
        </a:p>
      </xdr:txBody>
    </xdr:sp>
    <xdr:clientData/>
  </xdr:twoCellAnchor>
</xdr:wsDr>
</file>

<file path=xl/drawings/drawing43.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9DAE673-A28B-4B81-9A80-2BDA23434DA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X32A0T</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209550</xdr:colOff>
      <xdr:row>17</xdr:row>
      <xdr:rowOff>0</xdr:rowOff>
    </xdr:from>
    <xdr:to>
      <xdr:col>4</xdr:col>
      <xdr:colOff>1428750</xdr:colOff>
      <xdr:row>34</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5927E72A-4E17-492E-8295-071DD14D5D9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X33A0T</a:t>
          </a:r>
        </a:p>
      </xdr:txBody>
    </xdr:sp>
    <xdr:clientData/>
  </xdr:twoCellAnchor>
</xdr:wsDr>
</file>

<file path=xl/drawings/drawing46.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8B21A29-5955-4591-90F3-0BBA9CA9521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X34A0T</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82BA6B32-5D74-4593-A43B-A4D99A9AA77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X35A0T</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63D2F5B3-05C4-4122-9935-FCD1DB746A8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X36A0T</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xdr:wsDr xmlns:xdr="http://schemas.openxmlformats.org/drawingml/2006/spreadsheetDrawing" xmlns:a="http://schemas.openxmlformats.org/drawingml/2006/main">
  <xdr:twoCellAnchor>
    <xdr:from>
      <xdr:col>1</xdr:col>
      <xdr:colOff>66675</xdr:colOff>
      <xdr:row>18</xdr:row>
      <xdr:rowOff>76200</xdr:rowOff>
    </xdr:from>
    <xdr:to>
      <xdr:col>7</xdr:col>
      <xdr:colOff>800100</xdr:colOff>
      <xdr:row>36</xdr:row>
      <xdr:rowOff>133350</xdr:rowOff>
    </xdr:to>
    <xdr:graphicFrame macro="">
      <xdr:nvGraphicFramePr>
        <xdr:cNvPr id="21220"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A8B286D-6D02-4B32-AD61-F1A7597F730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X37A0T</a:t>
          </a:r>
        </a:p>
      </xdr:txBody>
    </xdr:sp>
    <xdr:clientData/>
  </xdr:twoCellAnchor>
</xdr:wsDr>
</file>

<file path=xl/drawings/drawing51.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52.xml><?xml version="1.0" encoding="utf-8"?>
<xdr:wsDr xmlns:xdr="http://schemas.openxmlformats.org/drawingml/2006/spreadsheetDrawing" xmlns:a="http://schemas.openxmlformats.org/drawingml/2006/main">
  <xdr:twoCellAnchor>
    <xdr:from>
      <xdr:col>1</xdr:col>
      <xdr:colOff>47625</xdr:colOff>
      <xdr:row>20</xdr:row>
      <xdr:rowOff>123825</xdr:rowOff>
    </xdr:from>
    <xdr:to>
      <xdr:col>6</xdr:col>
      <xdr:colOff>914400</xdr:colOff>
      <xdr:row>37</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2C8613E-D1F4-4F9F-ADDF-48BEA6062FE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X38A0T</a:t>
          </a:r>
        </a:p>
      </xdr:txBody>
    </xdr:sp>
    <xdr:clientData/>
  </xdr:twoCellAnchor>
</xdr:wsDr>
</file>

<file path=xl/drawings/drawing53.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54.xml><?xml version="1.0" encoding="utf-8"?>
<xdr:wsDr xmlns:xdr="http://schemas.openxmlformats.org/drawingml/2006/spreadsheetDrawing" xmlns:a="http://schemas.openxmlformats.org/drawingml/2006/main">
  <xdr:twoCellAnchor>
    <xdr:from>
      <xdr:col>1</xdr:col>
      <xdr:colOff>9524</xdr:colOff>
      <xdr:row>22</xdr:row>
      <xdr:rowOff>95250</xdr:rowOff>
    </xdr:from>
    <xdr:to>
      <xdr:col>9</xdr:col>
      <xdr:colOff>600074</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2D2E2DC-50A4-4490-86A7-C4492DD376E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X39A0T</a:t>
          </a:r>
        </a:p>
      </xdr:txBody>
    </xdr:sp>
    <xdr:clientData/>
  </xdr:twoCellAnchor>
</xdr:wsDr>
</file>

<file path=xl/drawings/drawing55.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56.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6</xdr:col>
      <xdr:colOff>82550</xdr:colOff>
      <xdr:row>33</xdr:row>
      <xdr:rowOff>19049</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0522A48-8BEF-41F1-A478-D2CD39865A2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X40A0T</a:t>
          </a:r>
        </a:p>
      </xdr:txBody>
    </xdr:sp>
    <xdr:clientData/>
  </xdr:twoCellAnchor>
</xdr:wsDr>
</file>

<file path=xl/drawings/drawing57.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0.01899</cdr:x>
      <cdr:y>0.91071</cdr:y>
    </cdr:from>
    <cdr:to>
      <cdr:x>0.81208</cdr:x>
      <cdr:y>0.99744</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58.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7</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B2C49FA-88B7-4464-B81A-236DFF79FCC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X41A0T</a:t>
          </a:r>
        </a:p>
      </xdr:txBody>
    </xdr:sp>
    <xdr:clientData/>
  </xdr:twoCellAnchor>
</xdr:wsDr>
</file>

<file path=xl/drawings/drawing59.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38101</xdr:colOff>
      <xdr:row>17</xdr:row>
      <xdr:rowOff>79375</xdr:rowOff>
    </xdr:from>
    <xdr:to>
      <xdr:col>6</xdr:col>
      <xdr:colOff>908051</xdr:colOff>
      <xdr:row>36</xdr:row>
      <xdr:rowOff>123825</xdr:rowOff>
    </xdr:to>
    <xdr:graphicFrame macro="">
      <xdr:nvGraphicFramePr>
        <xdr:cNvPr id="586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023A904-F185-4AA4-9D99-CCCB817F4A0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6340"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FAA057E-2EC5-4C30-A6B1-E30CC76B510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X42A0T</a:t>
          </a:r>
        </a:p>
      </xdr:txBody>
    </xdr:sp>
    <xdr:clientData/>
  </xdr:twoCellAnchor>
</xdr:wsDr>
</file>

<file path=xl/drawings/drawing61.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5CE24F1D-0887-4D34-8B5A-E5EB0ED532A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X43A0T</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1</xdr:col>
      <xdr:colOff>76200</xdr:colOff>
      <xdr:row>24</xdr:row>
      <xdr:rowOff>28575</xdr:rowOff>
    </xdr:from>
    <xdr:to>
      <xdr:col>7</xdr:col>
      <xdr:colOff>0</xdr:colOff>
      <xdr:row>41</xdr:row>
      <xdr:rowOff>152400</xdr:rowOff>
    </xdr:to>
    <xdr:graphicFrame macro="">
      <xdr:nvGraphicFramePr>
        <xdr:cNvPr id="27364"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1</xdr:col>
      <xdr:colOff>3175</xdr:colOff>
      <xdr:row>0</xdr:row>
      <xdr:rowOff>105767</xdr:rowOff>
    </xdr:to>
    <xdr:sp macro="" textlink="">
      <xdr:nvSpPr>
        <xdr:cNvPr id="2" name="CuadroTexto 1">
          <a:extLst>
            <a:ext uri="{FF2B5EF4-FFF2-40B4-BE49-F238E27FC236}">
              <a16:creationId xmlns:a16="http://schemas.microsoft.com/office/drawing/2014/main" id="{B08484AC-7E92-40B0-A550-5E1EDB72FBE9}"/>
            </a:ext>
          </a:extLst>
        </xdr:cNvPr>
        <xdr:cNvSpPr txBox="1"/>
      </xdr:nvSpPr>
      <xdr:spPr>
        <a:xfrm>
          <a:off x="3175" y="3175"/>
          <a:ext cx="4762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X44A0T</a:t>
          </a:r>
        </a:p>
      </xdr:txBody>
    </xdr:sp>
    <xdr:clientData/>
  </xdr:twoCellAnchor>
</xdr:wsDr>
</file>

<file path=xl/drawings/drawing64.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661988</xdr:colOff>
      <xdr:row>2</xdr:row>
      <xdr:rowOff>109537</xdr:rowOff>
    </xdr:from>
    <xdr:to>
      <xdr:col>6</xdr:col>
      <xdr:colOff>38100</xdr:colOff>
      <xdr:row>28</xdr:row>
      <xdr:rowOff>57150</xdr:rowOff>
    </xdr:to>
    <xdr:graphicFrame macro="">
      <xdr:nvGraphicFramePr>
        <xdr:cNvPr id="3" name="Gráfico 2">
          <a:extLst>
            <a:ext uri="{FF2B5EF4-FFF2-40B4-BE49-F238E27FC236}">
              <a16:creationId xmlns:a16="http://schemas.microsoft.com/office/drawing/2014/main" id="{C28F9968-59D8-4AE3-B8B9-76F3386E39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257175</xdr:colOff>
      <xdr:row>0</xdr:row>
      <xdr:rowOff>105767</xdr:rowOff>
    </xdr:to>
    <xdr:sp macro="" textlink="">
      <xdr:nvSpPr>
        <xdr:cNvPr id="2" name="CuadroTexto 1">
          <a:extLst>
            <a:ext uri="{FF2B5EF4-FFF2-40B4-BE49-F238E27FC236}">
              <a16:creationId xmlns:a16="http://schemas.microsoft.com/office/drawing/2014/main" id="{683D1E9F-B2A8-4CB9-A43E-5F456AE952C1}"/>
            </a:ext>
          </a:extLst>
        </xdr:cNvPr>
        <xdr:cNvSpPr txBox="1"/>
      </xdr:nvSpPr>
      <xdr:spPr>
        <a:xfrm>
          <a:off x="3175" y="3175"/>
          <a:ext cx="2540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spAutoFit/>
        </a:bodyPr>
        <a:lstStyle/>
        <a:p>
          <a:pPr algn="l" rtl="0"/>
          <a:r>
            <a:rPr lang="es-CL" sz="100">
              <a:latin typeface="ZWAdobeF" pitchFamily="2" charset="0"/>
            </a:rPr>
            <a:t>X45A0</a:t>
          </a:r>
        </a:p>
      </xdr:txBody>
    </xdr:sp>
    <xdr:clientData/>
  </xdr:twoCellAnchor>
</xdr:wsDr>
</file>

<file path=xl/drawings/drawing66.xml><?xml version="1.0" encoding="utf-8"?>
<c:userShapes xmlns:c="http://schemas.openxmlformats.org/drawingml/2006/chart">
  <cdr:relSizeAnchor xmlns:cdr="http://schemas.openxmlformats.org/drawingml/2006/chartDrawing">
    <cdr:from>
      <cdr:x>0.01119</cdr:x>
      <cdr:y>0.92537</cdr:y>
    </cdr:from>
    <cdr:to>
      <cdr:x>0.67939</cdr:x>
      <cdr:y>0.98269</cdr:y>
    </cdr:to>
    <cdr:pic>
      <cdr:nvPicPr>
        <cdr:cNvPr id="2" name="chart">
          <a:extLst xmlns:a="http://schemas.openxmlformats.org/drawingml/2006/main">
            <a:ext uri="{FF2B5EF4-FFF2-40B4-BE49-F238E27FC236}">
              <a16:creationId xmlns:a16="http://schemas.microsoft.com/office/drawing/2014/main" id="{6F33EAB8-65D6-4D7C-BC4D-FB9BC9232AC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6675" y="3838575"/>
          <a:ext cx="3981033" cy="237765"/>
        </a:xfrm>
        <a:prstGeom xmlns:a="http://schemas.openxmlformats.org/drawingml/2006/main" prst="rect">
          <a:avLst/>
        </a:prstGeom>
      </cdr:spPr>
    </cdr:pic>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41</xdr:row>
      <xdr:rowOff>57150</xdr:rowOff>
    </xdr:from>
    <xdr:to>
      <xdr:col>1</xdr:col>
      <xdr:colOff>447675</xdr:colOff>
      <xdr:row>41</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8.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1</xdr:col>
      <xdr:colOff>0</xdr:colOff>
      <xdr:row>0</xdr:row>
      <xdr:rowOff>105767</xdr:rowOff>
    </xdr:to>
    <xdr:sp macro="" textlink="">
      <xdr:nvSpPr>
        <xdr:cNvPr id="2" name="CuadroTexto 1">
          <a:extLst>
            <a:ext uri="{FF2B5EF4-FFF2-40B4-BE49-F238E27FC236}">
              <a16:creationId xmlns:a16="http://schemas.microsoft.com/office/drawing/2014/main" id="{C70F77FA-42B4-4C00-BCE7-E25F1CEBE88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X47A0T</a:t>
          </a:r>
        </a:p>
      </xdr:txBody>
    </xdr:sp>
    <xdr:clientData/>
  </xdr:twoCellAnchor>
</xdr:wsDr>
</file>

<file path=xl/drawings/drawing69.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1</xdr:col>
      <xdr:colOff>44450</xdr:colOff>
      <xdr:row>16</xdr:row>
      <xdr:rowOff>12700</xdr:rowOff>
    </xdr:from>
    <xdr:to>
      <xdr:col>6</xdr:col>
      <xdr:colOff>955675</xdr:colOff>
      <xdr:row>35</xdr:row>
      <xdr:rowOff>85725</xdr:rowOff>
    </xdr:to>
    <xdr:graphicFrame macro="">
      <xdr:nvGraphicFramePr>
        <xdr:cNvPr id="31461"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1</xdr:col>
      <xdr:colOff>0</xdr:colOff>
      <xdr:row>0</xdr:row>
      <xdr:rowOff>105767</xdr:rowOff>
    </xdr:to>
    <xdr:sp macro="" textlink="">
      <xdr:nvSpPr>
        <xdr:cNvPr id="2" name="CuadroTexto 1">
          <a:extLst>
            <a:ext uri="{FF2B5EF4-FFF2-40B4-BE49-F238E27FC236}">
              <a16:creationId xmlns:a16="http://schemas.microsoft.com/office/drawing/2014/main" id="{715194F4-1FE1-419E-A6EB-00406E332B6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X48A0T</a:t>
          </a:r>
        </a:p>
      </xdr:txBody>
    </xdr:sp>
    <xdr:clientData/>
  </xdr:twoCellAnchor>
</xdr:wsDr>
</file>

<file path=xl/drawings/drawing71.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7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BDC9459-7912-45EC-B1C7-7233F557E02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X49A0T</a:t>
          </a: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1</xdr:col>
      <xdr:colOff>9525</xdr:colOff>
      <xdr:row>18</xdr:row>
      <xdr:rowOff>142875</xdr:rowOff>
    </xdr:from>
    <xdr:to>
      <xdr:col>4</xdr:col>
      <xdr:colOff>1562100</xdr:colOff>
      <xdr:row>42</xdr:row>
      <xdr:rowOff>76200</xdr:rowOff>
    </xdr:to>
    <xdr:graphicFrame macro="">
      <xdr:nvGraphicFramePr>
        <xdr:cNvPr id="3248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F2D3680-B87E-4DF8-8938-C7E03F04FCD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X50A0T</a:t>
          </a:r>
        </a:p>
      </xdr:txBody>
    </xdr:sp>
    <xdr:clientData/>
  </xdr:twoCellAnchor>
</xdr:wsDr>
</file>

<file path=xl/drawings/drawing74.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6A130923-55EA-4C14-AD3A-05DCBFAEDE3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X51A0T</a:t>
          </a: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88FB15A-63C3-4145-A8FF-479E5041BA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X52A0T</a:t>
          </a: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1</xdr:col>
      <xdr:colOff>38100</xdr:colOff>
      <xdr:row>20</xdr:row>
      <xdr:rowOff>123825</xdr:rowOff>
    </xdr:from>
    <xdr:to>
      <xdr:col>6</xdr:col>
      <xdr:colOff>1114425</xdr:colOff>
      <xdr:row>36</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8617A3D-CDEF-4482-B149-3311ED1DE83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X53A0T</a:t>
          </a:r>
        </a:p>
      </xdr:txBody>
    </xdr:sp>
    <xdr:clientData/>
  </xdr:twoCellAnchor>
</xdr:wsDr>
</file>

<file path=xl/drawings/drawing78.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79.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3453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4AA3EC96-59F1-4C8A-90DC-220A5E9BFE6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X54A0T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3175</xdr:colOff>
      <xdr:row>0</xdr:row>
      <xdr:rowOff>3175</xdr:rowOff>
    </xdr:from>
    <xdr:to>
      <xdr:col>1</xdr:col>
      <xdr:colOff>66675</xdr:colOff>
      <xdr:row>0</xdr:row>
      <xdr:rowOff>105767</xdr:rowOff>
    </xdr:to>
    <xdr:sp macro="" textlink="">
      <xdr:nvSpPr>
        <xdr:cNvPr id="2" name="CuadroTexto 1">
          <a:extLst>
            <a:ext uri="{FF2B5EF4-FFF2-40B4-BE49-F238E27FC236}">
              <a16:creationId xmlns:a16="http://schemas.microsoft.com/office/drawing/2014/main" id="{F5AF2B2D-81CD-4CF9-B473-C064B2334BC4}"/>
            </a:ext>
          </a:extLst>
        </xdr:cNvPr>
        <xdr:cNvSpPr txBox="1"/>
      </xdr:nvSpPr>
      <xdr:spPr>
        <a:xfrm>
          <a:off x="13652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80.xml><?xml version="1.0" encoding="utf-8"?>
<c:userShapes xmlns:c="http://schemas.openxmlformats.org/drawingml/2006/chart">
  <cdr:relSizeAnchor xmlns:cdr="http://schemas.openxmlformats.org/drawingml/2006/chartDrawing">
    <cdr:from>
      <cdr:x>0.0094</cdr:x>
      <cdr:y>0.89233</cdr:y>
    </cdr:from>
    <cdr:to>
      <cdr:x>0.80325</cdr:x>
      <cdr:y>0.95772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42261" y="2694331"/>
          <a:ext cx="3568990" cy="1974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81.xml><?xml version="1.0" encoding="utf-8"?>
<xdr:wsDr xmlns:xdr="http://schemas.openxmlformats.org/drawingml/2006/spreadsheetDrawing" xmlns:a="http://schemas.openxmlformats.org/drawingml/2006/main">
  <xdr:twoCellAnchor>
    <xdr:from>
      <xdr:col>1</xdr:col>
      <xdr:colOff>0</xdr:colOff>
      <xdr:row>21</xdr:row>
      <xdr:rowOff>133350</xdr:rowOff>
    </xdr:from>
    <xdr:to>
      <xdr:col>13</xdr:col>
      <xdr:colOff>38100</xdr:colOff>
      <xdr:row>38</xdr:row>
      <xdr:rowOff>9525</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D8AA69CD-0402-4BD0-8781-A444FFBAD26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X55A0T</a:t>
          </a:r>
        </a:p>
      </xdr:txBody>
    </xdr:sp>
    <xdr:clientData/>
  </xdr:twoCellAnchor>
</xdr:wsDr>
</file>

<file path=xl/drawings/drawing82.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83.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32</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FCF1BBB-9E8F-4D08-9E1F-BE91FBA2C8A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X56A0T</a:t>
          </a:r>
        </a:p>
      </xdr:txBody>
    </xdr:sp>
    <xdr:clientData/>
  </xdr:twoCellAnchor>
</xdr:wsDr>
</file>

<file path=xl/drawings/drawing84.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 acumulado al 31</a:t>
          </a:r>
          <a:r>
            <a:rPr lang="es-ES" sz="900" baseline="0">
              <a:latin typeface="Arial" panose="020B0604020202020204" pitchFamily="34" charset="0"/>
              <a:cs typeface="Arial" panose="020B0604020202020204" pitchFamily="34" charset="0"/>
            </a:rPr>
            <a:t> de mayo</a:t>
          </a:r>
          <a:r>
            <a:rPr lang="es-ES" sz="900">
              <a:latin typeface="Arial" panose="020B0604020202020204" pitchFamily="34" charset="0"/>
              <a:cs typeface="Arial" panose="020B0604020202020204" pitchFamily="34" charset="0"/>
            </a:rPr>
            <a:t>.</a:t>
          </a:r>
        </a:p>
      </cdr:txBody>
    </cdr:sp>
  </cdr:relSizeAnchor>
</c:userShapes>
</file>

<file path=xl/drawings/drawing85.xml><?xml version="1.0" encoding="utf-8"?>
<xdr:wsDr xmlns:xdr="http://schemas.openxmlformats.org/drawingml/2006/spreadsheetDrawing" xmlns:a="http://schemas.openxmlformats.org/drawingml/2006/main">
  <xdr:twoCellAnchor>
    <xdr:from>
      <xdr:col>1</xdr:col>
      <xdr:colOff>28575</xdr:colOff>
      <xdr:row>17</xdr:row>
      <xdr:rowOff>76200</xdr:rowOff>
    </xdr:from>
    <xdr:to>
      <xdr:col>6</xdr:col>
      <xdr:colOff>1114425</xdr:colOff>
      <xdr:row>39</xdr:row>
      <xdr:rowOff>85725</xdr:rowOff>
    </xdr:to>
    <xdr:graphicFrame macro="">
      <xdr:nvGraphicFramePr>
        <xdr:cNvPr id="37604" name="Chart 1">
          <a:extLst>
            <a:ext uri="{FF2B5EF4-FFF2-40B4-BE49-F238E27FC236}">
              <a16:creationId xmlns:a16="http://schemas.microsoft.com/office/drawing/2014/main" id="{546E2345-A328-462B-8590-A0305CDF8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2DB8D1F5-7238-4B02-9D27-01DB715C04A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X57A0T</a:t>
          </a:r>
        </a:p>
      </xdr:txBody>
    </xdr:sp>
    <xdr:clientData/>
  </xdr:twoCellAnchor>
</xdr:wsDr>
</file>

<file path=xl/drawings/drawing86.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0.06061</cdr:x>
      <cdr:y>0.9077</cdr:y>
    </cdr:from>
    <cdr:to>
      <cdr:x>0.87113</cdr:x>
      <cdr:y>1</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361950" y="4504483"/>
          <a:ext cx="4840567" cy="4580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 costo promedio en mayo de 2020</a:t>
          </a:r>
        </a:p>
        <a:p xmlns:a="http://schemas.openxmlformats.org/drawingml/2006/main">
          <a:endParaRPr lang="es-ES" sz="900">
            <a:latin typeface="Arial" panose="020B0604020202020204" pitchFamily="34" charset="0"/>
            <a:cs typeface="Arial" panose="020B0604020202020204" pitchFamily="34" charset="0"/>
          </a:endParaRPr>
        </a:p>
      </cdr:txBody>
    </cdr:sp>
  </cdr:relSizeAnchor>
</c:userShapes>
</file>

<file path=xl/drawings/drawing87.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31</xdr:row>
      <xdr:rowOff>57150</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DF96925-411C-43FD-9CDA-7D159CB8089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X58A0T</a:t>
          </a:r>
        </a:p>
      </xdr:txBody>
    </xdr:sp>
    <xdr:clientData/>
  </xdr:twoCellAnchor>
</xdr:wsDr>
</file>

<file path=xl/drawings/drawing88.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89.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77B8530-42FD-4F4C-BCB3-20EAEA76CCF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X59A0T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20</xdr:row>
      <xdr:rowOff>47625</xdr:rowOff>
    </xdr:from>
    <xdr:to>
      <xdr:col>4</xdr:col>
      <xdr:colOff>1619250</xdr:colOff>
      <xdr:row>37</xdr:row>
      <xdr:rowOff>381000</xdr:rowOff>
    </xdr:to>
    <xdr:graphicFrame macro="">
      <xdr:nvGraphicFramePr>
        <xdr:cNvPr id="6884"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xdr:colOff>
      <xdr:row>0</xdr:row>
      <xdr:rowOff>3175</xdr:rowOff>
    </xdr:from>
    <xdr:to>
      <xdr:col>1</xdr:col>
      <xdr:colOff>66675</xdr:colOff>
      <xdr:row>0</xdr:row>
      <xdr:rowOff>105767</xdr:rowOff>
    </xdr:to>
    <xdr:sp macro="" textlink="">
      <xdr:nvSpPr>
        <xdr:cNvPr id="2" name="CuadroTexto 1">
          <a:extLst>
            <a:ext uri="{FF2B5EF4-FFF2-40B4-BE49-F238E27FC236}">
              <a16:creationId xmlns:a16="http://schemas.microsoft.com/office/drawing/2014/main" id="{DF5AA303-A02C-4A79-9C4A-DA8AA9B8AD16}"/>
            </a:ext>
          </a:extLst>
        </xdr:cNvPr>
        <xdr:cNvSpPr txBox="1"/>
      </xdr:nvSpPr>
      <xdr:spPr>
        <a:xfrm>
          <a:off x="222250"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3" name="CuadroTexto 2">
          <a:extLst>
            <a:ext uri="{FF2B5EF4-FFF2-40B4-BE49-F238E27FC236}">
              <a16:creationId xmlns:a16="http://schemas.microsoft.com/office/drawing/2014/main" id="{CBD90DBB-0B6A-421D-8F7B-E7BC141A70E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X6A1T</a:t>
          </a:r>
        </a:p>
      </xdr:txBody>
    </xdr:sp>
    <xdr:clientData/>
  </xdr:twoCellAnchor>
</xdr:wsDr>
</file>

<file path=xl/drawings/drawing90.xml><?xml version="1.0" encoding="utf-8"?>
<xdr:wsDr xmlns:xdr="http://schemas.openxmlformats.org/drawingml/2006/spreadsheetDrawing" xmlns:a="http://schemas.openxmlformats.org/drawingml/2006/main">
  <xdr:twoCellAnchor>
    <xdr:from>
      <xdr:col>1</xdr:col>
      <xdr:colOff>28575</xdr:colOff>
      <xdr:row>24</xdr:row>
      <xdr:rowOff>104775</xdr:rowOff>
    </xdr:from>
    <xdr:to>
      <xdr:col>8</xdr:col>
      <xdr:colOff>895350</xdr:colOff>
      <xdr:row>44</xdr:row>
      <xdr:rowOff>104775</xdr:rowOff>
    </xdr:to>
    <xdr:graphicFrame macro="">
      <xdr:nvGraphicFramePr>
        <xdr:cNvPr id="40676" name="Chart 4">
          <a:extLst>
            <a:ext uri="{FF2B5EF4-FFF2-40B4-BE49-F238E27FC236}">
              <a16:creationId xmlns:a16="http://schemas.microsoft.com/office/drawing/2014/main" id="{52D9C5A1-EFC3-41E5-81CA-402FE67C6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FB024DC8-206D-470E-A24D-46B87FDF840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X60A0T</a:t>
          </a:r>
        </a:p>
      </xdr:txBody>
    </xdr:sp>
    <xdr:clientData/>
  </xdr:twoCellAnchor>
</xdr:wsDr>
</file>

<file path=xl/drawings/drawing91.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92.xml><?xml version="1.0" encoding="utf-8"?>
<xdr:wsDr xmlns:xdr="http://schemas.openxmlformats.org/drawingml/2006/spreadsheetDrawing" xmlns:a="http://schemas.openxmlformats.org/drawingml/2006/main">
  <xdr:twoCellAnchor>
    <xdr:from>
      <xdr:col>0</xdr:col>
      <xdr:colOff>95250</xdr:colOff>
      <xdr:row>1</xdr:row>
      <xdr:rowOff>28575</xdr:rowOff>
    </xdr:from>
    <xdr:to>
      <xdr:col>4</xdr:col>
      <xdr:colOff>2105025</xdr:colOff>
      <xdr:row>22</xdr:row>
      <xdr:rowOff>0</xdr:rowOff>
    </xdr:to>
    <xdr:graphicFrame macro="">
      <xdr:nvGraphicFramePr>
        <xdr:cNvPr id="18" name="Gráfico 1">
          <a:extLst>
            <a:ext uri="{FF2B5EF4-FFF2-40B4-BE49-F238E27FC236}">
              <a16:creationId xmlns:a16="http://schemas.microsoft.com/office/drawing/2014/main" id="{0C6AFE34-2EAE-4434-A7FE-BC61072A8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22</xdr:row>
      <xdr:rowOff>114299</xdr:rowOff>
    </xdr:from>
    <xdr:to>
      <xdr:col>3</xdr:col>
      <xdr:colOff>209550</xdr:colOff>
      <xdr:row>24</xdr:row>
      <xdr:rowOff>79444</xdr:rowOff>
    </xdr:to>
    <xdr:sp macro="" textlink="">
      <xdr:nvSpPr>
        <xdr:cNvPr id="3" name="CuadroTexto 2">
          <a:extLst>
            <a:ext uri="{FF2B5EF4-FFF2-40B4-BE49-F238E27FC236}">
              <a16:creationId xmlns:a16="http://schemas.microsoft.com/office/drawing/2014/main" id="{E95CDBC0-085A-4F69-A117-A3CB8D3F8A23}"/>
            </a:ext>
          </a:extLst>
        </xdr:cNvPr>
        <xdr:cNvSpPr txBox="1"/>
      </xdr:nvSpPr>
      <xdr:spPr>
        <a:xfrm>
          <a:off x="85725" y="3676649"/>
          <a:ext cx="3248025" cy="28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CC2314E-F85F-455E-9F2A-CD41F519DDD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X61A0T</a:t>
          </a:r>
        </a:p>
      </xdr:txBody>
    </xdr:sp>
    <xdr:clientData/>
  </xdr:twoCellAnchor>
</xdr:wsDr>
</file>

<file path=xl/drawings/drawing9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D047BB80-4F31-45F8-A603-E44939FC119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X62A0T</a:t>
          </a:r>
        </a:p>
      </xdr:txBody>
    </xdr:sp>
    <xdr:clientData/>
  </xdr:twoCellAnchor>
</xdr:wsDr>
</file>

<file path=xl/drawings/drawing94.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5</xdr:col>
      <xdr:colOff>1047750</xdr:colOff>
      <xdr:row>20</xdr:row>
      <xdr:rowOff>133350</xdr:rowOff>
    </xdr:to>
    <xdr:graphicFrame macro="">
      <xdr:nvGraphicFramePr>
        <xdr:cNvPr id="42724" name="Gráfico 2">
          <a:extLst>
            <a:ext uri="{FF2B5EF4-FFF2-40B4-BE49-F238E27FC236}">
              <a16:creationId xmlns:a16="http://schemas.microsoft.com/office/drawing/2014/main" id="{8ED0EAF8-EC64-43E8-85E4-894B6BF87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53B233D-D9DF-40AF-9E7E-2E2896DFFE0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X63A0T</a:t>
          </a:r>
        </a:p>
      </xdr:txBody>
    </xdr:sp>
    <xdr:clientData/>
  </xdr:twoCellAnchor>
</xdr:wsDr>
</file>

<file path=xl/drawings/drawing95.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13" Type="http://schemas.openxmlformats.org/officeDocument/2006/relationships/hyperlink" Target="http://[s2l12];/" TargetMode="External"/><Relationship Id="rId18" Type="http://schemas.openxmlformats.org/officeDocument/2006/relationships/hyperlink" Target="http://[s2l18];/" TargetMode="External"/><Relationship Id="rId26" Type="http://schemas.openxmlformats.org/officeDocument/2006/relationships/hyperlink" Target="http://[s2l26];/" TargetMode="External"/><Relationship Id="rId21" Type="http://schemas.openxmlformats.org/officeDocument/2006/relationships/hyperlink" Target="http://[s2l21];/" TargetMode="External"/><Relationship Id="rId34" Type="http://schemas.openxmlformats.org/officeDocument/2006/relationships/hyperlink" Target="http://[s2l34];/" TargetMode="External"/><Relationship Id="rId7" Type="http://schemas.openxmlformats.org/officeDocument/2006/relationships/hyperlink" Target="http://[s2l5];/" TargetMode="External"/><Relationship Id="rId12" Type="http://schemas.openxmlformats.org/officeDocument/2006/relationships/hyperlink" Target="http://[s2l11];/" TargetMode="External"/><Relationship Id="rId17" Type="http://schemas.openxmlformats.org/officeDocument/2006/relationships/hyperlink" Target="http://[s2l17];/" TargetMode="External"/><Relationship Id="rId25" Type="http://schemas.openxmlformats.org/officeDocument/2006/relationships/hyperlink" Target="http://[s2l25];/" TargetMode="External"/><Relationship Id="rId33" Type="http://schemas.openxmlformats.org/officeDocument/2006/relationships/hyperlink" Target="http://[s2l33];/" TargetMode="External"/><Relationship Id="rId2" Type="http://schemas.openxmlformats.org/officeDocument/2006/relationships/hyperlink" Target="http://[s2l0];/" TargetMode="External"/><Relationship Id="rId16" Type="http://schemas.openxmlformats.org/officeDocument/2006/relationships/hyperlink" Target="http://[s2l16];/" TargetMode="External"/><Relationship Id="rId20" Type="http://schemas.openxmlformats.org/officeDocument/2006/relationships/hyperlink" Target="http://[s2l20];/" TargetMode="External"/><Relationship Id="rId29" Type="http://schemas.openxmlformats.org/officeDocument/2006/relationships/hyperlink" Target="http://[s2l29];/" TargetMode="External"/><Relationship Id="rId1" Type="http://schemas.openxmlformats.org/officeDocument/2006/relationships/printerSettings" Target="../printerSettings/printerSettings3.bin"/><Relationship Id="rId6" Type="http://schemas.openxmlformats.org/officeDocument/2006/relationships/hyperlink" Target="http://[s2l4];/" TargetMode="External"/><Relationship Id="rId11" Type="http://schemas.openxmlformats.org/officeDocument/2006/relationships/hyperlink" Target="http://[s2l10];/" TargetMode="External"/><Relationship Id="rId24" Type="http://schemas.openxmlformats.org/officeDocument/2006/relationships/hyperlink" Target="http://[s2l24];/" TargetMode="External"/><Relationship Id="rId32" Type="http://schemas.openxmlformats.org/officeDocument/2006/relationships/hyperlink" Target="http://[s2l32];/" TargetMode="External"/><Relationship Id="rId37" Type="http://schemas.openxmlformats.org/officeDocument/2006/relationships/drawing" Target="../drawings/drawing3.xml"/><Relationship Id="rId5" Type="http://schemas.openxmlformats.org/officeDocument/2006/relationships/hyperlink" Target="http://[s2l3];/" TargetMode="External"/><Relationship Id="rId15" Type="http://schemas.openxmlformats.org/officeDocument/2006/relationships/hyperlink" Target="http://[s2l15];/" TargetMode="External"/><Relationship Id="rId23" Type="http://schemas.openxmlformats.org/officeDocument/2006/relationships/hyperlink" Target="http://[s2l23];/" TargetMode="External"/><Relationship Id="rId28" Type="http://schemas.openxmlformats.org/officeDocument/2006/relationships/hyperlink" Target="http://[s2l28];/" TargetMode="External"/><Relationship Id="rId36" Type="http://schemas.openxmlformats.org/officeDocument/2006/relationships/printerSettings" Target="../printerSettings/printerSettings4.bin"/><Relationship Id="rId10" Type="http://schemas.openxmlformats.org/officeDocument/2006/relationships/hyperlink" Target="http://[s2l9];/" TargetMode="External"/><Relationship Id="rId19" Type="http://schemas.openxmlformats.org/officeDocument/2006/relationships/hyperlink" Target="http://[s2l19];/" TargetMode="External"/><Relationship Id="rId31" Type="http://schemas.openxmlformats.org/officeDocument/2006/relationships/hyperlink" Target="http://[s2l31];/" TargetMode="External"/><Relationship Id="rId4" Type="http://schemas.openxmlformats.org/officeDocument/2006/relationships/hyperlink" Target="http://[s2l2];/" TargetMode="External"/><Relationship Id="rId9" Type="http://schemas.openxmlformats.org/officeDocument/2006/relationships/hyperlink" Target="http://[s2l8];/" TargetMode="External"/><Relationship Id="rId14" Type="http://schemas.openxmlformats.org/officeDocument/2006/relationships/hyperlink" Target="http://[s2l13];/" TargetMode="External"/><Relationship Id="rId22" Type="http://schemas.openxmlformats.org/officeDocument/2006/relationships/hyperlink" Target="http://[s2l22];/" TargetMode="External"/><Relationship Id="rId27" Type="http://schemas.openxmlformats.org/officeDocument/2006/relationships/hyperlink" Target="http://[s2l27];/" TargetMode="External"/><Relationship Id="rId30" Type="http://schemas.openxmlformats.org/officeDocument/2006/relationships/hyperlink" Target="http://[s2l30];/" TargetMode="External"/><Relationship Id="rId35" Type="http://schemas.openxmlformats.org/officeDocument/2006/relationships/hyperlink" Target="http://[s2l35];/" TargetMode="External"/><Relationship Id="rId8" Type="http://schemas.openxmlformats.org/officeDocument/2006/relationships/hyperlink" Target="http://[s2l7];/" TargetMode="External"/><Relationship Id="rId3" Type="http://schemas.openxmlformats.org/officeDocument/2006/relationships/hyperlink" Target="http://[s2l1];/"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s29l7];/" TargetMode="External"/><Relationship Id="rId13" Type="http://schemas.openxmlformats.org/officeDocument/2006/relationships/hyperlink" Target="http://[s29l12];/" TargetMode="External"/><Relationship Id="rId18" Type="http://schemas.openxmlformats.org/officeDocument/2006/relationships/hyperlink" Target="http://[s29l17];/" TargetMode="External"/><Relationship Id="rId26" Type="http://schemas.openxmlformats.org/officeDocument/2006/relationships/hyperlink" Target="http://[s29l25];/" TargetMode="External"/><Relationship Id="rId3" Type="http://schemas.openxmlformats.org/officeDocument/2006/relationships/hyperlink" Target="http://[s29l2];/" TargetMode="External"/><Relationship Id="rId21" Type="http://schemas.openxmlformats.org/officeDocument/2006/relationships/hyperlink" Target="http://[s29l20];/" TargetMode="External"/><Relationship Id="rId7" Type="http://schemas.openxmlformats.org/officeDocument/2006/relationships/hyperlink" Target="http://[s29l6];/" TargetMode="External"/><Relationship Id="rId12" Type="http://schemas.openxmlformats.org/officeDocument/2006/relationships/hyperlink" Target="http://[s29l11];/" TargetMode="External"/><Relationship Id="rId17" Type="http://schemas.openxmlformats.org/officeDocument/2006/relationships/hyperlink" Target="http://[s29l16];/" TargetMode="External"/><Relationship Id="rId25" Type="http://schemas.openxmlformats.org/officeDocument/2006/relationships/hyperlink" Target="http://[s29l24];/" TargetMode="External"/><Relationship Id="rId2" Type="http://schemas.openxmlformats.org/officeDocument/2006/relationships/hyperlink" Target="http://[s29l1];/" TargetMode="External"/><Relationship Id="rId16" Type="http://schemas.openxmlformats.org/officeDocument/2006/relationships/hyperlink" Target="http://[s29l15];/" TargetMode="External"/><Relationship Id="rId20" Type="http://schemas.openxmlformats.org/officeDocument/2006/relationships/hyperlink" Target="http://[s29l19];/" TargetMode="External"/><Relationship Id="rId29" Type="http://schemas.openxmlformats.org/officeDocument/2006/relationships/drawing" Target="../drawings/drawing39.xml"/><Relationship Id="rId1" Type="http://schemas.openxmlformats.org/officeDocument/2006/relationships/hyperlink" Target="http://[s29l0];/" TargetMode="External"/><Relationship Id="rId6" Type="http://schemas.openxmlformats.org/officeDocument/2006/relationships/hyperlink" Target="http://[s29l5];/" TargetMode="External"/><Relationship Id="rId11" Type="http://schemas.openxmlformats.org/officeDocument/2006/relationships/hyperlink" Target="http://[s29l10];/" TargetMode="External"/><Relationship Id="rId24" Type="http://schemas.openxmlformats.org/officeDocument/2006/relationships/hyperlink" Target="http://[s29l23];/" TargetMode="External"/><Relationship Id="rId5" Type="http://schemas.openxmlformats.org/officeDocument/2006/relationships/hyperlink" Target="http://[s29l4];/" TargetMode="External"/><Relationship Id="rId15" Type="http://schemas.openxmlformats.org/officeDocument/2006/relationships/hyperlink" Target="http://[s29l14];/" TargetMode="External"/><Relationship Id="rId23" Type="http://schemas.openxmlformats.org/officeDocument/2006/relationships/hyperlink" Target="http://[s29l22];/" TargetMode="External"/><Relationship Id="rId28" Type="http://schemas.openxmlformats.org/officeDocument/2006/relationships/printerSettings" Target="../printerSettings/printerSettings40.bin"/><Relationship Id="rId10" Type="http://schemas.openxmlformats.org/officeDocument/2006/relationships/hyperlink" Target="http://[s29l9];/" TargetMode="External"/><Relationship Id="rId19" Type="http://schemas.openxmlformats.org/officeDocument/2006/relationships/hyperlink" Target="http://[s29l18];/" TargetMode="External"/><Relationship Id="rId4" Type="http://schemas.openxmlformats.org/officeDocument/2006/relationships/hyperlink" Target="http://[s29l3];/" TargetMode="External"/><Relationship Id="rId9" Type="http://schemas.openxmlformats.org/officeDocument/2006/relationships/hyperlink" Target="http://[s29l8];/" TargetMode="External"/><Relationship Id="rId14" Type="http://schemas.openxmlformats.org/officeDocument/2006/relationships/hyperlink" Target="http://[s29l13];/" TargetMode="External"/><Relationship Id="rId22" Type="http://schemas.openxmlformats.org/officeDocument/2006/relationships/hyperlink" Target="http://[s29l21];/" TargetMode="External"/><Relationship Id="rId27" Type="http://schemas.openxmlformats.org/officeDocument/2006/relationships/hyperlink" Target="http://[s29l26];/" TargetMode="Externa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8" Type="http://schemas.openxmlformats.org/officeDocument/2006/relationships/hyperlink" Target="http://[s46l7];/" TargetMode="External"/><Relationship Id="rId13" Type="http://schemas.openxmlformats.org/officeDocument/2006/relationships/hyperlink" Target="http://[s46l12];/" TargetMode="External"/><Relationship Id="rId18" Type="http://schemas.openxmlformats.org/officeDocument/2006/relationships/hyperlink" Target="http://[s46l17];/" TargetMode="External"/><Relationship Id="rId26" Type="http://schemas.openxmlformats.org/officeDocument/2006/relationships/hyperlink" Target="http://[s46l25];/" TargetMode="External"/><Relationship Id="rId3" Type="http://schemas.openxmlformats.org/officeDocument/2006/relationships/hyperlink" Target="http://[s46l2];/" TargetMode="External"/><Relationship Id="rId21" Type="http://schemas.openxmlformats.org/officeDocument/2006/relationships/hyperlink" Target="http://[s46l20];/" TargetMode="External"/><Relationship Id="rId7" Type="http://schemas.openxmlformats.org/officeDocument/2006/relationships/hyperlink" Target="http://[s46l6];/" TargetMode="External"/><Relationship Id="rId12" Type="http://schemas.openxmlformats.org/officeDocument/2006/relationships/hyperlink" Target="http://[s46l11];/" TargetMode="External"/><Relationship Id="rId17" Type="http://schemas.openxmlformats.org/officeDocument/2006/relationships/hyperlink" Target="http://[s46l16];/" TargetMode="External"/><Relationship Id="rId25" Type="http://schemas.openxmlformats.org/officeDocument/2006/relationships/hyperlink" Target="http://[s46l24];/" TargetMode="External"/><Relationship Id="rId2" Type="http://schemas.openxmlformats.org/officeDocument/2006/relationships/hyperlink" Target="http://[s46l1];/" TargetMode="External"/><Relationship Id="rId16" Type="http://schemas.openxmlformats.org/officeDocument/2006/relationships/hyperlink" Target="http://[s46l15];/" TargetMode="External"/><Relationship Id="rId20" Type="http://schemas.openxmlformats.org/officeDocument/2006/relationships/hyperlink" Target="http://[s46l19];/" TargetMode="External"/><Relationship Id="rId29" Type="http://schemas.openxmlformats.org/officeDocument/2006/relationships/printerSettings" Target="../printerSettings/printerSettings57.bin"/><Relationship Id="rId1" Type="http://schemas.openxmlformats.org/officeDocument/2006/relationships/hyperlink" Target="http://[s46l0];/" TargetMode="External"/><Relationship Id="rId6" Type="http://schemas.openxmlformats.org/officeDocument/2006/relationships/hyperlink" Target="http://[s46l5];/" TargetMode="External"/><Relationship Id="rId11" Type="http://schemas.openxmlformats.org/officeDocument/2006/relationships/hyperlink" Target="http://[s46l10];/" TargetMode="External"/><Relationship Id="rId24" Type="http://schemas.openxmlformats.org/officeDocument/2006/relationships/hyperlink" Target="http://[s46l23];/" TargetMode="External"/><Relationship Id="rId5" Type="http://schemas.openxmlformats.org/officeDocument/2006/relationships/hyperlink" Target="http://[s46l4];/" TargetMode="External"/><Relationship Id="rId15" Type="http://schemas.openxmlformats.org/officeDocument/2006/relationships/hyperlink" Target="http://[s46l14];/" TargetMode="External"/><Relationship Id="rId23" Type="http://schemas.openxmlformats.org/officeDocument/2006/relationships/hyperlink" Target="http://[s46l22];/" TargetMode="External"/><Relationship Id="rId28" Type="http://schemas.openxmlformats.org/officeDocument/2006/relationships/hyperlink" Target="http://[s46l27];/" TargetMode="External"/><Relationship Id="rId10" Type="http://schemas.openxmlformats.org/officeDocument/2006/relationships/hyperlink" Target="http://[s46l9];/" TargetMode="External"/><Relationship Id="rId19" Type="http://schemas.openxmlformats.org/officeDocument/2006/relationships/hyperlink" Target="http://[s46l18];/" TargetMode="External"/><Relationship Id="rId4" Type="http://schemas.openxmlformats.org/officeDocument/2006/relationships/hyperlink" Target="http://[s46l3];/" TargetMode="External"/><Relationship Id="rId9" Type="http://schemas.openxmlformats.org/officeDocument/2006/relationships/hyperlink" Target="http://[s46l8];/" TargetMode="External"/><Relationship Id="rId14" Type="http://schemas.openxmlformats.org/officeDocument/2006/relationships/hyperlink" Target="http://[s46l13];/" TargetMode="External"/><Relationship Id="rId22" Type="http://schemas.openxmlformats.org/officeDocument/2006/relationships/hyperlink" Target="http://[s46l21];/" TargetMode="External"/><Relationship Id="rId27" Type="http://schemas.openxmlformats.org/officeDocument/2006/relationships/hyperlink" Target="http://[s46l26];/" TargetMode="External"/><Relationship Id="rId30" Type="http://schemas.openxmlformats.org/officeDocument/2006/relationships/drawing" Target="../drawings/drawing6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7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7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7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F87"/>
  <sheetViews>
    <sheetView showFormulas="1" tabSelected="1" zoomScaleNormal="100" workbookViewId="0">
      <selection activeCell="E2" sqref="E2"/>
    </sheetView>
  </sheetViews>
  <sheetFormatPr baseColWidth="10" defaultRowHeight="18"/>
  <cols>
    <col min="1" max="4" width="6.90625" customWidth="1"/>
    <col min="5" max="5" width="6.7265625" customWidth="1"/>
  </cols>
  <sheetData>
    <row r="1" spans="1:5">
      <c r="A1" s="469"/>
      <c r="B1" s="470"/>
      <c r="C1" s="470"/>
      <c r="D1" s="470"/>
      <c r="E1" s="470"/>
    </row>
    <row r="2" spans="1:5">
      <c r="A2" s="470"/>
      <c r="B2" s="470"/>
      <c r="C2" s="470"/>
      <c r="D2" s="470"/>
      <c r="E2" s="470"/>
    </row>
    <row r="3" spans="1:5">
      <c r="B3" s="470"/>
      <c r="C3" s="470"/>
      <c r="D3" s="470"/>
      <c r="E3" s="470"/>
    </row>
    <row r="4" spans="1:5">
      <c r="A4" s="470"/>
      <c r="B4" s="470"/>
      <c r="C4" s="470"/>
      <c r="D4" s="471"/>
      <c r="E4" s="470"/>
    </row>
    <row r="5" spans="1:5">
      <c r="A5" s="469"/>
      <c r="C5" s="470"/>
      <c r="D5" s="472"/>
      <c r="E5" s="470"/>
    </row>
    <row r="6" spans="1:5">
      <c r="A6" s="469"/>
      <c r="B6" s="470"/>
      <c r="C6" s="470"/>
      <c r="D6" s="470"/>
      <c r="E6" s="470"/>
    </row>
    <row r="7" spans="1:5">
      <c r="A7" s="469"/>
      <c r="B7" s="470"/>
      <c r="C7" s="470"/>
      <c r="D7" s="470"/>
      <c r="E7" s="470"/>
    </row>
    <row r="8" spans="1:5">
      <c r="A8" s="470"/>
      <c r="B8" s="470"/>
      <c r="C8" s="470"/>
      <c r="D8" s="471"/>
      <c r="E8" s="470"/>
    </row>
    <row r="9" spans="1:5">
      <c r="A9" s="473"/>
      <c r="B9" s="470"/>
      <c r="C9" s="470"/>
      <c r="D9" s="470"/>
      <c r="E9" s="470"/>
    </row>
    <row r="10" spans="1:5">
      <c r="A10" s="469"/>
      <c r="B10" s="470"/>
      <c r="C10" s="470"/>
      <c r="D10" s="470"/>
      <c r="E10" s="470"/>
    </row>
    <row r="11" spans="1:5">
      <c r="A11" s="469"/>
      <c r="B11" s="470"/>
      <c r="C11" s="470"/>
      <c r="D11" s="470"/>
      <c r="E11" s="470"/>
    </row>
    <row r="12" spans="1:5">
      <c r="A12" s="469"/>
      <c r="B12" s="470"/>
      <c r="C12" s="470"/>
      <c r="D12" s="470"/>
      <c r="E12" s="470"/>
    </row>
    <row r="13" spans="1:5">
      <c r="A13" s="469"/>
      <c r="B13" s="470"/>
      <c r="C13" s="470"/>
      <c r="D13" s="470"/>
      <c r="E13" s="470"/>
    </row>
    <row r="14" spans="1:5">
      <c r="A14" s="469"/>
      <c r="B14" s="470"/>
      <c r="C14" s="470"/>
      <c r="D14" s="470"/>
      <c r="E14" s="470"/>
    </row>
    <row r="15" spans="1:5">
      <c r="A15" s="469"/>
      <c r="B15" s="470"/>
      <c r="C15" s="470"/>
      <c r="D15" s="470"/>
      <c r="E15" s="470"/>
    </row>
    <row r="16" spans="1:5">
      <c r="A16" s="469"/>
      <c r="B16" s="470"/>
      <c r="C16" s="470"/>
      <c r="D16" s="470"/>
      <c r="E16" s="470"/>
    </row>
    <row r="17" spans="1:5">
      <c r="A17" s="469"/>
      <c r="B17" s="470"/>
      <c r="C17" s="470"/>
      <c r="D17" s="470"/>
      <c r="E17" s="470"/>
    </row>
    <row r="18" spans="1:5" ht="19.350000000000001" customHeight="1">
      <c r="A18" s="1001" t="s">
        <v>360</v>
      </c>
      <c r="B18" s="1001"/>
      <c r="C18" s="1001"/>
      <c r="D18" s="1001"/>
      <c r="E18" s="1001"/>
    </row>
    <row r="19" spans="1:5" ht="19.5">
      <c r="A19" s="470"/>
      <c r="B19" s="470"/>
      <c r="C19" s="1002"/>
      <c r="D19" s="1002"/>
      <c r="E19" s="1002"/>
    </row>
    <row r="20" spans="1:5">
      <c r="A20" s="470"/>
      <c r="B20" s="470"/>
      <c r="C20" s="470"/>
      <c r="D20" s="470"/>
      <c r="E20" s="470"/>
    </row>
    <row r="21" spans="1:5">
      <c r="A21" s="470"/>
      <c r="B21" s="470"/>
      <c r="C21" s="470"/>
      <c r="D21" s="474"/>
      <c r="E21" s="470"/>
    </row>
    <row r="22" spans="1:5">
      <c r="A22" s="1003"/>
      <c r="B22" s="1003"/>
      <c r="C22" s="1003"/>
      <c r="D22" s="1003"/>
      <c r="E22" s="1003"/>
    </row>
    <row r="23" spans="1:5">
      <c r="A23" s="470"/>
      <c r="B23" s="470"/>
      <c r="C23" s="470"/>
      <c r="D23" s="470"/>
      <c r="E23" s="470"/>
    </row>
    <row r="24" spans="1:5">
      <c r="A24" s="469"/>
      <c r="B24" s="470"/>
      <c r="C24" s="470"/>
      <c r="D24" s="470"/>
      <c r="E24" s="470"/>
    </row>
    <row r="25" spans="1:5">
      <c r="A25" s="469"/>
      <c r="B25" s="470"/>
      <c r="C25" s="470"/>
      <c r="D25" s="471"/>
      <c r="E25" s="470"/>
    </row>
    <row r="26" spans="1:5">
      <c r="A26" s="475"/>
      <c r="B26" s="476"/>
      <c r="C26" s="476"/>
      <c r="D26" s="474"/>
      <c r="E26" s="476"/>
    </row>
    <row r="27" spans="1:5">
      <c r="B27" s="476"/>
      <c r="C27" s="476"/>
      <c r="D27" s="476"/>
      <c r="E27" s="476"/>
    </row>
    <row r="28" spans="1:5">
      <c r="A28" s="469"/>
      <c r="B28" s="470"/>
      <c r="C28" s="470"/>
      <c r="D28" s="470"/>
      <c r="E28" s="470"/>
    </row>
    <row r="29" spans="1:5">
      <c r="A29" s="469"/>
      <c r="B29" s="470"/>
      <c r="C29" s="470"/>
      <c r="D29" s="470"/>
      <c r="E29" s="470"/>
    </row>
    <row r="30" spans="1:5">
      <c r="A30" s="469"/>
      <c r="B30" s="470"/>
      <c r="C30" s="470"/>
      <c r="D30" s="471"/>
      <c r="E30" s="470"/>
    </row>
    <row r="31" spans="1:5">
      <c r="A31" s="469"/>
      <c r="B31" s="470"/>
      <c r="C31" s="470"/>
      <c r="D31" s="470"/>
      <c r="E31" s="470"/>
    </row>
    <row r="32" spans="1:5">
      <c r="A32" s="469"/>
      <c r="B32" s="470"/>
      <c r="C32" s="470"/>
      <c r="D32" s="470"/>
      <c r="E32" s="470"/>
    </row>
    <row r="33" spans="1:5">
      <c r="A33" s="469"/>
      <c r="B33" s="470"/>
      <c r="C33" s="470"/>
      <c r="D33" s="470"/>
      <c r="E33" s="470"/>
    </row>
    <row r="34" spans="1:5">
      <c r="A34" s="469"/>
      <c r="B34" s="470"/>
      <c r="C34" s="470"/>
      <c r="D34" s="470"/>
      <c r="E34" s="470"/>
    </row>
    <row r="35" spans="1:5">
      <c r="A35" s="477"/>
      <c r="B35" s="477"/>
      <c r="C35" s="477"/>
      <c r="D35" s="477"/>
      <c r="E35" s="477"/>
    </row>
    <row r="36" spans="1:5">
      <c r="A36" s="477"/>
      <c r="B36" s="477"/>
      <c r="C36" s="477"/>
      <c r="D36" s="477"/>
      <c r="E36" s="477"/>
    </row>
    <row r="37" spans="1:5">
      <c r="A37" s="469"/>
      <c r="B37" s="470"/>
      <c r="C37" s="470"/>
      <c r="D37" s="470"/>
      <c r="E37" s="470"/>
    </row>
    <row r="38" spans="1:5">
      <c r="A38" s="469"/>
      <c r="B38" s="470"/>
      <c r="C38" s="470"/>
      <c r="D38" s="470"/>
      <c r="E38" s="470"/>
    </row>
    <row r="39" spans="1:5">
      <c r="A39" s="469"/>
      <c r="B39" s="470"/>
      <c r="C39" s="470"/>
      <c r="D39" s="470"/>
      <c r="E39" s="470"/>
    </row>
    <row r="40" spans="1:5">
      <c r="A40" s="478"/>
      <c r="B40" s="470"/>
      <c r="C40" s="478"/>
      <c r="D40" s="479"/>
      <c r="E40" s="470"/>
    </row>
    <row r="41" spans="1:5">
      <c r="A41" s="469"/>
      <c r="B41" s="1007" t="s">
        <v>638</v>
      </c>
      <c r="C41" s="1007"/>
      <c r="D41" s="1007"/>
      <c r="E41" s="736"/>
    </row>
    <row r="42" spans="1:5">
      <c r="A42" s="477"/>
      <c r="B42" s="477"/>
      <c r="E42" s="470"/>
    </row>
    <row r="43" spans="1:5">
      <c r="A43" s="477"/>
      <c r="B43" s="477"/>
      <c r="C43" s="477"/>
      <c r="D43" s="477"/>
      <c r="E43" s="477"/>
    </row>
    <row r="44" spans="1:5">
      <c r="A44" s="477"/>
      <c r="B44" s="477"/>
      <c r="C44" s="477"/>
      <c r="D44" s="477"/>
      <c r="E44" s="477"/>
    </row>
    <row r="45" spans="1:5">
      <c r="A45" s="477"/>
      <c r="B45" s="477"/>
      <c r="C45" s="477"/>
      <c r="D45" s="477"/>
      <c r="E45" s="477"/>
    </row>
    <row r="46" spans="1:5">
      <c r="A46" s="477"/>
      <c r="B46" s="477"/>
      <c r="C46" s="477"/>
      <c r="D46" s="477"/>
      <c r="E46" s="477"/>
    </row>
    <row r="47" spans="1:5">
      <c r="A47" s="477"/>
      <c r="B47" s="477"/>
      <c r="C47" s="477"/>
      <c r="D47" s="477"/>
      <c r="E47" s="477"/>
    </row>
    <row r="48" spans="1:5">
      <c r="A48" s="477"/>
      <c r="B48" s="477"/>
      <c r="C48" s="477"/>
      <c r="D48" s="477"/>
      <c r="E48" s="477"/>
    </row>
    <row r="49" spans="1:6">
      <c r="A49" s="477"/>
      <c r="B49" s="477"/>
      <c r="C49" s="477"/>
      <c r="D49" s="477"/>
      <c r="E49" s="477"/>
    </row>
    <row r="50" spans="1:6">
      <c r="A50" s="477"/>
      <c r="B50" s="477"/>
      <c r="C50" s="477"/>
      <c r="D50" s="477"/>
      <c r="E50" s="477"/>
    </row>
    <row r="51" spans="1:6">
      <c r="A51" s="1004" t="s">
        <v>454</v>
      </c>
      <c r="B51" s="1004"/>
      <c r="C51" s="1004"/>
      <c r="D51" s="1004"/>
      <c r="E51" s="1004"/>
      <c r="F51" s="480"/>
    </row>
    <row r="52" spans="1:6" ht="48" customHeight="1">
      <c r="A52" s="1010" t="s">
        <v>641</v>
      </c>
      <c r="B52" s="1011"/>
      <c r="C52" s="1011"/>
      <c r="D52" s="1011"/>
      <c r="E52" s="1011"/>
      <c r="F52" s="481"/>
    </row>
    <row r="53" spans="1:6">
      <c r="A53" s="1005" t="s">
        <v>525</v>
      </c>
      <c r="B53" s="1006"/>
      <c r="C53" s="1006"/>
      <c r="D53" s="1006"/>
      <c r="E53" s="1006"/>
    </row>
    <row r="54" spans="1:6">
      <c r="A54" s="1005" t="s">
        <v>526</v>
      </c>
      <c r="B54" s="1006"/>
      <c r="C54" s="1006"/>
      <c r="D54" s="1006"/>
      <c r="E54" s="1006"/>
    </row>
    <row r="55" spans="1:6">
      <c r="A55" s="1005" t="s">
        <v>527</v>
      </c>
      <c r="B55" s="1006"/>
      <c r="C55" s="1006"/>
      <c r="D55" s="1006"/>
      <c r="E55" s="1006"/>
    </row>
    <row r="57" spans="1:6">
      <c r="A57" s="1006"/>
      <c r="B57" s="1006"/>
      <c r="C57" s="1006"/>
      <c r="D57" s="1006"/>
      <c r="E57" s="1006"/>
    </row>
    <row r="58" spans="1:6">
      <c r="A58" s="1006" t="s">
        <v>368</v>
      </c>
      <c r="B58" s="1006"/>
      <c r="C58" s="1006"/>
      <c r="D58" s="1006"/>
      <c r="E58" s="1006"/>
    </row>
    <row r="59" spans="1:6">
      <c r="A59" s="1006" t="s">
        <v>507</v>
      </c>
      <c r="B59" s="1006"/>
      <c r="C59" s="1006"/>
      <c r="D59" s="1006"/>
      <c r="E59" s="1006"/>
    </row>
    <row r="60" spans="1:6">
      <c r="A60" s="477"/>
      <c r="B60" s="477"/>
      <c r="C60" s="477"/>
      <c r="D60" s="477"/>
      <c r="E60" s="477"/>
    </row>
    <row r="61" spans="1:6">
      <c r="A61" s="1012" t="s">
        <v>41</v>
      </c>
      <c r="B61" s="1012"/>
      <c r="C61" s="1012"/>
      <c r="D61" s="1012"/>
      <c r="E61" s="1012"/>
    </row>
    <row r="62" spans="1:6">
      <c r="A62" s="1006" t="s">
        <v>42</v>
      </c>
      <c r="B62" s="1006"/>
      <c r="C62" s="1006"/>
      <c r="D62" s="1006"/>
      <c r="E62" s="1006"/>
    </row>
    <row r="63" spans="1:6">
      <c r="A63" s="477"/>
      <c r="B63" s="477"/>
      <c r="C63" s="477"/>
      <c r="D63" s="477"/>
      <c r="E63" s="477"/>
    </row>
    <row r="64" spans="1:6">
      <c r="A64" s="477"/>
      <c r="B64" s="477"/>
      <c r="C64" s="477"/>
      <c r="D64" s="477"/>
      <c r="E64" s="477"/>
    </row>
    <row r="65" spans="1:5">
      <c r="A65" s="477"/>
      <c r="B65" s="477"/>
      <c r="C65" s="477"/>
      <c r="D65" s="477"/>
      <c r="E65" s="477"/>
    </row>
    <row r="66" spans="1:5">
      <c r="A66" s="477"/>
      <c r="B66" s="477"/>
      <c r="C66" s="477"/>
      <c r="D66" s="477"/>
      <c r="E66" s="477"/>
    </row>
    <row r="67" spans="1:5">
      <c r="A67" s="482"/>
      <c r="B67" s="477"/>
      <c r="C67" s="477"/>
      <c r="D67" s="477"/>
      <c r="E67" s="477"/>
    </row>
    <row r="68" spans="1:5">
      <c r="A68" s="1008" t="s">
        <v>457</v>
      </c>
      <c r="B68" s="1008"/>
      <c r="C68" s="1008"/>
      <c r="D68" s="1008"/>
      <c r="E68" s="1008"/>
    </row>
    <row r="69" spans="1:5">
      <c r="A69" s="1008" t="s">
        <v>458</v>
      </c>
      <c r="B69" s="1008"/>
      <c r="C69" s="1008"/>
      <c r="D69" s="1008"/>
      <c r="E69" s="1008"/>
    </row>
    <row r="70" spans="1:5">
      <c r="A70" s="482"/>
      <c r="B70" s="477"/>
      <c r="C70" s="477"/>
      <c r="D70" s="477"/>
      <c r="E70" s="477"/>
    </row>
    <row r="71" spans="1:5">
      <c r="A71" s="482"/>
      <c r="B71" s="477"/>
      <c r="C71" s="477"/>
      <c r="D71" s="477"/>
      <c r="E71" s="477"/>
    </row>
    <row r="72" spans="1:5">
      <c r="A72" s="482"/>
      <c r="B72" s="477"/>
      <c r="C72" s="477"/>
      <c r="D72" s="477"/>
      <c r="E72" s="477"/>
    </row>
    <row r="73" spans="1:5">
      <c r="A73" s="1009" t="s">
        <v>43</v>
      </c>
      <c r="B73" s="1009"/>
      <c r="C73" s="1009"/>
      <c r="D73" s="1009"/>
      <c r="E73" s="1009"/>
    </row>
    <row r="74" spans="1:5">
      <c r="A74" s="482"/>
      <c r="B74" s="477"/>
      <c r="C74" s="477"/>
      <c r="D74" s="477"/>
      <c r="E74" s="477"/>
    </row>
    <row r="75" spans="1:5">
      <c r="A75" s="482"/>
      <c r="B75" s="477"/>
      <c r="C75" s="477"/>
      <c r="D75" s="477"/>
      <c r="E75" s="477"/>
    </row>
    <row r="76" spans="1:5">
      <c r="A76" s="482"/>
      <c r="B76" s="477"/>
      <c r="C76" s="477"/>
      <c r="D76" s="477"/>
      <c r="E76" s="477"/>
    </row>
    <row r="77" spans="1:5">
      <c r="A77" s="482"/>
      <c r="B77" s="477"/>
      <c r="C77" s="477"/>
      <c r="D77" s="477"/>
      <c r="E77" s="477"/>
    </row>
    <row r="78" spans="1:5">
      <c r="A78" s="482"/>
      <c r="B78" s="477"/>
      <c r="C78" s="477"/>
      <c r="D78" s="477"/>
      <c r="E78" s="477"/>
    </row>
    <row r="79" spans="1:5">
      <c r="A79" s="483"/>
      <c r="B79" s="483"/>
      <c r="C79" s="477"/>
      <c r="D79" s="477"/>
      <c r="E79" s="477"/>
    </row>
    <row r="80" spans="1:5">
      <c r="A80" s="484" t="s">
        <v>16</v>
      </c>
      <c r="B80" s="477"/>
      <c r="C80" s="477"/>
      <c r="D80" s="477"/>
      <c r="E80" s="477"/>
    </row>
    <row r="81" spans="1:5">
      <c r="A81" s="484" t="s">
        <v>61</v>
      </c>
      <c r="B81" s="477"/>
      <c r="C81" s="477"/>
      <c r="D81" s="477"/>
      <c r="E81" s="477"/>
    </row>
    <row r="82" spans="1:5">
      <c r="A82" s="484" t="s">
        <v>62</v>
      </c>
      <c r="B82" s="477"/>
      <c r="C82" s="485"/>
      <c r="D82" s="486"/>
      <c r="E82" s="477"/>
    </row>
    <row r="83" spans="1:5">
      <c r="A83" s="487" t="s">
        <v>17</v>
      </c>
      <c r="B83" s="488"/>
      <c r="C83" s="477"/>
      <c r="D83" s="477"/>
      <c r="E83" s="477"/>
    </row>
    <row r="84" spans="1:5">
      <c r="A84" s="477"/>
      <c r="B84" s="477"/>
      <c r="C84" s="477"/>
      <c r="D84" s="477"/>
      <c r="E84" s="477"/>
    </row>
    <row r="85" spans="1:5">
      <c r="A85" s="87"/>
      <c r="B85" s="87"/>
      <c r="C85" s="87"/>
      <c r="D85" s="87"/>
      <c r="E85" s="87"/>
    </row>
    <row r="86" spans="1:5">
      <c r="A86" s="87"/>
      <c r="B86" s="87"/>
      <c r="C86" s="87"/>
      <c r="D86" s="87"/>
      <c r="E86" s="87"/>
    </row>
    <row r="87" spans="1:5">
      <c r="A87" s="87"/>
      <c r="B87" s="87"/>
      <c r="C87" s="87"/>
      <c r="D87" s="87"/>
      <c r="E87" s="87"/>
    </row>
  </sheetData>
  <mergeCells count="17">
    <mergeCell ref="A68:E68"/>
    <mergeCell ref="A69:E69"/>
    <mergeCell ref="A73:E73"/>
    <mergeCell ref="A52:E52"/>
    <mergeCell ref="A55:E55"/>
    <mergeCell ref="A61:E61"/>
    <mergeCell ref="A62:E62"/>
    <mergeCell ref="A57:E57"/>
    <mergeCell ref="A58:E58"/>
    <mergeCell ref="A59:E59"/>
    <mergeCell ref="A18:E18"/>
    <mergeCell ref="C19:E19"/>
    <mergeCell ref="A22:E22"/>
    <mergeCell ref="A51:E51"/>
    <mergeCell ref="A54:E54"/>
    <mergeCell ref="A53:E53"/>
    <mergeCell ref="B41:D41"/>
  </mergeCells>
  <pageMargins left="0.19685039370078741" right="0.70866141732283472" top="0.31496062992125984" bottom="0.31496062992125984" header="0.31496062992125984" footer="0.23622047244094491"/>
  <pageSetup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79998168889431442"/>
    <pageSetUpPr fitToPage="1"/>
  </sheetPr>
  <dimension ref="B1:W54"/>
  <sheetViews>
    <sheetView zoomScaleNormal="100" zoomScaleSheetLayoutView="50" workbookViewId="0">
      <selection sqref="A1:H27"/>
    </sheetView>
  </sheetViews>
  <sheetFormatPr baseColWidth="10" defaultColWidth="10.90625" defaultRowHeight="12.75"/>
  <cols>
    <col min="1" max="1" width="2.1796875" style="167" customWidth="1"/>
    <col min="2" max="2" width="16.54296875" style="13" customWidth="1"/>
    <col min="3" max="3" width="17.90625" style="13" customWidth="1"/>
    <col min="4" max="7" width="8.36328125" style="13" customWidth="1"/>
    <col min="8" max="8" width="3.54296875" style="13" customWidth="1"/>
    <col min="9" max="9" width="4.08984375" style="167" customWidth="1"/>
    <col min="10" max="10" width="14.1796875" style="167" customWidth="1"/>
    <col min="11" max="11" width="4.08984375" style="167" customWidth="1"/>
    <col min="12" max="16384" width="10.90625" style="167"/>
  </cols>
  <sheetData>
    <row r="1" spans="2:23">
      <c r="B1" s="1044" t="s">
        <v>74</v>
      </c>
      <c r="C1" s="1044"/>
      <c r="D1" s="1044"/>
      <c r="E1" s="1044"/>
      <c r="F1" s="1044"/>
      <c r="G1" s="1044"/>
      <c r="H1" s="1044"/>
    </row>
    <row r="2" spans="2:23">
      <c r="B2" s="66"/>
      <c r="C2" s="66"/>
      <c r="D2" s="66"/>
      <c r="E2" s="66"/>
      <c r="F2" s="66"/>
      <c r="G2" s="66"/>
      <c r="H2" s="66"/>
    </row>
    <row r="3" spans="2:23" ht="18" customHeight="1">
      <c r="B3" s="1063" t="s">
        <v>430</v>
      </c>
      <c r="C3" s="1063"/>
      <c r="D3" s="1064"/>
      <c r="E3" s="1064"/>
      <c r="F3" s="1064"/>
      <c r="G3" s="1064"/>
      <c r="H3" s="70"/>
    </row>
    <row r="4" spans="2:23" s="30" customFormat="1" ht="45" customHeight="1">
      <c r="B4" s="1046" t="s">
        <v>500</v>
      </c>
      <c r="C4" s="1065"/>
      <c r="D4" s="1065"/>
      <c r="E4" s="1065"/>
      <c r="F4" s="1065"/>
      <c r="G4" s="1065"/>
    </row>
    <row r="5" spans="2:23" s="30" customFormat="1" ht="15" customHeight="1">
      <c r="B5" s="1066" t="s">
        <v>167</v>
      </c>
      <c r="C5" s="1066"/>
      <c r="D5" s="1067" t="s">
        <v>501</v>
      </c>
      <c r="E5" s="1066"/>
      <c r="F5" s="1066"/>
      <c r="G5" s="1066"/>
    </row>
    <row r="6" spans="2:23" s="30" customFormat="1" ht="30.95" customHeight="1">
      <c r="B6" s="1066"/>
      <c r="C6" s="1066"/>
      <c r="D6" s="908" t="s">
        <v>502</v>
      </c>
      <c r="E6" s="908" t="s">
        <v>502</v>
      </c>
      <c r="F6" s="908" t="s">
        <v>504</v>
      </c>
      <c r="G6" s="908" t="s">
        <v>504</v>
      </c>
    </row>
    <row r="7" spans="2:23" s="30" customFormat="1" ht="15.75" customHeight="1">
      <c r="B7" s="1075" t="s">
        <v>168</v>
      </c>
      <c r="C7" s="1075"/>
      <c r="D7" s="751">
        <v>85</v>
      </c>
      <c r="E7" s="754">
        <v>60</v>
      </c>
      <c r="F7" s="754">
        <v>70</v>
      </c>
      <c r="G7" s="756">
        <v>50</v>
      </c>
    </row>
    <row r="8" spans="2:23" s="30" customFormat="1" ht="15.75" customHeight="1">
      <c r="B8" s="1069" t="s">
        <v>97</v>
      </c>
      <c r="C8" s="1075"/>
      <c r="D8" s="752">
        <v>60200</v>
      </c>
      <c r="E8" s="755">
        <v>53200</v>
      </c>
      <c r="F8" s="755">
        <v>47600</v>
      </c>
      <c r="G8" s="750">
        <v>33600</v>
      </c>
    </row>
    <row r="9" spans="2:23" s="13" customFormat="1" ht="15.75" customHeight="1">
      <c r="B9" s="1069" t="s">
        <v>98</v>
      </c>
      <c r="C9" s="1075"/>
      <c r="D9" s="752">
        <v>309100</v>
      </c>
      <c r="E9" s="755">
        <v>281600</v>
      </c>
      <c r="F9" s="755">
        <v>263800</v>
      </c>
      <c r="G9" s="750">
        <v>249800</v>
      </c>
      <c r="I9" s="184"/>
      <c r="J9" s="185"/>
      <c r="K9" s="180"/>
      <c r="L9" s="180"/>
      <c r="M9" s="180"/>
      <c r="N9" s="180"/>
      <c r="O9" s="180"/>
      <c r="P9" s="180"/>
      <c r="Q9" s="180"/>
      <c r="R9" s="180"/>
      <c r="S9" s="180"/>
    </row>
    <row r="10" spans="2:23" s="13" customFormat="1" ht="15.75" customHeight="1">
      <c r="B10" s="1069" t="s">
        <v>72</v>
      </c>
      <c r="C10" s="1075"/>
      <c r="D10" s="752">
        <v>641480</v>
      </c>
      <c r="E10" s="755">
        <v>422600</v>
      </c>
      <c r="F10" s="755">
        <v>565470</v>
      </c>
      <c r="G10" s="750">
        <v>419970</v>
      </c>
      <c r="I10" s="184"/>
      <c r="J10" s="185"/>
      <c r="K10" s="180"/>
      <c r="L10" s="180"/>
      <c r="M10" s="180"/>
      <c r="N10" s="180"/>
      <c r="O10" s="180"/>
      <c r="P10" s="180"/>
      <c r="Q10" s="180"/>
      <c r="R10" s="180"/>
      <c r="S10" s="180"/>
    </row>
    <row r="11" spans="2:23" s="13" customFormat="1" ht="15.75" customHeight="1">
      <c r="B11" s="1084" t="s">
        <v>165</v>
      </c>
      <c r="C11" s="1085"/>
      <c r="D11" s="752">
        <f>50539+71639+180000</f>
        <v>302178</v>
      </c>
      <c r="E11" s="755">
        <f>37870+53681</f>
        <v>91551</v>
      </c>
      <c r="F11" s="755">
        <f>43844+62148</f>
        <v>105992</v>
      </c>
      <c r="G11" s="750">
        <f>35169+49851</f>
        <v>85020</v>
      </c>
      <c r="I11" s="184"/>
      <c r="J11" s="185"/>
      <c r="K11" s="180"/>
      <c r="L11" s="180"/>
      <c r="M11" s="180"/>
      <c r="N11" s="180"/>
      <c r="O11" s="180"/>
      <c r="P11" s="180"/>
      <c r="Q11" s="180"/>
      <c r="R11" s="180"/>
      <c r="S11" s="180"/>
    </row>
    <row r="12" spans="2:23" ht="15.75" customHeight="1">
      <c r="B12" s="1069" t="s">
        <v>99</v>
      </c>
      <c r="C12" s="1075"/>
      <c r="D12" s="752">
        <f>SUM(D8:D11)</f>
        <v>1312958</v>
      </c>
      <c r="E12" s="755">
        <f>SUM(E8:E11)</f>
        <v>848951</v>
      </c>
      <c r="F12" s="755">
        <f>SUM(F8:F11)</f>
        <v>982862</v>
      </c>
      <c r="G12" s="755">
        <f>SUM(G8:G11)</f>
        <v>788390</v>
      </c>
      <c r="I12" s="179"/>
      <c r="J12" s="174"/>
      <c r="K12" s="181"/>
      <c r="L12" s="181"/>
      <c r="M12" s="181"/>
      <c r="N12" s="181"/>
      <c r="O12" s="181"/>
      <c r="P12" s="181"/>
      <c r="Q12" s="181"/>
      <c r="R12" s="181"/>
      <c r="S12" s="181"/>
    </row>
    <row r="13" spans="2:23" ht="19.5" customHeight="1">
      <c r="B13" s="1069" t="s">
        <v>503</v>
      </c>
      <c r="C13" s="1070"/>
      <c r="D13" s="753">
        <v>16800</v>
      </c>
      <c r="E13" s="753">
        <v>16800</v>
      </c>
      <c r="F13" s="753">
        <v>16800</v>
      </c>
      <c r="G13" s="753">
        <v>16800</v>
      </c>
      <c r="I13" s="179"/>
      <c r="J13" s="174"/>
      <c r="K13" s="181"/>
      <c r="L13" s="181"/>
      <c r="M13" s="182"/>
      <c r="N13" s="182"/>
      <c r="O13" s="182"/>
      <c r="P13" s="182"/>
      <c r="Q13" s="182"/>
      <c r="R13" s="182"/>
      <c r="S13" s="182"/>
      <c r="T13" s="170"/>
      <c r="U13" s="170"/>
      <c r="V13" s="170"/>
      <c r="W13" s="170"/>
    </row>
    <row r="14" spans="2:23" ht="16.5" customHeight="1">
      <c r="B14" s="1076" t="s">
        <v>139</v>
      </c>
      <c r="C14" s="1077"/>
      <c r="D14" s="752">
        <f>D13*D7</f>
        <v>1428000</v>
      </c>
      <c r="E14" s="752">
        <f t="shared" ref="E14:G14" si="0">E13*E7</f>
        <v>1008000</v>
      </c>
      <c r="F14" s="752">
        <f t="shared" si="0"/>
        <v>1176000</v>
      </c>
      <c r="G14" s="752">
        <f t="shared" si="0"/>
        <v>840000</v>
      </c>
      <c r="I14" s="179"/>
      <c r="J14" s="174"/>
      <c r="K14" s="181"/>
      <c r="L14" s="186"/>
      <c r="M14" s="178"/>
      <c r="N14" s="177"/>
      <c r="O14" s="177"/>
      <c r="P14" s="177"/>
      <c r="Q14" s="177"/>
      <c r="R14" s="177"/>
      <c r="S14" s="177"/>
      <c r="T14" s="172"/>
      <c r="U14" s="172"/>
      <c r="V14" s="172"/>
      <c r="W14" s="172"/>
    </row>
    <row r="15" spans="2:23" ht="16.5" customHeight="1">
      <c r="B15" s="1076" t="s">
        <v>73</v>
      </c>
      <c r="C15" s="1077"/>
      <c r="D15" s="752">
        <f>D14-D12</f>
        <v>115042</v>
      </c>
      <c r="E15" s="752">
        <f>E14-E12</f>
        <v>159049</v>
      </c>
      <c r="F15" s="752">
        <f t="shared" ref="F15:G15" si="1">F14-F12</f>
        <v>193138</v>
      </c>
      <c r="G15" s="752">
        <f t="shared" si="1"/>
        <v>51610</v>
      </c>
      <c r="I15" s="179"/>
      <c r="J15" s="174"/>
      <c r="K15" s="181"/>
      <c r="L15" s="186"/>
      <c r="M15" s="178"/>
      <c r="N15" s="177"/>
      <c r="O15" s="177"/>
      <c r="P15" s="177"/>
      <c r="Q15" s="177"/>
      <c r="R15" s="177"/>
      <c r="S15" s="177"/>
      <c r="T15" s="172"/>
      <c r="U15" s="172"/>
      <c r="V15" s="172"/>
      <c r="W15" s="172"/>
    </row>
    <row r="16" spans="2:23" ht="16.5" customHeight="1">
      <c r="B16" s="1081"/>
      <c r="C16" s="1082"/>
      <c r="D16" s="1079"/>
      <c r="E16" s="1079"/>
      <c r="F16" s="1082"/>
      <c r="G16" s="1083"/>
      <c r="I16" s="179"/>
      <c r="J16" s="174"/>
      <c r="K16" s="181"/>
      <c r="L16" s="186"/>
      <c r="M16" s="187"/>
      <c r="N16" s="183"/>
      <c r="O16" s="183"/>
      <c r="P16" s="183"/>
      <c r="Q16" s="183"/>
      <c r="R16" s="183"/>
      <c r="S16" s="183"/>
      <c r="T16" s="169"/>
      <c r="U16" s="169"/>
      <c r="V16" s="169"/>
      <c r="W16" s="169"/>
    </row>
    <row r="17" spans="2:19" s="31" customFormat="1" ht="16.5" customHeight="1">
      <c r="B17" s="1079" t="s">
        <v>505</v>
      </c>
      <c r="C17" s="1079"/>
      <c r="D17" s="1079"/>
      <c r="E17" s="1079"/>
      <c r="F17" s="1079"/>
      <c r="G17" s="1079"/>
      <c r="H17" s="30"/>
      <c r="I17" s="188"/>
      <c r="J17" s="189"/>
      <c r="K17" s="190"/>
      <c r="L17" s="190"/>
      <c r="M17" s="190"/>
      <c r="N17" s="190"/>
      <c r="O17" s="190"/>
      <c r="P17" s="190"/>
      <c r="Q17" s="190"/>
      <c r="R17" s="190"/>
      <c r="S17" s="190"/>
    </row>
    <row r="18" spans="2:19" ht="29.25" customHeight="1">
      <c r="B18" s="99" t="s">
        <v>95</v>
      </c>
      <c r="C18" s="102" t="s">
        <v>529</v>
      </c>
      <c r="D18" s="100">
        <v>75</v>
      </c>
      <c r="E18" s="100">
        <v>80</v>
      </c>
      <c r="F18" s="100">
        <v>85</v>
      </c>
      <c r="G18" s="100">
        <v>90</v>
      </c>
      <c r="H18" s="51"/>
      <c r="I18" s="179"/>
      <c r="J18" s="174"/>
      <c r="K18" s="181"/>
      <c r="L18" s="191"/>
      <c r="M18" s="181"/>
      <c r="N18" s="181"/>
      <c r="O18" s="181"/>
      <c r="P18" s="181"/>
      <c r="Q18" s="181"/>
      <c r="R18" s="181"/>
      <c r="S18" s="181"/>
    </row>
    <row r="19" spans="2:19" ht="15.75" customHeight="1">
      <c r="B19" s="99" t="s">
        <v>93</v>
      </c>
      <c r="C19" s="99">
        <v>17523</v>
      </c>
      <c r="D19" s="100">
        <f>(D$18*$C19)-$D$12</f>
        <v>1267</v>
      </c>
      <c r="E19" s="100">
        <f>(E$18*$C19)-$D$12</f>
        <v>88882</v>
      </c>
      <c r="F19" s="100">
        <f t="shared" ref="F19" si="2">(F$18*$C19)-$D$12</f>
        <v>176497</v>
      </c>
      <c r="G19" s="100">
        <f>(G$18*$C19)-$D$12</f>
        <v>264112</v>
      </c>
      <c r="H19" s="108"/>
      <c r="I19" s="179"/>
      <c r="J19" s="177"/>
      <c r="K19" s="177"/>
      <c r="L19" s="181"/>
      <c r="M19" s="181"/>
      <c r="N19" s="181"/>
      <c r="O19" s="181"/>
      <c r="P19" s="181"/>
      <c r="Q19" s="181"/>
      <c r="R19" s="181"/>
      <c r="S19" s="181"/>
    </row>
    <row r="20" spans="2:19" ht="15.75" customHeight="1">
      <c r="B20" s="99" t="s">
        <v>94</v>
      </c>
      <c r="C20" s="99">
        <v>17809</v>
      </c>
      <c r="D20" s="100">
        <f>(D$18*$C20)-$D$12</f>
        <v>22717</v>
      </c>
      <c r="E20" s="100">
        <f>(E$18*$C20)-$D$12</f>
        <v>111762</v>
      </c>
      <c r="F20" s="100">
        <f>(F$18*$C20)-$D$12</f>
        <v>200807</v>
      </c>
      <c r="G20" s="100">
        <f>(G$18*$C20)-$D$12</f>
        <v>289852</v>
      </c>
      <c r="H20" s="108"/>
      <c r="I20" s="192"/>
      <c r="J20" s="177"/>
      <c r="K20" s="177"/>
      <c r="L20" s="181"/>
      <c r="M20" s="181"/>
      <c r="N20" s="181"/>
      <c r="O20" s="181"/>
      <c r="P20" s="181"/>
      <c r="Q20" s="181"/>
      <c r="R20" s="181"/>
      <c r="S20" s="181"/>
    </row>
    <row r="21" spans="2:19" ht="15.75" customHeight="1">
      <c r="B21" s="101" t="s">
        <v>184</v>
      </c>
      <c r="C21" s="101"/>
      <c r="D21" s="100">
        <f>$D$12/D18</f>
        <v>17506.106666666667</v>
      </c>
      <c r="E21" s="100">
        <f>$D$12/E18</f>
        <v>16411.974999999999</v>
      </c>
      <c r="F21" s="100">
        <f t="shared" ref="F21:G21" si="3">$D$12/F18</f>
        <v>15446.564705882352</v>
      </c>
      <c r="G21" s="100">
        <f t="shared" si="3"/>
        <v>14588.422222222222</v>
      </c>
      <c r="H21" s="108"/>
      <c r="I21" s="192"/>
      <c r="J21" s="177"/>
      <c r="K21" s="177"/>
      <c r="L21" s="181"/>
      <c r="M21" s="181"/>
      <c r="N21" s="181"/>
      <c r="O21" s="181"/>
      <c r="P21" s="181"/>
      <c r="Q21" s="181"/>
      <c r="R21" s="181"/>
      <c r="S21" s="181"/>
    </row>
    <row r="22" spans="2:19" ht="15.75" customHeight="1">
      <c r="B22" s="1080" t="s">
        <v>172</v>
      </c>
      <c r="C22" s="1080"/>
      <c r="D22" s="1080"/>
      <c r="E22" s="1080"/>
      <c r="F22" s="1080"/>
      <c r="G22" s="1080"/>
      <c r="H22" s="108"/>
      <c r="I22" s="192"/>
      <c r="J22" s="177"/>
      <c r="K22" s="177"/>
      <c r="L22" s="181"/>
      <c r="M22" s="181"/>
      <c r="N22" s="181"/>
      <c r="O22" s="181"/>
      <c r="P22" s="181"/>
      <c r="Q22" s="181"/>
      <c r="R22" s="181"/>
      <c r="S22" s="181"/>
    </row>
    <row r="23" spans="2:19" ht="15.75" customHeight="1">
      <c r="B23" s="1078" t="s">
        <v>444</v>
      </c>
      <c r="C23" s="1078"/>
      <c r="D23" s="1078"/>
      <c r="E23" s="1078"/>
      <c r="F23" s="1078"/>
      <c r="G23" s="1078"/>
      <c r="H23" s="108"/>
      <c r="I23" s="192"/>
      <c r="J23" s="177"/>
      <c r="K23" s="177"/>
      <c r="L23" s="181"/>
      <c r="M23" s="181"/>
      <c r="N23" s="181"/>
      <c r="O23" s="181"/>
      <c r="P23" s="181"/>
      <c r="Q23" s="181"/>
      <c r="R23" s="181"/>
      <c r="S23" s="181"/>
    </row>
    <row r="24" spans="2:19" ht="15.75" customHeight="1">
      <c r="B24" s="1072" t="s">
        <v>459</v>
      </c>
      <c r="C24" s="1073"/>
      <c r="D24" s="1073"/>
      <c r="E24" s="1073"/>
      <c r="F24" s="1073"/>
      <c r="G24" s="1074"/>
      <c r="H24" s="108"/>
      <c r="I24" s="192"/>
      <c r="J24" s="177"/>
      <c r="K24" s="177"/>
      <c r="L24" s="181"/>
      <c r="M24" s="181"/>
      <c r="N24" s="181"/>
      <c r="O24" s="181"/>
      <c r="P24" s="181"/>
      <c r="Q24" s="181"/>
      <c r="R24" s="181"/>
      <c r="S24" s="181"/>
    </row>
    <row r="25" spans="2:19" ht="31.5" customHeight="1">
      <c r="B25" s="1071" t="s">
        <v>584</v>
      </c>
      <c r="C25" s="1071"/>
      <c r="D25" s="1071"/>
      <c r="E25" s="1071"/>
      <c r="F25" s="1071"/>
      <c r="G25" s="1071"/>
      <c r="H25" s="108"/>
      <c r="I25" s="192"/>
      <c r="J25" s="177"/>
      <c r="K25" s="177"/>
      <c r="L25" s="181"/>
      <c r="M25" s="181"/>
      <c r="N25" s="181"/>
      <c r="O25" s="181"/>
      <c r="P25" s="181"/>
      <c r="Q25" s="181"/>
      <c r="R25" s="181"/>
      <c r="S25" s="181"/>
    </row>
    <row r="26" spans="2:19" ht="15.75" customHeight="1">
      <c r="B26" s="1068" t="s">
        <v>164</v>
      </c>
      <c r="C26" s="1068"/>
      <c r="D26" s="1068"/>
      <c r="E26" s="1068"/>
      <c r="F26" s="1068"/>
      <c r="G26" s="1068"/>
      <c r="H26" s="108"/>
      <c r="I26" s="192"/>
      <c r="J26" s="177"/>
      <c r="K26" s="177"/>
      <c r="L26" s="54"/>
      <c r="M26" s="54"/>
      <c r="N26" s="179"/>
      <c r="O26" s="60"/>
      <c r="P26" s="181"/>
      <c r="Q26" s="181"/>
      <c r="R26" s="181"/>
      <c r="S26" s="181"/>
    </row>
    <row r="27" spans="2:19" ht="16.5" customHeight="1">
      <c r="C27" s="251"/>
      <c r="D27" s="168"/>
      <c r="E27" s="249"/>
      <c r="F27" s="249"/>
      <c r="G27" s="250"/>
      <c r="H27" s="108"/>
      <c r="I27" s="192"/>
      <c r="J27" s="177"/>
      <c r="K27" s="177"/>
      <c r="L27" s="54"/>
      <c r="M27" s="54"/>
      <c r="N27" s="179"/>
      <c r="O27" s="60"/>
      <c r="P27" s="181"/>
      <c r="Q27" s="181"/>
      <c r="R27" s="181"/>
      <c r="S27" s="181"/>
    </row>
    <row r="28" spans="2:19" ht="16.5" customHeight="1">
      <c r="C28" s="251"/>
      <c r="D28" s="168"/>
      <c r="E28" s="249"/>
      <c r="F28" s="249"/>
      <c r="G28" s="250"/>
      <c r="H28" s="108"/>
      <c r="I28" s="192"/>
      <c r="J28" s="177"/>
      <c r="K28" s="177"/>
      <c r="L28" s="54"/>
      <c r="M28" s="54"/>
      <c r="N28" s="179"/>
      <c r="O28" s="60"/>
      <c r="P28" s="181"/>
      <c r="Q28" s="181"/>
      <c r="R28" s="181"/>
      <c r="S28" s="181"/>
    </row>
    <row r="29" spans="2:19" ht="16.5" customHeight="1">
      <c r="C29" s="251"/>
      <c r="D29" s="168"/>
      <c r="E29" s="249"/>
      <c r="F29" s="249"/>
      <c r="G29" s="250"/>
      <c r="H29" s="108"/>
      <c r="I29" s="192"/>
      <c r="J29" s="192"/>
      <c r="K29" s="192"/>
      <c r="L29" s="83"/>
      <c r="M29" s="54"/>
      <c r="N29" s="179"/>
      <c r="O29" s="60"/>
      <c r="P29" s="181"/>
      <c r="Q29" s="181"/>
      <c r="R29" s="181"/>
      <c r="S29" s="181"/>
    </row>
    <row r="30" spans="2:19" ht="16.5" customHeight="1">
      <c r="C30" s="142"/>
      <c r="D30" s="69"/>
      <c r="E30" s="69"/>
      <c r="F30" s="167"/>
      <c r="G30" s="110"/>
      <c r="H30" s="108"/>
      <c r="I30" s="173"/>
      <c r="J30" s="174"/>
      <c r="K30" s="111"/>
      <c r="L30" s="54"/>
      <c r="M30" s="54"/>
      <c r="N30" s="179"/>
      <c r="O30" s="60"/>
      <c r="P30" s="181"/>
      <c r="Q30" s="181"/>
      <c r="R30" s="181"/>
      <c r="S30" s="181"/>
    </row>
    <row r="31" spans="2:19">
      <c r="C31" s="167"/>
      <c r="D31" s="167"/>
      <c r="E31" s="167"/>
      <c r="F31" s="167"/>
      <c r="G31" s="167"/>
    </row>
    <row r="32" spans="2:19">
      <c r="C32" s="167"/>
      <c r="D32" s="167"/>
      <c r="E32" s="167"/>
      <c r="F32" s="167"/>
      <c r="G32" s="167"/>
    </row>
    <row r="33" spans="3:7">
      <c r="C33" s="167"/>
      <c r="D33" s="167"/>
      <c r="E33" s="167"/>
      <c r="F33" s="167"/>
      <c r="G33" s="167"/>
    </row>
    <row r="34" spans="3:7">
      <c r="C34" s="167"/>
      <c r="D34" s="167"/>
      <c r="E34" s="167"/>
      <c r="F34" s="167"/>
      <c r="G34" s="167"/>
    </row>
    <row r="35" spans="3:7">
      <c r="C35" s="167"/>
      <c r="D35" s="167"/>
      <c r="E35" s="167"/>
      <c r="F35" s="167"/>
      <c r="G35" s="167"/>
    </row>
    <row r="36" spans="3:7">
      <c r="C36" s="167"/>
      <c r="D36" s="167"/>
      <c r="E36" s="167"/>
      <c r="F36" s="167"/>
      <c r="G36" s="167"/>
    </row>
    <row r="37" spans="3:7">
      <c r="C37" s="167"/>
      <c r="D37" s="167"/>
      <c r="E37" s="167"/>
      <c r="F37" s="167"/>
      <c r="G37" s="167"/>
    </row>
    <row r="38" spans="3:7">
      <c r="C38" s="167"/>
      <c r="D38" s="167"/>
      <c r="E38" s="167"/>
      <c r="F38" s="167"/>
      <c r="G38" s="167"/>
    </row>
    <row r="39" spans="3:7">
      <c r="C39" s="167"/>
      <c r="D39" s="167"/>
      <c r="E39" s="167"/>
      <c r="F39" s="167"/>
      <c r="G39" s="167"/>
    </row>
    <row r="53" spans="2:14">
      <c r="I53" s="13"/>
      <c r="J53" s="13"/>
      <c r="K53" s="13"/>
      <c r="L53" s="13"/>
      <c r="M53" s="13"/>
      <c r="N53" s="13"/>
    </row>
    <row r="54" spans="2:14" ht="30" customHeight="1">
      <c r="B54" s="243"/>
      <c r="I54" s="243"/>
      <c r="J54" s="13"/>
      <c r="K54" s="13"/>
      <c r="L54" s="13"/>
      <c r="M54" s="13"/>
      <c r="N54" s="13"/>
    </row>
  </sheetData>
  <mergeCells count="21">
    <mergeCell ref="B10:C10"/>
    <mergeCell ref="B8:C8"/>
    <mergeCell ref="B7:C7"/>
    <mergeCell ref="B9:C9"/>
    <mergeCell ref="B11:C11"/>
    <mergeCell ref="B26:G26"/>
    <mergeCell ref="B13:C13"/>
    <mergeCell ref="B25:G25"/>
    <mergeCell ref="B24:G24"/>
    <mergeCell ref="B12:C12"/>
    <mergeCell ref="B15:C15"/>
    <mergeCell ref="B23:G23"/>
    <mergeCell ref="B17:G17"/>
    <mergeCell ref="B22:G22"/>
    <mergeCell ref="B14:C14"/>
    <mergeCell ref="B16:G16"/>
    <mergeCell ref="B1:H1"/>
    <mergeCell ref="B3:G3"/>
    <mergeCell ref="B4:G4"/>
    <mergeCell ref="B5:C6"/>
    <mergeCell ref="D5:G5"/>
  </mergeCells>
  <printOptions horizontalCentered="1"/>
  <pageMargins left="0.6692913385826772" right="0.35433070866141736" top="0.78740157480314965" bottom="0.78740157480314965" header="0.51181102362204722" footer="0.59055118110236227"/>
  <pageSetup scale="93"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79998168889431442"/>
    <pageSetUpPr fitToPage="1"/>
  </sheetPr>
  <dimension ref="A1:P46"/>
  <sheetViews>
    <sheetView zoomScaleNormal="100" workbookViewId="0">
      <selection sqref="A1:K39"/>
    </sheetView>
  </sheetViews>
  <sheetFormatPr baseColWidth="10" defaultColWidth="9.6328125" defaultRowHeight="12"/>
  <cols>
    <col min="1" max="1" width="1.7265625" style="1" customWidth="1"/>
    <col min="2" max="2" width="5.1796875" style="1" customWidth="1"/>
    <col min="3" max="3" width="7.81640625" style="1" customWidth="1"/>
    <col min="4" max="4" width="7.26953125" style="1" customWidth="1"/>
    <col min="5" max="5" width="8.26953125" style="1" customWidth="1"/>
    <col min="6" max="7" width="7.26953125" style="1" customWidth="1"/>
    <col min="8" max="8" width="7.90625" style="1" customWidth="1"/>
    <col min="9" max="9" width="10" style="1" customWidth="1"/>
    <col min="10" max="10" width="7.26953125" style="1" customWidth="1"/>
    <col min="11" max="12" width="2.08984375" style="1" customWidth="1"/>
    <col min="13" max="13" width="7.36328125" style="1" customWidth="1"/>
    <col min="14" max="14" width="12.26953125" style="1" customWidth="1"/>
    <col min="15" max="16384" width="9.6328125" style="1"/>
  </cols>
  <sheetData>
    <row r="1" spans="2:16" s="24" customFormat="1" ht="18" customHeight="1">
      <c r="B1" s="1098" t="s">
        <v>75</v>
      </c>
      <c r="C1" s="1098"/>
      <c r="D1" s="1098"/>
      <c r="E1" s="1098"/>
      <c r="F1" s="1098"/>
      <c r="G1" s="1098"/>
      <c r="H1" s="1098"/>
      <c r="I1" s="1098"/>
      <c r="J1" s="1098"/>
    </row>
    <row r="2" spans="2:16" s="24" customFormat="1" ht="12.75"/>
    <row r="3" spans="2:16" s="24" customFormat="1" ht="15.75" customHeight="1">
      <c r="B3" s="1092" t="s">
        <v>476</v>
      </c>
      <c r="C3" s="1092"/>
      <c r="D3" s="1092"/>
      <c r="E3" s="1092"/>
      <c r="F3" s="1092"/>
      <c r="G3" s="1092"/>
      <c r="H3" s="1092"/>
      <c r="I3" s="1092"/>
      <c r="J3" s="1092"/>
    </row>
    <row r="4" spans="2:16" s="24" customFormat="1" ht="15.75" customHeight="1">
      <c r="B4" s="1092" t="s">
        <v>530</v>
      </c>
      <c r="C4" s="1092"/>
      <c r="D4" s="1092"/>
      <c r="E4" s="1092"/>
      <c r="F4" s="1092"/>
      <c r="G4" s="1092"/>
      <c r="H4" s="1092"/>
      <c r="I4" s="1092"/>
      <c r="J4" s="1092"/>
    </row>
    <row r="5" spans="2:16" s="24" customFormat="1" ht="15.75" customHeight="1">
      <c r="B5" s="1093" t="s">
        <v>169</v>
      </c>
      <c r="C5" s="1093"/>
      <c r="D5" s="1094"/>
      <c r="E5" s="1093"/>
      <c r="F5" s="1093"/>
      <c r="G5" s="1093"/>
      <c r="H5" s="1093"/>
      <c r="I5" s="1093"/>
      <c r="J5" s="1093"/>
      <c r="K5" s="36"/>
    </row>
    <row r="6" spans="2:16" s="22" customFormat="1" ht="28.5" customHeight="1">
      <c r="B6" s="1099" t="s">
        <v>163</v>
      </c>
      <c r="C6" s="1101" t="s">
        <v>6</v>
      </c>
      <c r="D6" s="430" t="s">
        <v>35</v>
      </c>
      <c r="E6" s="1100" t="s">
        <v>10</v>
      </c>
      <c r="F6" s="430" t="s">
        <v>35</v>
      </c>
      <c r="G6" s="1096" t="s">
        <v>646</v>
      </c>
      <c r="H6" s="1095" t="s">
        <v>90</v>
      </c>
      <c r="I6" s="1096" t="s">
        <v>482</v>
      </c>
      <c r="J6" s="430" t="s">
        <v>35</v>
      </c>
      <c r="K6" s="36"/>
    </row>
    <row r="7" spans="2:16" s="22" customFormat="1" ht="12.75">
      <c r="B7" s="1099"/>
      <c r="C7" s="1095"/>
      <c r="D7" s="431" t="s">
        <v>36</v>
      </c>
      <c r="E7" s="1095"/>
      <c r="F7" s="431" t="s">
        <v>36</v>
      </c>
      <c r="G7" s="1097"/>
      <c r="H7" s="1095"/>
      <c r="I7" s="1097"/>
      <c r="J7" s="431" t="s">
        <v>36</v>
      </c>
      <c r="K7" s="36"/>
      <c r="L7" s="36"/>
    </row>
    <row r="8" spans="2:16" s="22" customFormat="1" ht="15.75" customHeight="1">
      <c r="B8" s="106">
        <v>2010</v>
      </c>
      <c r="C8" s="129">
        <v>1523921.3</v>
      </c>
      <c r="D8" s="130"/>
      <c r="E8" s="129">
        <v>632530.88100000005</v>
      </c>
      <c r="F8" s="130"/>
      <c r="G8" s="130" t="s">
        <v>647</v>
      </c>
      <c r="H8" s="587">
        <v>2.5348999999999999</v>
      </c>
      <c r="I8" s="131">
        <f t="shared" ref="I8:I15" si="0">C8+E8-H8</f>
        <v>2156449.6461</v>
      </c>
      <c r="J8" s="130"/>
      <c r="L8" s="36"/>
      <c r="N8" s="55"/>
    </row>
    <row r="9" spans="2:16" s="22" customFormat="1" ht="15.75" customHeight="1">
      <c r="B9" s="106">
        <v>2011</v>
      </c>
      <c r="C9" s="129">
        <v>1575822</v>
      </c>
      <c r="D9" s="130">
        <f>(C9-C8)/C8</f>
        <v>3.4057336162963241E-2</v>
      </c>
      <c r="E9" s="129">
        <v>655527.429</v>
      </c>
      <c r="F9" s="130">
        <f t="shared" ref="F9:F16" si="1">(E9-E8)/E8</f>
        <v>3.6356403601423455E-2</v>
      </c>
      <c r="G9" s="130" t="s">
        <v>647</v>
      </c>
      <c r="H9" s="587">
        <v>110.75030000000001</v>
      </c>
      <c r="I9" s="131">
        <f t="shared" si="0"/>
        <v>2231238.6787</v>
      </c>
      <c r="J9" s="130">
        <f t="shared" ref="J9:J17" si="2">(I9-I8)/I8</f>
        <v>3.4681557594102928E-2</v>
      </c>
      <c r="K9" s="36"/>
      <c r="N9" s="55"/>
    </row>
    <row r="10" spans="2:16" s="22" customFormat="1" ht="15.75" customHeight="1">
      <c r="B10" s="106">
        <v>2012</v>
      </c>
      <c r="C10" s="129">
        <v>1213101</v>
      </c>
      <c r="D10" s="130">
        <f>(C10-C9)/C9</f>
        <v>-0.23017891614662062</v>
      </c>
      <c r="E10" s="129">
        <v>896914.36</v>
      </c>
      <c r="F10" s="130">
        <f t="shared" si="1"/>
        <v>0.36823315138503532</v>
      </c>
      <c r="G10" s="130" t="s">
        <v>647</v>
      </c>
      <c r="H10" s="587">
        <v>4</v>
      </c>
      <c r="I10" s="131">
        <f t="shared" si="0"/>
        <v>2110011.36</v>
      </c>
      <c r="J10" s="130">
        <f t="shared" si="2"/>
        <v>-5.4331847084432748E-2</v>
      </c>
      <c r="L10" s="36"/>
      <c r="N10" s="55"/>
    </row>
    <row r="11" spans="2:16" s="22" customFormat="1" ht="15.75" customHeight="1">
      <c r="B11" s="106">
        <v>2013</v>
      </c>
      <c r="C11" s="129">
        <v>1474662.5</v>
      </c>
      <c r="D11" s="130">
        <f>(C11-C10)/C10</f>
        <v>0.21561395135277278</v>
      </c>
      <c r="E11" s="129">
        <v>939403.54799999995</v>
      </c>
      <c r="F11" s="130">
        <f t="shared" si="1"/>
        <v>4.737262540874021E-2</v>
      </c>
      <c r="G11" s="130" t="s">
        <v>647</v>
      </c>
      <c r="H11" s="587">
        <v>5.42</v>
      </c>
      <c r="I11" s="131">
        <f t="shared" si="0"/>
        <v>2414060.628</v>
      </c>
      <c r="J11" s="130">
        <f t="shared" si="2"/>
        <v>0.14409840333750629</v>
      </c>
      <c r="N11" s="55"/>
      <c r="O11" s="62"/>
    </row>
    <row r="12" spans="2:16" s="22" customFormat="1" ht="15.75" customHeight="1">
      <c r="B12" s="106">
        <v>2014</v>
      </c>
      <c r="C12" s="129">
        <v>1358129</v>
      </c>
      <c r="D12" s="130">
        <v>-7.9023844438981805E-2</v>
      </c>
      <c r="E12" s="129">
        <v>759593.10699999996</v>
      </c>
      <c r="F12" s="130">
        <f t="shared" si="1"/>
        <v>-0.19140915678125583</v>
      </c>
      <c r="G12" s="130" t="s">
        <v>647</v>
      </c>
      <c r="H12" s="587">
        <v>1.0669999999999999</v>
      </c>
      <c r="I12" s="131">
        <f t="shared" si="0"/>
        <v>2117721.04</v>
      </c>
      <c r="J12" s="130">
        <f t="shared" si="2"/>
        <v>-0.12275565268031867</v>
      </c>
      <c r="N12" s="55"/>
      <c r="O12" s="71"/>
    </row>
    <row r="13" spans="2:16" s="22" customFormat="1" ht="15.75" customHeight="1">
      <c r="B13" s="106">
        <v>2015</v>
      </c>
      <c r="C13" s="129">
        <v>1482311</v>
      </c>
      <c r="D13" s="130">
        <v>9.1436085968269576E-2</v>
      </c>
      <c r="E13" s="129">
        <v>721118.16299999994</v>
      </c>
      <c r="F13" s="130">
        <f t="shared" si="1"/>
        <v>-5.0652044687393434E-2</v>
      </c>
      <c r="G13" s="130" t="s">
        <v>647</v>
      </c>
      <c r="H13" s="587">
        <v>2.5999999999999999E-2</v>
      </c>
      <c r="I13" s="131">
        <f t="shared" si="0"/>
        <v>2203429.1369999996</v>
      </c>
      <c r="J13" s="130">
        <f t="shared" si="2"/>
        <v>4.0471854121069503E-2</v>
      </c>
      <c r="N13" s="55"/>
      <c r="P13" s="55"/>
    </row>
    <row r="14" spans="2:16" s="22" customFormat="1" ht="15.75" customHeight="1">
      <c r="B14" s="106">
        <v>2016</v>
      </c>
      <c r="C14" s="129">
        <v>1731935</v>
      </c>
      <c r="D14" s="130">
        <f>(C14/C13*100-100)/100</f>
        <v>0.16840190756190837</v>
      </c>
      <c r="E14" s="129">
        <v>619308</v>
      </c>
      <c r="F14" s="130">
        <f t="shared" si="1"/>
        <v>-0.14118374522207111</v>
      </c>
      <c r="G14" s="130" t="s">
        <v>647</v>
      </c>
      <c r="H14" s="587">
        <v>1.0720000000000001</v>
      </c>
      <c r="I14" s="131">
        <f t="shared" si="0"/>
        <v>2351241.9279999998</v>
      </c>
      <c r="J14" s="130">
        <f t="shared" si="2"/>
        <v>6.7083069983021756E-2</v>
      </c>
      <c r="N14" s="55"/>
      <c r="P14" s="55"/>
    </row>
    <row r="15" spans="2:16" s="22" customFormat="1" ht="15.75" customHeight="1">
      <c r="B15" s="106">
        <v>2017</v>
      </c>
      <c r="C15" s="129">
        <v>1349491.9</v>
      </c>
      <c r="D15" s="130">
        <f>(C15/C14*100-100)/100</f>
        <v>-0.22081839099042411</v>
      </c>
      <c r="E15" s="129">
        <v>1007532.0789999999</v>
      </c>
      <c r="F15" s="130">
        <f t="shared" si="1"/>
        <v>0.62686753440937293</v>
      </c>
      <c r="G15" s="130" t="s">
        <v>647</v>
      </c>
      <c r="H15" s="587">
        <v>0.40500000000000003</v>
      </c>
      <c r="I15" s="131">
        <f t="shared" si="0"/>
        <v>2357023.574</v>
      </c>
      <c r="J15" s="130">
        <f t="shared" si="2"/>
        <v>2.4589753743112829E-3</v>
      </c>
      <c r="N15" s="55"/>
      <c r="P15" s="55"/>
    </row>
    <row r="16" spans="2:16" s="22" customFormat="1" ht="15.75" customHeight="1">
      <c r="B16" s="106">
        <v>2018</v>
      </c>
      <c r="C16" s="129">
        <v>1469034</v>
      </c>
      <c r="D16" s="130">
        <f>(C16/C15*100-100)/100</f>
        <v>8.8583043736683464E-2</v>
      </c>
      <c r="E16" s="576">
        <f>'12'!D19</f>
        <v>1069796.3156699999</v>
      </c>
      <c r="F16" s="130">
        <f t="shared" si="1"/>
        <v>6.1798763501206611E-2</v>
      </c>
      <c r="G16" s="129">
        <v>258213</v>
      </c>
      <c r="H16" s="588">
        <v>0</v>
      </c>
      <c r="I16" s="131">
        <f>C16+E16+G16-H16</f>
        <v>2797043.3156699999</v>
      </c>
      <c r="J16" s="130">
        <f t="shared" si="2"/>
        <v>0.18668448908351898</v>
      </c>
      <c r="N16" s="55"/>
      <c r="P16" s="55"/>
    </row>
    <row r="17" spans="1:16" s="22" customFormat="1" ht="15.75" customHeight="1">
      <c r="B17" s="106">
        <v>2019</v>
      </c>
      <c r="C17" s="129">
        <v>1399919</v>
      </c>
      <c r="D17" s="130">
        <v>-4.7047924009927584E-2</v>
      </c>
      <c r="E17" s="576">
        <v>1114145</v>
      </c>
      <c r="F17" s="130">
        <v>4.145525992228255E-2</v>
      </c>
      <c r="G17" s="129">
        <v>234835</v>
      </c>
      <c r="H17" s="588">
        <v>0</v>
      </c>
      <c r="I17" s="131">
        <f t="shared" ref="I17" si="3">C17+E17+G17-H17</f>
        <v>2748899</v>
      </c>
      <c r="J17" s="130">
        <f t="shared" si="2"/>
        <v>-1.7212574220884919E-2</v>
      </c>
      <c r="N17" s="55"/>
      <c r="P17" s="55"/>
    </row>
    <row r="18" spans="1:16" s="22" customFormat="1" ht="15.75" customHeight="1">
      <c r="B18" s="106" t="s">
        <v>541</v>
      </c>
      <c r="C18" s="576">
        <f>'7'!D18*1000</f>
        <v>1164194.4080000001</v>
      </c>
      <c r="D18" s="130">
        <f>(C18/C16*100-100)/100</f>
        <v>-0.20751023597820065</v>
      </c>
      <c r="E18" s="878">
        <f>'12'!F19</f>
        <v>472137.19027999998</v>
      </c>
      <c r="F18" s="130"/>
      <c r="G18" s="129">
        <v>223104</v>
      </c>
      <c r="H18" s="588"/>
      <c r="I18" s="131"/>
      <c r="J18" s="130"/>
      <c r="N18" s="516"/>
    </row>
    <row r="19" spans="1:16" s="22" customFormat="1" ht="18" customHeight="1">
      <c r="B19" s="1086" t="s">
        <v>645</v>
      </c>
      <c r="C19" s="1087"/>
      <c r="D19" s="1087"/>
      <c r="E19" s="1087"/>
      <c r="F19" s="1087"/>
      <c r="G19" s="1087"/>
      <c r="H19" s="1087"/>
      <c r="I19" s="1087"/>
      <c r="J19" s="1088"/>
    </row>
    <row r="20" spans="1:16" ht="31.5" customHeight="1">
      <c r="B20" s="1089"/>
      <c r="C20" s="1090"/>
      <c r="D20" s="1090"/>
      <c r="E20" s="1090"/>
      <c r="F20" s="1090"/>
      <c r="G20" s="1090"/>
      <c r="H20" s="1090"/>
      <c r="I20" s="1090"/>
      <c r="J20" s="1091"/>
    </row>
    <row r="21" spans="1:16" ht="15" customHeight="1"/>
    <row r="22" spans="1:16" ht="15.75" customHeight="1"/>
    <row r="23" spans="1:16" ht="15" customHeight="1"/>
    <row r="24" spans="1:16" ht="15" customHeight="1"/>
    <row r="25" spans="1:16" ht="15" customHeight="1"/>
    <row r="26" spans="1:16" ht="15" customHeight="1">
      <c r="O26" s="877"/>
    </row>
    <row r="27" spans="1:16" ht="15" customHeight="1"/>
    <row r="28" spans="1:16" ht="15" customHeight="1">
      <c r="A28" s="16"/>
      <c r="B28" s="16"/>
      <c r="C28" s="16"/>
      <c r="D28" s="16"/>
      <c r="E28" s="16"/>
      <c r="J28" s="18"/>
    </row>
    <row r="29" spans="1:16" ht="15" customHeight="1">
      <c r="B29" s="16"/>
      <c r="C29" s="16"/>
      <c r="D29" s="16"/>
      <c r="E29" s="16"/>
      <c r="J29" s="19"/>
      <c r="N29" s="2"/>
      <c r="O29" s="3"/>
    </row>
    <row r="30" spans="1:16" ht="15" customHeight="1">
      <c r="N30" s="84"/>
      <c r="O30" s="3"/>
    </row>
    <row r="31" spans="1:16" ht="15" customHeight="1">
      <c r="N31" s="84"/>
      <c r="O31" s="3"/>
    </row>
    <row r="32" spans="1:16" ht="15" customHeight="1">
      <c r="N32" s="2"/>
    </row>
    <row r="33" spans="2:14" ht="15" customHeight="1">
      <c r="N33" s="2"/>
    </row>
    <row r="34" spans="2:14" ht="15" customHeight="1">
      <c r="N34" s="2"/>
    </row>
    <row r="35" spans="2:14" ht="18" customHeight="1">
      <c r="L35" s="37"/>
      <c r="N35" s="2"/>
    </row>
    <row r="36" spans="2:14" ht="7.5" customHeight="1"/>
    <row r="37" spans="2:14" ht="7.5" customHeight="1"/>
    <row r="46" spans="2:14">
      <c r="B46" s="16"/>
      <c r="C46" s="16"/>
      <c r="D46" s="16"/>
      <c r="E46" s="16"/>
      <c r="F46" s="16"/>
      <c r="G46" s="16"/>
      <c r="H46" s="16"/>
      <c r="I46" s="16"/>
      <c r="J46" s="16"/>
      <c r="K46" s="16"/>
      <c r="L46" s="16"/>
      <c r="M46" s="16"/>
      <c r="N46"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1">
    <mergeCell ref="B1:J1"/>
    <mergeCell ref="B6:B7"/>
    <mergeCell ref="E6:E7"/>
    <mergeCell ref="C6:C7"/>
    <mergeCell ref="B3:J3"/>
    <mergeCell ref="G6:G7"/>
    <mergeCell ref="B19:J20"/>
    <mergeCell ref="B4:J4"/>
    <mergeCell ref="B5:J5"/>
    <mergeCell ref="H6:H7"/>
    <mergeCell ref="I6:I7"/>
  </mergeCells>
  <printOptions horizontalCentered="1"/>
  <pageMargins left="0.39370078740157483" right="0.39370078740157483" top="1.299212598425197" bottom="0.78740157480314965" header="0.51181102362204722" footer="0.59055118110236227"/>
  <pageSetup scale="68" firstPageNumber="0" orientation="portrait" r:id="rId2"/>
  <headerFooter alignWithMargins="0">
    <oddFooter>&amp;C&amp;10 11</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79998168889431442"/>
    <pageSetUpPr fitToPage="1"/>
  </sheetPr>
  <dimension ref="A1:P51"/>
  <sheetViews>
    <sheetView zoomScaleNormal="100" workbookViewId="0">
      <selection sqref="A1:G37"/>
    </sheetView>
  </sheetViews>
  <sheetFormatPr baseColWidth="10" defaultColWidth="10.90625" defaultRowHeight="18"/>
  <cols>
    <col min="1" max="1" width="1.36328125" style="1" customWidth="1"/>
    <col min="2" max="2" width="13.90625" customWidth="1"/>
    <col min="3" max="6" width="12.08984375" customWidth="1"/>
    <col min="7" max="7" width="1.26953125" style="1" customWidth="1"/>
    <col min="8" max="16384" width="10.90625" style="1"/>
  </cols>
  <sheetData>
    <row r="1" spans="1:16" s="24" customFormat="1" ht="16.5" customHeight="1">
      <c r="B1" s="1040" t="s">
        <v>4</v>
      </c>
      <c r="C1" s="1040"/>
      <c r="D1" s="1040"/>
      <c r="E1" s="1040"/>
      <c r="F1" s="1040"/>
    </row>
    <row r="2" spans="1:16" s="24" customFormat="1" ht="11.25" customHeight="1">
      <c r="A2" s="26"/>
      <c r="B2" s="26"/>
      <c r="C2" s="26"/>
      <c r="D2" s="25"/>
      <c r="E2" s="25"/>
      <c r="F2" s="25"/>
    </row>
    <row r="3" spans="1:16" s="24" customFormat="1" ht="15.75" customHeight="1">
      <c r="B3" s="1040" t="s">
        <v>463</v>
      </c>
      <c r="C3" s="1040"/>
      <c r="D3" s="1040"/>
      <c r="E3" s="1040"/>
      <c r="F3" s="1040"/>
    </row>
    <row r="4" spans="1:16" s="24" customFormat="1" ht="15.75" customHeight="1">
      <c r="B4" s="1103" t="s">
        <v>546</v>
      </c>
      <c r="C4" s="1103"/>
      <c r="D4" s="1103"/>
      <c r="E4" s="1103"/>
      <c r="F4" s="1103"/>
    </row>
    <row r="5" spans="1:16" s="24" customFormat="1" ht="15.75" customHeight="1">
      <c r="B5" s="1102" t="s">
        <v>169</v>
      </c>
      <c r="C5" s="1102"/>
      <c r="D5" s="1102"/>
      <c r="E5" s="1102"/>
      <c r="F5" s="1102"/>
      <c r="H5" s="36"/>
    </row>
    <row r="6" spans="1:16" s="22" customFormat="1" ht="15.75" customHeight="1">
      <c r="B6" s="625" t="s">
        <v>166</v>
      </c>
      <c r="C6" s="626">
        <v>2017</v>
      </c>
      <c r="D6" s="627">
        <v>2018</v>
      </c>
      <c r="E6" s="627">
        <v>2019</v>
      </c>
      <c r="F6" s="627">
        <v>2020</v>
      </c>
      <c r="H6" s="36"/>
      <c r="I6" s="40"/>
      <c r="J6" s="40"/>
      <c r="L6" s="134"/>
    </row>
    <row r="7" spans="1:16" s="22" customFormat="1" ht="15.75" customHeight="1">
      <c r="B7" s="204" t="str">
        <f>'13'!B8</f>
        <v>Enero</v>
      </c>
      <c r="C7" s="133">
        <v>112356.97199999999</v>
      </c>
      <c r="D7" s="133">
        <v>100066.55</v>
      </c>
      <c r="E7" s="133">
        <v>110928</v>
      </c>
      <c r="F7" s="133">
        <v>96514.718999999997</v>
      </c>
      <c r="G7" s="44"/>
      <c r="H7" s="150"/>
      <c r="I7" s="150"/>
      <c r="J7" s="227"/>
      <c r="K7" s="227"/>
      <c r="L7" s="227"/>
      <c r="M7" s="150"/>
      <c r="N7" s="150"/>
      <c r="O7" s="150"/>
      <c r="P7" s="150"/>
    </row>
    <row r="8" spans="1:16" s="22" customFormat="1" ht="15.75" customHeight="1">
      <c r="B8" s="204" t="s">
        <v>138</v>
      </c>
      <c r="C8" s="133">
        <v>37236.519999999997</v>
      </c>
      <c r="D8" s="133">
        <v>32375.59</v>
      </c>
      <c r="E8" s="133">
        <v>130575</v>
      </c>
      <c r="F8" s="133">
        <v>69539.14</v>
      </c>
      <c r="G8" s="44"/>
      <c r="I8" s="40"/>
      <c r="J8" s="19"/>
      <c r="K8" s="227"/>
      <c r="L8" s="227"/>
      <c r="M8" s="150"/>
      <c r="N8" s="150"/>
      <c r="O8" s="150"/>
      <c r="P8" s="150"/>
    </row>
    <row r="9" spans="1:16" s="22" customFormat="1" ht="15.75" customHeight="1">
      <c r="B9" s="204" t="str">
        <f>'13'!B10</f>
        <v>Marzo</v>
      </c>
      <c r="C9" s="133">
        <v>80397.683999999994</v>
      </c>
      <c r="D9" s="133">
        <v>98256</v>
      </c>
      <c r="E9" s="133">
        <v>58958</v>
      </c>
      <c r="F9" s="133">
        <v>119308.15128000001</v>
      </c>
      <c r="G9" s="44"/>
      <c r="H9" s="150"/>
      <c r="I9" s="150"/>
      <c r="J9" s="227"/>
      <c r="K9" s="227"/>
      <c r="L9" s="227"/>
      <c r="M9" s="150"/>
      <c r="N9" s="150"/>
      <c r="O9" s="150"/>
      <c r="P9" s="150"/>
    </row>
    <row r="10" spans="1:16" s="22" customFormat="1" ht="15.75" customHeight="1">
      <c r="B10" s="204" t="str">
        <f>'13'!B11</f>
        <v>Abril</v>
      </c>
      <c r="C10" s="133">
        <v>85923.225000000006</v>
      </c>
      <c r="D10" s="133">
        <v>89868</v>
      </c>
      <c r="E10" s="133">
        <v>117092</v>
      </c>
      <c r="F10" s="133">
        <v>124223.18</v>
      </c>
      <c r="G10" s="32"/>
      <c r="H10" s="150"/>
      <c r="I10" s="150"/>
      <c r="J10" s="227"/>
      <c r="K10" s="227"/>
      <c r="L10" s="227"/>
      <c r="M10" s="150"/>
      <c r="N10" s="150"/>
      <c r="O10" s="150"/>
      <c r="P10" s="150"/>
    </row>
    <row r="11" spans="1:16" s="22" customFormat="1" ht="15.75" customHeight="1">
      <c r="B11" s="204" t="str">
        <f>'13'!B12</f>
        <v>Mayo</v>
      </c>
      <c r="C11" s="133">
        <v>75240.917000000001</v>
      </c>
      <c r="D11" s="133">
        <v>130282</v>
      </c>
      <c r="E11" s="133">
        <v>90954</v>
      </c>
      <c r="F11" s="133">
        <v>62552</v>
      </c>
      <c r="G11" s="57"/>
      <c r="H11" s="150"/>
      <c r="I11" s="227"/>
      <c r="J11" s="227"/>
      <c r="K11" s="227"/>
      <c r="L11" s="227"/>
      <c r="M11" s="150"/>
      <c r="N11" s="150"/>
      <c r="O11" s="150"/>
      <c r="P11" s="150"/>
    </row>
    <row r="12" spans="1:16" s="22" customFormat="1" ht="15.75" customHeight="1">
      <c r="B12" s="204" t="str">
        <f>'13'!B13</f>
        <v>Junio</v>
      </c>
      <c r="C12" s="133">
        <v>93635.53</v>
      </c>
      <c r="D12" s="133">
        <v>125275</v>
      </c>
      <c r="E12" s="133">
        <v>47586</v>
      </c>
      <c r="F12" s="133"/>
      <c r="G12" s="40"/>
      <c r="H12" s="150"/>
      <c r="I12" s="227"/>
      <c r="J12" s="227"/>
      <c r="K12" s="227"/>
      <c r="L12" s="227"/>
      <c r="M12" s="150"/>
      <c r="N12" s="150"/>
      <c r="O12" s="150"/>
      <c r="P12" s="150"/>
    </row>
    <row r="13" spans="1:16" s="22" customFormat="1" ht="15.75" customHeight="1">
      <c r="B13" s="204" t="str">
        <f>'13'!B14</f>
        <v>Julio</v>
      </c>
      <c r="C13" s="132">
        <v>84591.092000000004</v>
      </c>
      <c r="D13" s="133">
        <v>74379</v>
      </c>
      <c r="E13" s="133">
        <v>112338</v>
      </c>
      <c r="F13" s="133"/>
      <c r="H13" s="109"/>
      <c r="I13" s="227"/>
      <c r="J13" s="227"/>
      <c r="K13" s="227"/>
      <c r="L13" s="227"/>
      <c r="M13" s="150"/>
      <c r="N13" s="150"/>
      <c r="O13" s="150"/>
      <c r="P13" s="150"/>
    </row>
    <row r="14" spans="1:16" s="22" customFormat="1" ht="15.75" customHeight="1">
      <c r="B14" s="204" t="str">
        <f>'13'!B15</f>
        <v>Agosto</v>
      </c>
      <c r="C14" s="133">
        <v>94623.38</v>
      </c>
      <c r="D14" s="133">
        <v>19843</v>
      </c>
      <c r="E14" s="133">
        <v>92229</v>
      </c>
      <c r="F14" s="133"/>
      <c r="G14" s="44"/>
      <c r="H14" s="241"/>
      <c r="I14" s="227"/>
      <c r="J14" s="227"/>
      <c r="K14" s="227"/>
      <c r="L14" s="227"/>
      <c r="M14" s="150"/>
      <c r="N14" s="150"/>
      <c r="O14" s="150"/>
      <c r="P14" s="150"/>
    </row>
    <row r="15" spans="1:16" s="22" customFormat="1" ht="15.75" customHeight="1">
      <c r="B15" s="204" t="str">
        <f>'13'!B16</f>
        <v>Septiembre</v>
      </c>
      <c r="C15" s="133">
        <v>79730.692999999999</v>
      </c>
      <c r="D15" s="133">
        <v>77655</v>
      </c>
      <c r="E15" s="133">
        <v>139532</v>
      </c>
      <c r="F15" s="133"/>
      <c r="H15" s="109"/>
      <c r="I15" s="227"/>
      <c r="J15" s="227"/>
      <c r="K15" s="227"/>
      <c r="L15" s="227"/>
      <c r="M15" s="150"/>
      <c r="N15" s="150"/>
      <c r="O15" s="150"/>
      <c r="P15" s="150"/>
    </row>
    <row r="16" spans="1:16" s="22" customFormat="1" ht="15.75" customHeight="1">
      <c r="B16" s="204" t="str">
        <f>'13'!B17</f>
        <v>Octubre</v>
      </c>
      <c r="C16" s="133">
        <v>70852.953000000009</v>
      </c>
      <c r="D16" s="133">
        <v>70783</v>
      </c>
      <c r="E16" s="133">
        <v>45828.93</v>
      </c>
      <c r="F16" s="133"/>
      <c r="H16" s="24"/>
      <c r="I16" s="227"/>
      <c r="J16" s="227"/>
      <c r="K16" s="227"/>
      <c r="L16" s="227"/>
      <c r="M16" s="150"/>
      <c r="N16" s="150"/>
      <c r="O16" s="150"/>
      <c r="P16" s="150"/>
    </row>
    <row r="17" spans="1:16" s="22" customFormat="1" ht="15.75" customHeight="1">
      <c r="B17" s="204" t="s">
        <v>55</v>
      </c>
      <c r="C17" s="132">
        <v>124973.86300000001</v>
      </c>
      <c r="D17" s="133">
        <v>104883.17567</v>
      </c>
      <c r="E17" s="133">
        <v>84062</v>
      </c>
      <c r="F17" s="133"/>
      <c r="H17" s="109"/>
      <c r="I17" s="227"/>
      <c r="J17" s="227"/>
      <c r="K17" s="227"/>
      <c r="L17" s="228"/>
      <c r="M17" s="150"/>
      <c r="N17" s="150"/>
      <c r="O17" s="150"/>
      <c r="P17" s="150"/>
    </row>
    <row r="18" spans="1:16" s="22" customFormat="1" ht="15.75" customHeight="1">
      <c r="B18" s="42" t="s">
        <v>56</v>
      </c>
      <c r="C18" s="132">
        <v>67969.25</v>
      </c>
      <c r="D18" s="133">
        <v>146130</v>
      </c>
      <c r="E18" s="133">
        <v>84062</v>
      </c>
      <c r="F18" s="133"/>
      <c r="H18" s="109"/>
      <c r="I18" s="227"/>
      <c r="J18" s="227"/>
      <c r="K18" s="227"/>
      <c r="L18" s="150"/>
      <c r="M18" s="150"/>
      <c r="N18" s="150"/>
      <c r="O18" s="150"/>
      <c r="P18" s="150"/>
    </row>
    <row r="19" spans="1:16" s="22" customFormat="1" ht="15.75" customHeight="1">
      <c r="B19" s="42" t="s">
        <v>64</v>
      </c>
      <c r="C19" s="132">
        <v>1007532.0789999999</v>
      </c>
      <c r="D19" s="132">
        <v>1069796.3156699999</v>
      </c>
      <c r="E19" s="132">
        <f>SUM(E7:E18)</f>
        <v>1114144.9300000002</v>
      </c>
      <c r="F19" s="132">
        <f>SUM(F7:F18)</f>
        <v>472137.19027999998</v>
      </c>
      <c r="H19" s="150"/>
      <c r="I19" s="40"/>
      <c r="J19" s="40"/>
      <c r="K19" s="40"/>
    </row>
    <row r="20" spans="1:16" ht="44.25" customHeight="1">
      <c r="B20" s="1104" t="s">
        <v>648</v>
      </c>
      <c r="C20" s="1104"/>
      <c r="D20" s="1104"/>
      <c r="E20" s="1104"/>
      <c r="F20" s="1104"/>
      <c r="G20" s="61"/>
      <c r="H20" s="61"/>
      <c r="I20" s="61"/>
    </row>
    <row r="21" spans="1:16" ht="12">
      <c r="B21" s="45"/>
      <c r="C21" s="45"/>
      <c r="D21" s="45"/>
      <c r="E21" s="45"/>
      <c r="F21" s="45"/>
    </row>
    <row r="22" spans="1:16" ht="42" customHeight="1">
      <c r="B22" s="1"/>
      <c r="C22" s="1"/>
      <c r="D22" s="1"/>
      <c r="E22" s="1"/>
      <c r="F22" s="1"/>
    </row>
    <row r="23" spans="1:16" ht="12">
      <c r="B23" s="1"/>
      <c r="C23" s="1"/>
      <c r="D23" s="1"/>
      <c r="E23" s="1"/>
      <c r="F23" s="1"/>
    </row>
    <row r="24" spans="1:16" ht="12">
      <c r="B24" s="1"/>
      <c r="C24" s="1"/>
      <c r="D24" s="1"/>
      <c r="E24" s="1"/>
      <c r="F24" s="1"/>
    </row>
    <row r="25" spans="1:16" ht="12">
      <c r="B25" s="1"/>
      <c r="C25" s="1"/>
      <c r="D25" s="1"/>
      <c r="E25" s="1"/>
      <c r="F25" s="1"/>
    </row>
    <row r="26" spans="1:16" ht="12">
      <c r="A26" s="16"/>
      <c r="B26" s="16"/>
      <c r="C26" s="16"/>
      <c r="D26" s="16"/>
      <c r="E26" s="16"/>
      <c r="F26" s="1"/>
    </row>
    <row r="27" spans="1:16" ht="12">
      <c r="B27" s="16"/>
      <c r="C27" s="16"/>
      <c r="D27" s="16"/>
      <c r="E27" s="16"/>
      <c r="F27" s="1"/>
    </row>
    <row r="28" spans="1:16" ht="12">
      <c r="B28" s="1"/>
      <c r="C28" s="1"/>
      <c r="D28" s="1"/>
      <c r="E28" s="1"/>
      <c r="F28" s="1"/>
    </row>
    <row r="29" spans="1:16" ht="12">
      <c r="B29" s="1"/>
      <c r="C29" s="1"/>
      <c r="D29" s="1"/>
      <c r="E29" s="1"/>
      <c r="F29" s="1"/>
    </row>
    <row r="30" spans="1:16" ht="12">
      <c r="B30" s="1"/>
      <c r="C30" s="1"/>
      <c r="D30" s="1"/>
      <c r="E30" s="1"/>
      <c r="F30" s="1"/>
    </row>
    <row r="31" spans="1:16" ht="12">
      <c r="B31" s="1"/>
      <c r="C31" s="1"/>
      <c r="D31" s="1"/>
      <c r="E31" s="1"/>
      <c r="F31" s="1"/>
    </row>
    <row r="32" spans="1:16" ht="12">
      <c r="B32" s="1"/>
      <c r="C32" s="1"/>
      <c r="D32" s="1"/>
      <c r="E32" s="1"/>
      <c r="F32" s="1"/>
    </row>
    <row r="33" spans="2:6" ht="12">
      <c r="B33" s="1"/>
      <c r="C33" s="1"/>
      <c r="D33" s="1"/>
      <c r="E33" s="1"/>
      <c r="F33" s="1"/>
    </row>
    <row r="34" spans="2:6" ht="12">
      <c r="B34" s="1"/>
      <c r="C34" s="1"/>
      <c r="D34" s="1"/>
      <c r="E34" s="1"/>
      <c r="F34" s="1"/>
    </row>
    <row r="35" spans="2:6" ht="12">
      <c r="B35" s="1"/>
      <c r="C35" s="1"/>
      <c r="D35" s="1"/>
      <c r="E35" s="1"/>
      <c r="F35" s="1"/>
    </row>
    <row r="36" spans="2:6" ht="22.35" customHeight="1">
      <c r="B36" s="1"/>
      <c r="C36" s="1"/>
      <c r="D36" s="1"/>
      <c r="E36" s="1"/>
      <c r="F36" s="1"/>
    </row>
    <row r="37" spans="2:6" ht="12">
      <c r="B37" s="1"/>
      <c r="C37" s="1"/>
      <c r="D37" s="1"/>
      <c r="E37" s="1"/>
      <c r="F37" s="1"/>
    </row>
    <row r="38" spans="2:6" ht="18" customHeight="1">
      <c r="B38" s="193"/>
      <c r="C38" s="1"/>
      <c r="D38" s="1"/>
      <c r="E38" s="1"/>
      <c r="F38" s="1"/>
    </row>
    <row r="50" spans="9:13">
      <c r="I50"/>
      <c r="J50"/>
      <c r="K50"/>
      <c r="L50"/>
      <c r="M50"/>
    </row>
    <row r="51" spans="9:13">
      <c r="I51"/>
      <c r="J51"/>
      <c r="K51"/>
      <c r="L51"/>
      <c r="M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ignoredErrors>
    <ignoredError sqref="E19: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pageSetUpPr fitToPage="1"/>
  </sheetPr>
  <dimension ref="A1:W51"/>
  <sheetViews>
    <sheetView topLeftCell="A6" zoomScaleNormal="100" workbookViewId="0">
      <selection sqref="A1:K39"/>
    </sheetView>
  </sheetViews>
  <sheetFormatPr baseColWidth="10" defaultColWidth="10.90625" defaultRowHeight="12"/>
  <cols>
    <col min="1" max="1" width="1.6328125" style="1" customWidth="1"/>
    <col min="2" max="2" width="10.6328125" style="1" customWidth="1"/>
    <col min="3" max="11" width="6.1796875" style="1" customWidth="1"/>
    <col min="12" max="12" width="1.453125" style="16" customWidth="1"/>
    <col min="13" max="13" width="9.36328125" style="16" customWidth="1"/>
    <col min="14" max="14" width="7.6328125" style="124" customWidth="1"/>
    <col min="15" max="15" width="6.26953125" style="124" customWidth="1"/>
    <col min="16" max="16" width="6.453125" style="124" bestFit="1" customWidth="1"/>
    <col min="17" max="17" width="5.26953125" style="124" customWidth="1"/>
    <col min="18" max="21" width="10.90625" style="125"/>
    <col min="22" max="22" width="4.7265625" style="125" customWidth="1"/>
    <col min="23" max="16384" width="10.90625" style="1"/>
  </cols>
  <sheetData>
    <row r="1" spans="2:23" s="24" customFormat="1" ht="12.75">
      <c r="B1" s="1040" t="s">
        <v>38</v>
      </c>
      <c r="C1" s="1040"/>
      <c r="D1" s="1040"/>
      <c r="E1" s="1040"/>
      <c r="F1" s="1040"/>
      <c r="G1" s="1040"/>
      <c r="H1" s="1040"/>
      <c r="I1" s="1040"/>
      <c r="J1" s="1040"/>
      <c r="K1" s="1040"/>
      <c r="L1" s="27"/>
      <c r="M1" s="657"/>
      <c r="N1" s="659" t="str">
        <f>C6</f>
        <v>Argentina</v>
      </c>
      <c r="O1" s="659" t="str">
        <f>E6</f>
        <v>Canadá</v>
      </c>
      <c r="P1" s="659" t="str">
        <f>G6</f>
        <v>EE.UU.</v>
      </c>
      <c r="Q1" s="660" t="s">
        <v>59</v>
      </c>
      <c r="R1" s="659"/>
      <c r="S1" s="118"/>
      <c r="T1" s="118"/>
      <c r="U1" s="118"/>
      <c r="V1" s="118"/>
    </row>
    <row r="2" spans="2:23" s="24" customFormat="1" ht="12.75">
      <c r="B2" s="26"/>
      <c r="C2" s="26"/>
      <c r="D2" s="26"/>
      <c r="E2" s="26"/>
      <c r="F2" s="26"/>
      <c r="G2" s="26"/>
      <c r="H2" s="26"/>
      <c r="L2" s="27"/>
      <c r="M2" s="657"/>
      <c r="N2" s="661">
        <f>+D21</f>
        <v>0.61789518649053454</v>
      </c>
      <c r="O2" s="661">
        <f>+F21</f>
        <v>0.20648458125274061</v>
      </c>
      <c r="P2" s="661">
        <f>+H21</f>
        <v>0.17562023225672499</v>
      </c>
      <c r="Q2" s="662">
        <f>1-N2-O2-P2</f>
        <v>0</v>
      </c>
      <c r="R2" s="659"/>
      <c r="S2" s="118"/>
      <c r="T2" s="118"/>
      <c r="U2" s="118"/>
      <c r="V2" s="118"/>
    </row>
    <row r="3" spans="2:23" s="24" customFormat="1" ht="12.75">
      <c r="B3" s="1040" t="s">
        <v>381</v>
      </c>
      <c r="C3" s="1040"/>
      <c r="D3" s="1040"/>
      <c r="E3" s="1040"/>
      <c r="F3" s="1040"/>
      <c r="G3" s="1040"/>
      <c r="H3" s="1040"/>
      <c r="I3" s="1040"/>
      <c r="J3" s="1040"/>
      <c r="K3" s="1040"/>
      <c r="L3" s="27"/>
      <c r="M3" s="658"/>
      <c r="N3" s="663"/>
      <c r="O3" s="663"/>
      <c r="P3" s="663"/>
      <c r="Q3" s="663"/>
      <c r="R3" s="881"/>
      <c r="S3" s="33"/>
      <c r="T3" s="33"/>
      <c r="U3" s="223"/>
      <c r="V3" s="223"/>
      <c r="W3" s="33"/>
    </row>
    <row r="4" spans="2:23" s="24" customFormat="1" ht="12.75">
      <c r="B4" s="1103" t="s">
        <v>547</v>
      </c>
      <c r="C4" s="1103"/>
      <c r="D4" s="1103"/>
      <c r="E4" s="1103"/>
      <c r="F4" s="1103"/>
      <c r="G4" s="1103"/>
      <c r="H4" s="1103"/>
      <c r="I4" s="1103"/>
      <c r="J4" s="1103"/>
      <c r="K4" s="1103"/>
      <c r="L4" s="27"/>
      <c r="M4" s="658"/>
      <c r="N4" s="658"/>
      <c r="O4" s="658"/>
      <c r="P4" s="658"/>
      <c r="Q4" s="658"/>
      <c r="R4" s="633"/>
      <c r="S4" s="33"/>
      <c r="T4" s="33"/>
      <c r="U4" s="223"/>
      <c r="V4" s="223"/>
      <c r="W4" s="33"/>
    </row>
    <row r="5" spans="2:23" s="24" customFormat="1" ht="12.75">
      <c r="B5" s="1102" t="s">
        <v>169</v>
      </c>
      <c r="C5" s="1102"/>
      <c r="D5" s="1102"/>
      <c r="E5" s="1102"/>
      <c r="F5" s="1102"/>
      <c r="G5" s="1102"/>
      <c r="H5" s="1102"/>
      <c r="I5" s="1102"/>
      <c r="J5" s="1102"/>
      <c r="K5" s="1102"/>
      <c r="L5" s="27"/>
      <c r="M5" s="879"/>
      <c r="N5" s="658"/>
      <c r="O5" s="658"/>
      <c r="P5" s="658"/>
      <c r="Q5" s="658"/>
      <c r="R5" s="633"/>
      <c r="S5" s="33"/>
      <c r="T5" s="33"/>
      <c r="U5" s="223"/>
      <c r="V5" s="223"/>
      <c r="W5" s="33"/>
    </row>
    <row r="6" spans="2:23" s="22" customFormat="1" ht="24" customHeight="1">
      <c r="B6" s="603" t="s">
        <v>96</v>
      </c>
      <c r="C6" s="1106" t="s">
        <v>9</v>
      </c>
      <c r="D6" s="1106"/>
      <c r="E6" s="1106" t="s">
        <v>91</v>
      </c>
      <c r="F6" s="1106"/>
      <c r="G6" s="1106" t="s">
        <v>89</v>
      </c>
      <c r="H6" s="1106"/>
      <c r="I6" s="1107" t="s">
        <v>64</v>
      </c>
      <c r="J6" s="1107"/>
      <c r="K6" s="1107"/>
      <c r="L6" s="23"/>
      <c r="M6" s="880"/>
      <c r="N6" s="880"/>
      <c r="O6" s="880"/>
      <c r="P6" s="880"/>
      <c r="Q6" s="880"/>
      <c r="R6" s="248"/>
      <c r="S6" s="248"/>
      <c r="T6" s="224"/>
      <c r="U6" s="213"/>
      <c r="V6" s="213"/>
      <c r="W6" s="47"/>
    </row>
    <row r="7" spans="2:23" s="22" customFormat="1" ht="17.25" customHeight="1">
      <c r="B7" s="446"/>
      <c r="C7" s="872">
        <v>2019</v>
      </c>
      <c r="D7" s="295">
        <v>2020</v>
      </c>
      <c r="E7" s="872">
        <v>2019</v>
      </c>
      <c r="F7" s="872">
        <v>2020</v>
      </c>
      <c r="G7" s="872">
        <v>2019</v>
      </c>
      <c r="H7" s="872">
        <v>2020</v>
      </c>
      <c r="I7" s="872">
        <v>2019</v>
      </c>
      <c r="J7" s="872">
        <v>2020</v>
      </c>
      <c r="K7" s="355" t="s">
        <v>8</v>
      </c>
      <c r="L7" s="23"/>
      <c r="M7" s="575"/>
      <c r="N7" s="232"/>
      <c r="O7" s="212"/>
      <c r="P7" s="212"/>
      <c r="Q7" s="212"/>
      <c r="R7" s="219"/>
      <c r="S7" s="219"/>
      <c r="T7" s="218"/>
      <c r="U7" s="213"/>
      <c r="V7" s="213"/>
      <c r="W7" s="47"/>
    </row>
    <row r="8" spans="2:23" s="22" customFormat="1" ht="15.75" customHeight="1">
      <c r="B8" s="42" t="s">
        <v>47</v>
      </c>
      <c r="C8" s="888">
        <v>85490.27</v>
      </c>
      <c r="D8" s="888">
        <v>72627.968999999997</v>
      </c>
      <c r="E8" s="888">
        <v>24437.96</v>
      </c>
      <c r="F8" s="888">
        <v>11557.75</v>
      </c>
      <c r="G8" s="888">
        <v>1000</v>
      </c>
      <c r="H8" s="888">
        <v>12329</v>
      </c>
      <c r="I8" s="888">
        <v>110928.26</v>
      </c>
      <c r="J8" s="888">
        <v>96514.718999999997</v>
      </c>
      <c r="K8" s="905">
        <f>+J8/I8*100-100</f>
        <v>-12.993569898238732</v>
      </c>
      <c r="L8" s="23"/>
      <c r="M8" s="575"/>
      <c r="N8" s="232"/>
      <c r="O8" s="212"/>
      <c r="P8" s="213"/>
      <c r="Q8" s="212"/>
      <c r="R8" s="220"/>
      <c r="S8" s="220"/>
      <c r="T8" s="206"/>
      <c r="U8" s="213"/>
      <c r="V8" s="213"/>
      <c r="W8" s="47"/>
    </row>
    <row r="9" spans="2:23" s="22" customFormat="1" ht="15.75" customHeight="1">
      <c r="B9" s="42" t="s">
        <v>48</v>
      </c>
      <c r="C9" s="631">
        <v>83555.56</v>
      </c>
      <c r="D9" s="631">
        <v>44440.87</v>
      </c>
      <c r="E9" s="631">
        <v>39451.32</v>
      </c>
      <c r="F9" s="631">
        <v>0</v>
      </c>
      <c r="G9" s="631">
        <v>7567.73</v>
      </c>
      <c r="H9" s="631">
        <v>25098.27</v>
      </c>
      <c r="I9" s="631">
        <v>130574.61</v>
      </c>
      <c r="J9" s="631">
        <v>69539.14</v>
      </c>
      <c r="K9" s="905">
        <f>+J9/I9*100-100</f>
        <v>-46.74375056528983</v>
      </c>
      <c r="L9" s="23"/>
      <c r="M9" s="512"/>
      <c r="N9" s="232">
        <f>Q9</f>
        <v>0</v>
      </c>
      <c r="O9" s="212"/>
      <c r="P9" s="213"/>
      <c r="Q9" s="212"/>
      <c r="R9" s="218"/>
      <c r="S9" s="218"/>
      <c r="T9" s="218"/>
      <c r="U9" s="213"/>
      <c r="V9" s="213"/>
      <c r="W9" s="47"/>
    </row>
    <row r="10" spans="2:23" s="22" customFormat="1" ht="15.75" customHeight="1">
      <c r="B10" s="42" t="s">
        <v>49</v>
      </c>
      <c r="C10" s="631">
        <v>22039.119999999999</v>
      </c>
      <c r="D10" s="631">
        <v>77035.547999999995</v>
      </c>
      <c r="E10" s="631">
        <v>36918.800000000003</v>
      </c>
      <c r="F10" s="631">
        <v>35273.26</v>
      </c>
      <c r="G10" s="631">
        <v>0</v>
      </c>
      <c r="H10" s="631">
        <v>6999.08</v>
      </c>
      <c r="I10" s="631">
        <v>58957.94</v>
      </c>
      <c r="J10" s="631">
        <v>119307.88800000001</v>
      </c>
      <c r="K10" s="905">
        <f>+J10/I10*100-100</f>
        <v>102.36101871944646</v>
      </c>
      <c r="L10" s="23"/>
      <c r="M10" s="554"/>
      <c r="N10" s="232"/>
      <c r="O10" s="212"/>
      <c r="P10" s="213"/>
      <c r="Q10" s="212"/>
      <c r="R10" s="218"/>
      <c r="S10" s="218"/>
      <c r="T10" s="218"/>
      <c r="U10" s="213"/>
      <c r="V10" s="213"/>
      <c r="W10" s="47"/>
    </row>
    <row r="11" spans="2:23" s="22" customFormat="1" ht="15" customHeight="1">
      <c r="B11" s="42" t="s">
        <v>57</v>
      </c>
      <c r="C11" s="631">
        <v>66196.823999999993</v>
      </c>
      <c r="D11" s="631">
        <v>76239.53</v>
      </c>
      <c r="E11" s="631">
        <v>17155.8</v>
      </c>
      <c r="F11" s="631">
        <v>23546.32</v>
      </c>
      <c r="G11" s="631">
        <v>33738.961000000003</v>
      </c>
      <c r="H11" s="631">
        <v>24437.33</v>
      </c>
      <c r="I11" s="631">
        <v>117091.58500000001</v>
      </c>
      <c r="J11" s="631">
        <v>124223.18</v>
      </c>
      <c r="K11" s="905">
        <f>+J11/I11*100-100</f>
        <v>6.0906127455700556</v>
      </c>
      <c r="L11" s="23"/>
      <c r="M11" s="554"/>
      <c r="N11" s="232"/>
      <c r="O11" s="212"/>
      <c r="P11" s="213"/>
      <c r="Q11" s="212"/>
      <c r="R11" s="218"/>
      <c r="S11" s="218"/>
      <c r="T11" s="218"/>
      <c r="U11" s="213"/>
      <c r="V11" s="213"/>
      <c r="W11" s="47"/>
    </row>
    <row r="12" spans="2:23" s="22" customFormat="1" ht="15.75" customHeight="1">
      <c r="B12" s="42" t="s">
        <v>58</v>
      </c>
      <c r="C12" s="732">
        <v>51231.622000000003</v>
      </c>
      <c r="D12" s="732">
        <v>21387.439999999999</v>
      </c>
      <c r="E12" s="738">
        <v>4920</v>
      </c>
      <c r="F12" s="738">
        <v>27111.74</v>
      </c>
      <c r="G12" s="738">
        <v>34802.559999999998</v>
      </c>
      <c r="H12" s="738">
        <v>14053.18</v>
      </c>
      <c r="I12" s="738">
        <v>90954.182000000001</v>
      </c>
      <c r="J12" s="738">
        <v>62552.36</v>
      </c>
      <c r="K12" s="905">
        <f>+J12/I12*100-100</f>
        <v>-31.226515785717254</v>
      </c>
      <c r="L12" s="23"/>
      <c r="M12" s="554"/>
      <c r="N12" s="232"/>
      <c r="O12" s="212"/>
      <c r="P12" s="213"/>
      <c r="Q12" s="212"/>
      <c r="R12" s="218"/>
      <c r="S12" s="218"/>
      <c r="T12" s="218"/>
      <c r="U12" s="213"/>
      <c r="V12" s="213"/>
      <c r="W12" s="47"/>
    </row>
    <row r="13" spans="2:23" s="22" customFormat="1" ht="15.75" customHeight="1">
      <c r="B13" s="42" t="s">
        <v>50</v>
      </c>
      <c r="C13" s="732">
        <v>9878.2620000000006</v>
      </c>
      <c r="D13" s="732"/>
      <c r="E13" s="732">
        <v>4985.83</v>
      </c>
      <c r="F13" s="732"/>
      <c r="G13" s="732">
        <v>32722.49</v>
      </c>
      <c r="H13" s="732"/>
      <c r="I13" s="732">
        <v>47586.582000000002</v>
      </c>
      <c r="J13" s="732"/>
      <c r="K13" s="735"/>
      <c r="L13" s="23"/>
      <c r="M13" s="575"/>
      <c r="N13" s="232"/>
      <c r="O13" s="212"/>
      <c r="P13" s="213"/>
      <c r="Q13" s="212"/>
      <c r="R13" s="218"/>
      <c r="S13" s="218"/>
      <c r="T13" s="218"/>
      <c r="U13" s="213"/>
      <c r="V13" s="213"/>
      <c r="W13" s="47"/>
    </row>
    <row r="14" spans="2:23" s="22" customFormat="1" ht="15.75" customHeight="1">
      <c r="B14" s="42" t="s">
        <v>51</v>
      </c>
      <c r="C14" s="732">
        <v>38600.089999999997</v>
      </c>
      <c r="D14" s="732"/>
      <c r="E14" s="733">
        <v>43787</v>
      </c>
      <c r="F14" s="733"/>
      <c r="G14" s="759">
        <v>29950.92</v>
      </c>
      <c r="H14" s="759"/>
      <c r="I14" s="732">
        <v>112338.01</v>
      </c>
      <c r="J14" s="732"/>
      <c r="K14" s="735"/>
      <c r="L14" s="23"/>
      <c r="M14" s="575"/>
      <c r="N14" s="232"/>
      <c r="O14" s="212"/>
      <c r="P14" s="213"/>
      <c r="Q14" s="212"/>
      <c r="R14" s="221"/>
      <c r="S14" s="221"/>
      <c r="T14" s="221"/>
      <c r="U14" s="213"/>
      <c r="V14" s="213"/>
      <c r="W14" s="47"/>
    </row>
    <row r="15" spans="2:23" s="22" customFormat="1" ht="15.75" customHeight="1">
      <c r="B15" s="72" t="s">
        <v>52</v>
      </c>
      <c r="C15" s="631">
        <v>11469.29</v>
      </c>
      <c r="D15" s="631"/>
      <c r="E15" s="631">
        <v>5245</v>
      </c>
      <c r="F15" s="631"/>
      <c r="G15" s="631">
        <v>75514.570000000007</v>
      </c>
      <c r="H15" s="631"/>
      <c r="I15" s="631">
        <v>92228.86</v>
      </c>
      <c r="J15" s="631"/>
      <c r="K15" s="735"/>
      <c r="L15" s="23"/>
      <c r="M15" s="575"/>
      <c r="N15" s="232"/>
      <c r="O15" s="212"/>
      <c r="P15" s="213"/>
      <c r="Q15" s="212"/>
      <c r="R15" s="222"/>
      <c r="S15" s="222"/>
      <c r="T15" s="221"/>
      <c r="U15" s="213"/>
      <c r="V15" s="213"/>
      <c r="W15" s="47"/>
    </row>
    <row r="16" spans="2:23" s="22" customFormat="1" ht="15.75" customHeight="1">
      <c r="B16" s="42" t="s">
        <v>53</v>
      </c>
      <c r="C16" s="732">
        <v>13995.28</v>
      </c>
      <c r="D16" s="732"/>
      <c r="E16" s="738">
        <v>54708.800000000003</v>
      </c>
      <c r="F16" s="738"/>
      <c r="G16" s="738">
        <v>70827.87</v>
      </c>
      <c r="H16" s="738"/>
      <c r="I16" s="738">
        <v>139531.95000000001</v>
      </c>
      <c r="J16" s="738"/>
      <c r="K16" s="735"/>
      <c r="L16" s="23"/>
      <c r="M16" s="575"/>
      <c r="N16" s="232"/>
      <c r="O16" s="212"/>
      <c r="P16" s="213"/>
      <c r="Q16" s="212"/>
      <c r="R16" s="222"/>
      <c r="S16" s="222"/>
      <c r="T16" s="221"/>
      <c r="U16" s="213"/>
      <c r="V16" s="213"/>
      <c r="W16" s="47"/>
    </row>
    <row r="17" spans="1:23" s="22" customFormat="1" ht="15.75" customHeight="1">
      <c r="B17" s="42" t="s">
        <v>54</v>
      </c>
      <c r="C17" s="738">
        <v>0</v>
      </c>
      <c r="D17" s="738"/>
      <c r="E17" s="738">
        <v>19141.43</v>
      </c>
      <c r="F17" s="738"/>
      <c r="G17" s="738">
        <v>26687.5</v>
      </c>
      <c r="H17" s="738"/>
      <c r="I17" s="738">
        <v>45828.93</v>
      </c>
      <c r="J17" s="738"/>
      <c r="K17" s="735"/>
      <c r="L17" s="23"/>
      <c r="M17" s="575"/>
      <c r="N17" s="232"/>
      <c r="O17" s="212"/>
      <c r="P17" s="213"/>
      <c r="Q17" s="212"/>
      <c r="R17" s="219"/>
      <c r="S17" s="50"/>
      <c r="T17" s="50"/>
      <c r="U17" s="213"/>
      <c r="V17" s="213"/>
      <c r="W17" s="47"/>
    </row>
    <row r="18" spans="1:23" s="22" customFormat="1" ht="15.75" customHeight="1">
      <c r="B18" s="42" t="s">
        <v>55</v>
      </c>
      <c r="C18" s="631">
        <v>224</v>
      </c>
      <c r="D18" s="631"/>
      <c r="E18" s="631">
        <v>34079.15</v>
      </c>
      <c r="F18" s="631"/>
      <c r="G18" s="631">
        <v>49758.54</v>
      </c>
      <c r="H18" s="631"/>
      <c r="I18" s="732">
        <v>84061.69</v>
      </c>
      <c r="J18" s="732"/>
      <c r="K18" s="735"/>
      <c r="L18" s="23"/>
      <c r="M18" s="575"/>
      <c r="N18" s="232"/>
      <c r="O18" s="213"/>
      <c r="P18" s="213"/>
      <c r="Q18" s="212"/>
      <c r="R18" s="219"/>
      <c r="S18" s="50"/>
      <c r="T18" s="50"/>
      <c r="U18" s="213"/>
      <c r="V18" s="213"/>
      <c r="W18" s="47"/>
    </row>
    <row r="19" spans="1:23" s="22" customFormat="1" ht="15.75" customHeight="1">
      <c r="B19" s="42" t="s">
        <v>162</v>
      </c>
      <c r="C19" s="732">
        <v>46975.38</v>
      </c>
      <c r="D19" s="732"/>
      <c r="E19" s="733">
        <v>33193.57</v>
      </c>
      <c r="F19" s="733"/>
      <c r="G19" s="733"/>
      <c r="H19" s="733"/>
      <c r="I19" s="733">
        <v>80168.95</v>
      </c>
      <c r="J19" s="733"/>
      <c r="K19" s="735"/>
      <c r="L19" s="23"/>
      <c r="M19" s="217"/>
      <c r="N19" s="233"/>
      <c r="O19" s="213"/>
      <c r="P19" s="213"/>
      <c r="Q19" s="213"/>
      <c r="R19" s="219"/>
      <c r="S19" s="50"/>
      <c r="T19" s="50"/>
      <c r="U19" s="213"/>
      <c r="V19" s="213"/>
      <c r="W19" s="47"/>
    </row>
    <row r="20" spans="1:23" s="22" customFormat="1" ht="15.75" customHeight="1">
      <c r="B20" s="42" t="s">
        <v>64</v>
      </c>
      <c r="C20" s="732">
        <f>SUM(C8:C19)</f>
        <v>429655.69800000003</v>
      </c>
      <c r="D20" s="732">
        <f t="shared" ref="D20:J20" si="0">SUM(D8:D19)</f>
        <v>291731.35700000002</v>
      </c>
      <c r="E20" s="732">
        <f t="shared" si="0"/>
        <v>318024.66000000003</v>
      </c>
      <c r="F20" s="732">
        <f t="shared" si="0"/>
        <v>97489.07</v>
      </c>
      <c r="G20" s="732">
        <f t="shared" si="0"/>
        <v>362571.141</v>
      </c>
      <c r="H20" s="732">
        <f t="shared" si="0"/>
        <v>82916.860000000015</v>
      </c>
      <c r="I20" s="732">
        <f t="shared" si="0"/>
        <v>1110251.5490000001</v>
      </c>
      <c r="J20" s="732">
        <f t="shared" si="0"/>
        <v>472137.28699999995</v>
      </c>
      <c r="K20" s="735"/>
      <c r="L20" s="23"/>
      <c r="M20" s="217"/>
      <c r="N20" s="233"/>
      <c r="O20" s="213"/>
      <c r="P20" s="213"/>
      <c r="Q20" s="213"/>
      <c r="R20" s="219"/>
      <c r="S20" s="50"/>
      <c r="T20" s="50"/>
      <c r="U20" s="213"/>
      <c r="V20" s="213"/>
      <c r="W20" s="47"/>
    </row>
    <row r="21" spans="1:23" s="22" customFormat="1" ht="15.75" customHeight="1">
      <c r="B21" s="42" t="s">
        <v>429</v>
      </c>
      <c r="C21" s="632">
        <f>+C20/$I$20</f>
        <v>0.38698950556474293</v>
      </c>
      <c r="D21" s="632">
        <f>+D20/$J$20</f>
        <v>0.61789518649053454</v>
      </c>
      <c r="E21" s="632">
        <f t="shared" ref="E21:I21" si="1">+E20/$I$20</f>
        <v>0.28644378860488307</v>
      </c>
      <c r="F21" s="632">
        <f>+F20/$J$20</f>
        <v>0.20648458125274061</v>
      </c>
      <c r="G21" s="632">
        <f t="shared" si="1"/>
        <v>0.3265666607955347</v>
      </c>
      <c r="H21" s="632">
        <f>+H20/$J$20</f>
        <v>0.17562023225672499</v>
      </c>
      <c r="I21" s="632">
        <f t="shared" si="1"/>
        <v>1</v>
      </c>
      <c r="J21" s="632">
        <f>+J20/$J$20</f>
        <v>1</v>
      </c>
      <c r="K21" s="165"/>
      <c r="L21" s="23"/>
      <c r="M21" s="217"/>
      <c r="N21" s="233"/>
      <c r="O21" s="50"/>
      <c r="P21" s="213"/>
      <c r="Q21" s="213"/>
      <c r="R21" s="219"/>
      <c r="S21" s="50"/>
      <c r="T21" s="50"/>
      <c r="U21" s="213"/>
      <c r="V21" s="213"/>
      <c r="W21" s="47"/>
    </row>
    <row r="22" spans="1:23" s="22" customFormat="1" ht="43.5" customHeight="1">
      <c r="B22" s="1108" t="s">
        <v>649</v>
      </c>
      <c r="C22" s="1109"/>
      <c r="D22" s="1109"/>
      <c r="E22" s="1109"/>
      <c r="F22" s="1109"/>
      <c r="G22" s="1109"/>
      <c r="H22" s="1109"/>
      <c r="I22" s="1109"/>
      <c r="J22" s="1109"/>
      <c r="K22" s="1110"/>
      <c r="L22" s="23"/>
      <c r="M22" s="217"/>
      <c r="N22" s="212"/>
      <c r="O22" s="234"/>
      <c r="P22" s="234"/>
      <c r="Q22" s="234"/>
      <c r="R22" s="225"/>
      <c r="S22" s="225"/>
      <c r="T22" s="225"/>
      <c r="U22" s="213"/>
      <c r="V22" s="213"/>
      <c r="W22" s="47"/>
    </row>
    <row r="23" spans="1:23" s="22" customFormat="1" ht="15.75" customHeight="1">
      <c r="B23" s="1105"/>
      <c r="C23" s="1105"/>
      <c r="D23" s="1105"/>
      <c r="E23" s="1105"/>
      <c r="F23" s="1105"/>
      <c r="G23" s="1105"/>
      <c r="H23" s="1105"/>
      <c r="I23" s="1105"/>
      <c r="J23" s="1105"/>
      <c r="K23" s="1105"/>
      <c r="L23" s="23"/>
      <c r="M23" s="217"/>
      <c r="N23" s="212"/>
      <c r="O23" s="234"/>
      <c r="P23" s="234"/>
      <c r="Q23" s="234"/>
      <c r="R23" s="225"/>
      <c r="S23" s="225"/>
      <c r="T23" s="225"/>
      <c r="U23" s="213"/>
      <c r="V23" s="213"/>
      <c r="W23" s="47"/>
    </row>
    <row r="24" spans="1:23" s="22" customFormat="1" ht="15.75" customHeight="1">
      <c r="B24" s="2"/>
      <c r="C24" s="50"/>
      <c r="D24" s="50"/>
      <c r="E24" s="50"/>
      <c r="F24" s="50"/>
      <c r="G24" s="50"/>
      <c r="H24" s="50"/>
      <c r="I24" s="50"/>
      <c r="J24" s="50"/>
      <c r="K24" s="50"/>
      <c r="L24" s="23"/>
      <c r="M24" s="217"/>
      <c r="N24" s="212"/>
      <c r="O24" s="234"/>
      <c r="P24" s="234"/>
      <c r="Q24" s="234"/>
      <c r="R24" s="225"/>
      <c r="S24" s="225"/>
      <c r="T24" s="225"/>
      <c r="U24" s="213"/>
      <c r="V24" s="213"/>
      <c r="W24" s="47"/>
    </row>
    <row r="25" spans="1:23" ht="17.25" customHeight="1">
      <c r="B25" s="116"/>
      <c r="C25" s="117"/>
      <c r="D25" s="117"/>
      <c r="E25" s="117"/>
      <c r="F25" s="117"/>
      <c r="G25" s="117"/>
      <c r="H25" s="117"/>
      <c r="I25" s="117"/>
      <c r="J25" s="117"/>
      <c r="K25" s="117"/>
      <c r="L25" s="193"/>
      <c r="M25" s="14"/>
      <c r="N25" s="215"/>
      <c r="O25" s="234"/>
      <c r="P25" s="234"/>
      <c r="Q25" s="234"/>
      <c r="R25" s="225"/>
      <c r="S25" s="225"/>
      <c r="T25" s="225"/>
      <c r="U25" s="216"/>
      <c r="V25" s="216"/>
      <c r="W25" s="2"/>
    </row>
    <row r="26" spans="1:23" ht="15" customHeight="1">
      <c r="A26" s="16"/>
      <c r="B26" s="231"/>
      <c r="C26" s="231"/>
      <c r="D26" s="231"/>
      <c r="E26" s="231"/>
      <c r="F26" s="52"/>
      <c r="G26" s="52"/>
      <c r="H26" s="52"/>
      <c r="I26" s="52"/>
      <c r="J26" s="52"/>
      <c r="K26" s="52"/>
      <c r="L26" s="1"/>
      <c r="M26" s="2"/>
      <c r="N26" s="216"/>
      <c r="O26" s="234"/>
      <c r="P26" s="234"/>
      <c r="Q26" s="234"/>
      <c r="R26" s="225"/>
      <c r="S26" s="225"/>
      <c r="T26" s="225"/>
      <c r="U26" s="215"/>
      <c r="V26" s="216"/>
      <c r="W26" s="2"/>
    </row>
    <row r="27" spans="1:23" ht="15" customHeight="1">
      <c r="B27" s="16"/>
      <c r="C27" s="16"/>
      <c r="D27" s="16"/>
      <c r="E27" s="16"/>
      <c r="L27" s="1"/>
      <c r="M27" s="2"/>
      <c r="N27" s="216"/>
      <c r="O27" s="234"/>
      <c r="P27" s="234"/>
      <c r="Q27" s="234"/>
      <c r="R27" s="225"/>
      <c r="S27" s="225"/>
      <c r="T27" s="225"/>
      <c r="U27" s="216"/>
      <c r="V27" s="216"/>
      <c r="W27" s="2"/>
    </row>
    <row r="28" spans="1:23" ht="15" customHeight="1">
      <c r="L28" s="1"/>
      <c r="M28" s="2"/>
      <c r="N28" s="216"/>
      <c r="O28" s="234"/>
      <c r="P28" s="234"/>
      <c r="Q28" s="234"/>
      <c r="R28" s="225"/>
      <c r="S28" s="225"/>
      <c r="T28" s="225"/>
      <c r="U28" s="216"/>
      <c r="V28" s="216"/>
      <c r="W28" s="2"/>
    </row>
    <row r="29" spans="1:23" ht="15" customHeight="1">
      <c r="L29" s="1"/>
      <c r="M29" s="2"/>
      <c r="N29" s="216"/>
      <c r="O29" s="234"/>
      <c r="P29" s="234"/>
      <c r="Q29" s="234"/>
      <c r="R29" s="225"/>
      <c r="S29" s="225"/>
      <c r="T29" s="225"/>
      <c r="U29" s="215"/>
      <c r="V29" s="216"/>
      <c r="W29" s="2"/>
    </row>
    <row r="30" spans="1:23" ht="15" customHeight="1">
      <c r="L30" s="1"/>
      <c r="M30" s="2"/>
      <c r="N30" s="216"/>
      <c r="O30" s="234"/>
      <c r="P30" s="234"/>
      <c r="Q30" s="234"/>
      <c r="R30" s="225"/>
      <c r="S30" s="225"/>
      <c r="T30" s="225"/>
      <c r="U30" s="216"/>
      <c r="V30" s="216"/>
      <c r="W30" s="2"/>
    </row>
    <row r="31" spans="1:23" ht="15" customHeight="1">
      <c r="L31" s="1"/>
      <c r="M31" s="2"/>
      <c r="N31" s="216"/>
      <c r="O31" s="216"/>
      <c r="P31" s="216"/>
      <c r="Q31" s="215"/>
      <c r="R31" s="222"/>
      <c r="S31" s="216"/>
      <c r="T31" s="216"/>
      <c r="U31" s="216"/>
      <c r="V31" s="216"/>
      <c r="W31" s="2"/>
    </row>
    <row r="32" spans="1:23" ht="15" customHeight="1">
      <c r="L32" s="1"/>
      <c r="M32" s="2"/>
      <c r="N32" s="216"/>
      <c r="O32" s="216"/>
      <c r="P32" s="216"/>
      <c r="Q32" s="215"/>
      <c r="R32" s="222"/>
      <c r="S32" s="216"/>
      <c r="T32" s="216"/>
      <c r="U32" s="216"/>
      <c r="V32" s="216"/>
      <c r="W32" s="2"/>
    </row>
    <row r="33" spans="12:23" ht="15" customHeight="1">
      <c r="L33" s="1"/>
      <c r="M33" s="2"/>
      <c r="N33" s="216"/>
      <c r="O33" s="216"/>
      <c r="P33" s="216"/>
      <c r="Q33" s="215"/>
      <c r="R33" s="222"/>
      <c r="S33" s="216"/>
      <c r="T33" s="216"/>
      <c r="U33" s="216"/>
      <c r="V33" s="216"/>
      <c r="W33" s="2"/>
    </row>
    <row r="34" spans="12:23" ht="15" customHeight="1">
      <c r="L34" s="1"/>
      <c r="M34" s="2"/>
      <c r="N34" s="216"/>
      <c r="O34" s="216"/>
      <c r="P34" s="216"/>
      <c r="Q34" s="215"/>
      <c r="R34" s="222"/>
      <c r="S34" s="216"/>
      <c r="T34" s="216"/>
      <c r="U34" s="216"/>
      <c r="V34" s="216"/>
      <c r="W34" s="2"/>
    </row>
    <row r="35" spans="12:23" ht="15" customHeight="1">
      <c r="L35" s="1"/>
      <c r="M35" s="2"/>
      <c r="N35" s="216"/>
      <c r="O35" s="216"/>
      <c r="P35" s="216"/>
      <c r="Q35" s="215"/>
      <c r="R35" s="222"/>
      <c r="S35" s="216"/>
      <c r="T35" s="216"/>
      <c r="U35" s="216"/>
      <c r="V35" s="216"/>
      <c r="W35" s="2"/>
    </row>
    <row r="36" spans="12:23" ht="15" customHeight="1">
      <c r="L36" s="1"/>
      <c r="M36" s="2"/>
      <c r="N36" s="216"/>
      <c r="O36" s="216"/>
      <c r="P36" s="216"/>
      <c r="Q36" s="215"/>
      <c r="R36" s="222"/>
      <c r="S36" s="216"/>
      <c r="T36" s="216"/>
      <c r="U36" s="216"/>
      <c r="V36" s="216"/>
      <c r="W36" s="2"/>
    </row>
    <row r="37" spans="12:23" ht="15" customHeight="1">
      <c r="L37" s="1"/>
      <c r="M37" s="2"/>
      <c r="N37" s="216"/>
      <c r="O37" s="216"/>
      <c r="P37" s="216"/>
      <c r="Q37" s="215"/>
      <c r="R37" s="216"/>
      <c r="S37" s="216"/>
      <c r="T37" s="216"/>
      <c r="U37" s="216"/>
      <c r="V37" s="226"/>
      <c r="W37" s="2"/>
    </row>
    <row r="38" spans="12:23" ht="15" customHeight="1">
      <c r="L38" s="1"/>
      <c r="M38" s="2"/>
      <c r="N38" s="216"/>
      <c r="O38" s="216"/>
      <c r="P38" s="216"/>
      <c r="Q38" s="215"/>
      <c r="R38" s="216"/>
      <c r="S38" s="216"/>
      <c r="T38" s="216"/>
      <c r="U38" s="216"/>
      <c r="V38" s="216"/>
      <c r="W38" s="2"/>
    </row>
    <row r="39" spans="12:23" ht="15" customHeight="1">
      <c r="L39" s="1"/>
      <c r="M39" s="1"/>
      <c r="N39" s="125"/>
      <c r="O39" s="125"/>
      <c r="P39" s="125"/>
    </row>
    <row r="40" spans="12:23" ht="15" customHeight="1">
      <c r="L40" s="1"/>
      <c r="M40" s="1"/>
      <c r="N40" s="125"/>
      <c r="O40" s="125"/>
      <c r="P40" s="125"/>
    </row>
    <row r="50" spans="12:13">
      <c r="L50" s="1"/>
      <c r="M50" s="1"/>
    </row>
    <row r="51" spans="12:13">
      <c r="L51" s="1"/>
      <c r="M51" s="1"/>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scale="97" firstPageNumber="0" orientation="portrait" r:id="rId2"/>
  <headerFooter alignWithMargins="0">
    <oddFooter>&amp;C&amp;10&amp;A</oddFooter>
  </headerFooter>
  <ignoredErrors>
    <ignoredError sqref="C20:J20 C21 J21" formulaRange="1"/>
    <ignoredError sqref="D21:I21" formula="1" formulaRange="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79998168889431442"/>
    <pageSetUpPr fitToPage="1"/>
  </sheetPr>
  <dimension ref="B1:X52"/>
  <sheetViews>
    <sheetView zoomScaleNormal="100" workbookViewId="0">
      <selection sqref="A1:L39"/>
    </sheetView>
  </sheetViews>
  <sheetFormatPr baseColWidth="10" defaultColWidth="10.90625" defaultRowHeight="12"/>
  <cols>
    <col min="1" max="1" width="2.26953125" style="1" customWidth="1"/>
    <col min="2" max="2" width="13" style="1" customWidth="1"/>
    <col min="3" max="8" width="5.54296875" style="1" customWidth="1"/>
    <col min="9" max="9" width="6.7265625" style="1" customWidth="1"/>
    <col min="10" max="10" width="5.90625" style="1" customWidth="1"/>
    <col min="11" max="11" width="5.54296875" style="1" customWidth="1"/>
    <col min="12" max="12" width="1.453125" style="16" customWidth="1"/>
    <col min="13" max="13" width="7.6328125" style="138" customWidth="1"/>
    <col min="14" max="14" width="7" style="138" customWidth="1"/>
    <col min="15" max="15" width="6.453125" style="138" bestFit="1" customWidth="1"/>
    <col min="16" max="16" width="5.26953125" style="138" customWidth="1"/>
    <col min="17" max="17" width="10.90625" style="158"/>
    <col min="18" max="23" width="10.90625" style="1"/>
    <col min="24" max="24" width="4.7265625" style="139" customWidth="1"/>
    <col min="25" max="16384" width="10.90625" style="1"/>
  </cols>
  <sheetData>
    <row r="1" spans="2:24" s="24" customFormat="1" ht="12.75">
      <c r="B1" s="1040" t="s">
        <v>76</v>
      </c>
      <c r="C1" s="1040"/>
      <c r="D1" s="1040"/>
      <c r="E1" s="1040"/>
      <c r="F1" s="1040"/>
      <c r="G1" s="1040"/>
      <c r="H1" s="1040"/>
      <c r="I1" s="1040"/>
      <c r="J1" s="1040"/>
      <c r="K1" s="1040"/>
      <c r="L1" s="27"/>
      <c r="M1" s="668" t="str">
        <f>C6</f>
        <v>Suave</v>
      </c>
      <c r="N1" s="668" t="str">
        <f>E6</f>
        <v>Intermedio</v>
      </c>
      <c r="O1" s="668" t="str">
        <f>G6</f>
        <v>Fuerte</v>
      </c>
      <c r="P1" s="669" t="s">
        <v>59</v>
      </c>
      <c r="Q1" s="581"/>
      <c r="X1" s="135"/>
    </row>
    <row r="2" spans="2:24" s="24" customFormat="1" ht="12.75">
      <c r="B2" s="26"/>
      <c r="C2" s="26"/>
      <c r="D2" s="26"/>
      <c r="E2" s="26"/>
      <c r="F2" s="26"/>
      <c r="G2" s="26"/>
      <c r="H2" s="26"/>
      <c r="L2" s="27"/>
      <c r="M2" s="670">
        <f>D21</f>
        <v>0.21626758320403536</v>
      </c>
      <c r="N2" s="670">
        <f>F21</f>
        <v>0.431280355537774</v>
      </c>
      <c r="O2" s="670">
        <f>H21</f>
        <v>0.35072637675405638</v>
      </c>
      <c r="P2" s="671">
        <f>1-M2-N2-O2</f>
        <v>1.7256845041342395E-3</v>
      </c>
      <c r="Q2" s="581"/>
      <c r="X2" s="135"/>
    </row>
    <row r="3" spans="2:24" s="24" customFormat="1" ht="12.75">
      <c r="B3" s="1040" t="s">
        <v>440</v>
      </c>
      <c r="C3" s="1040"/>
      <c r="D3" s="1040"/>
      <c r="E3" s="1040"/>
      <c r="F3" s="1040"/>
      <c r="G3" s="1040"/>
      <c r="H3" s="1040"/>
      <c r="I3" s="1040"/>
      <c r="J3" s="1040"/>
      <c r="K3" s="1040"/>
      <c r="L3" s="27"/>
      <c r="M3" s="669"/>
      <c r="N3" s="669"/>
      <c r="O3" s="669"/>
      <c r="P3" s="669"/>
      <c r="Q3" s="581"/>
      <c r="X3" s="135"/>
    </row>
    <row r="4" spans="2:24" s="24" customFormat="1" ht="12.75">
      <c r="B4" s="1103" t="s">
        <v>547</v>
      </c>
      <c r="C4" s="1103"/>
      <c r="D4" s="1103"/>
      <c r="E4" s="1103"/>
      <c r="F4" s="1103"/>
      <c r="G4" s="1103"/>
      <c r="H4" s="1103"/>
      <c r="I4" s="1103"/>
      <c r="J4" s="1103"/>
      <c r="K4" s="1103"/>
      <c r="L4" s="27"/>
      <c r="M4" s="136"/>
      <c r="N4" s="136"/>
      <c r="O4" s="136"/>
      <c r="P4" s="136"/>
      <c r="Q4" s="581"/>
      <c r="X4" s="135"/>
    </row>
    <row r="5" spans="2:24" s="24" customFormat="1" ht="12.75">
      <c r="B5" s="1119" t="s">
        <v>169</v>
      </c>
      <c r="C5" s="1119"/>
      <c r="D5" s="1119"/>
      <c r="E5" s="1119"/>
      <c r="F5" s="1119"/>
      <c r="G5" s="1119"/>
      <c r="H5" s="1119"/>
      <c r="I5" s="1119"/>
      <c r="J5" s="1119"/>
      <c r="K5" s="1119"/>
      <c r="L5" s="27"/>
      <c r="M5" s="127"/>
      <c r="N5" s="136"/>
      <c r="O5" s="136"/>
      <c r="P5" s="136"/>
      <c r="Q5" s="581"/>
      <c r="X5" s="135"/>
    </row>
    <row r="6" spans="2:24" s="38" customFormat="1" ht="24" customHeight="1">
      <c r="B6" s="1121" t="s">
        <v>96</v>
      </c>
      <c r="C6" s="1120" t="s">
        <v>92</v>
      </c>
      <c r="D6" s="1120"/>
      <c r="E6" s="1120" t="s">
        <v>93</v>
      </c>
      <c r="F6" s="1120"/>
      <c r="G6" s="1120" t="s">
        <v>94</v>
      </c>
      <c r="H6" s="1120"/>
      <c r="I6" s="1050" t="s">
        <v>64</v>
      </c>
      <c r="J6" s="1050"/>
      <c r="K6" s="1050"/>
      <c r="L6" s="39"/>
      <c r="M6" s="137"/>
      <c r="N6" s="137"/>
      <c r="O6" s="137"/>
      <c r="P6" s="137"/>
      <c r="Q6" s="143"/>
      <c r="X6" s="145"/>
    </row>
    <row r="7" spans="2:24" s="38" customFormat="1" ht="18">
      <c r="B7" s="1121"/>
      <c r="C7" s="873">
        <v>2019</v>
      </c>
      <c r="D7" s="783">
        <v>2020</v>
      </c>
      <c r="E7" s="873">
        <v>2019</v>
      </c>
      <c r="F7" s="873">
        <v>2020</v>
      </c>
      <c r="G7" s="873">
        <v>2019</v>
      </c>
      <c r="H7" s="873">
        <v>2020</v>
      </c>
      <c r="I7" s="783">
        <v>2019</v>
      </c>
      <c r="J7" s="882">
        <v>2020</v>
      </c>
      <c r="K7" s="440" t="s">
        <v>8</v>
      </c>
      <c r="L7" s="39"/>
      <c r="M7" s="127"/>
      <c r="N7" s="233"/>
      <c r="O7" s="207"/>
      <c r="P7" s="137"/>
      <c r="Q7" s="143"/>
      <c r="R7" s="160"/>
      <c r="S7" s="160"/>
      <c r="X7" s="145"/>
    </row>
    <row r="8" spans="2:24" s="38" customFormat="1" ht="15.75" customHeight="1">
      <c r="B8" s="42" t="s">
        <v>47</v>
      </c>
      <c r="C8" s="631">
        <v>30257.24</v>
      </c>
      <c r="D8" s="631">
        <v>29721.919999999998</v>
      </c>
      <c r="E8" s="631">
        <v>62792.99</v>
      </c>
      <c r="F8" s="631">
        <v>36987.438999999998</v>
      </c>
      <c r="G8" s="631">
        <v>17878</v>
      </c>
      <c r="H8" s="631">
        <v>29357.360000000001</v>
      </c>
      <c r="I8" s="631">
        <v>110928.26</v>
      </c>
      <c r="J8" s="631">
        <v>96514.718999999997</v>
      </c>
      <c r="K8" s="631">
        <f>J8/I8*100-100</f>
        <v>-12.993569898238732</v>
      </c>
      <c r="L8" s="39"/>
      <c r="M8" s="575"/>
      <c r="N8" s="575"/>
      <c r="O8" s="207"/>
      <c r="P8" s="137"/>
      <c r="Q8" s="143"/>
      <c r="R8" s="160"/>
      <c r="S8" s="160"/>
      <c r="T8" s="210"/>
      <c r="U8" s="210"/>
      <c r="V8" s="210"/>
      <c r="W8" s="210"/>
      <c r="X8" s="145"/>
    </row>
    <row r="9" spans="2:24" s="38" customFormat="1" ht="15.75" customHeight="1">
      <c r="B9" s="42" t="s">
        <v>48</v>
      </c>
      <c r="C9" s="631">
        <v>27947.49</v>
      </c>
      <c r="D9" s="631">
        <v>10850.28</v>
      </c>
      <c r="E9" s="631">
        <v>69391.11</v>
      </c>
      <c r="F9" s="631">
        <v>51258.46</v>
      </c>
      <c r="G9" s="631">
        <v>33236.01</v>
      </c>
      <c r="H9" s="631">
        <v>7430.4</v>
      </c>
      <c r="I9" s="631">
        <v>130574.61000000002</v>
      </c>
      <c r="J9" s="631">
        <v>69539.14</v>
      </c>
      <c r="K9" s="631">
        <f>J9/I9*100-100</f>
        <v>-46.743750565289844</v>
      </c>
      <c r="L9" s="39"/>
      <c r="M9" s="899"/>
      <c r="N9" s="575"/>
      <c r="O9" s="207"/>
      <c r="P9" s="137"/>
      <c r="Q9" s="143"/>
      <c r="R9" s="160"/>
      <c r="S9" s="160"/>
      <c r="T9" s="210"/>
      <c r="U9" s="210"/>
      <c r="V9" s="210"/>
      <c r="W9" s="210"/>
      <c r="X9" s="145"/>
    </row>
    <row r="10" spans="2:24" s="38" customFormat="1" ht="15.75" customHeight="1">
      <c r="B10" s="42" t="s">
        <v>49</v>
      </c>
      <c r="C10" s="631">
        <v>11713.67</v>
      </c>
      <c r="D10" s="631">
        <v>30163.23</v>
      </c>
      <c r="E10" s="631">
        <v>16601.97</v>
      </c>
      <c r="F10" s="631">
        <v>57561.468000000001</v>
      </c>
      <c r="G10" s="631">
        <v>30642.28</v>
      </c>
      <c r="H10" s="631">
        <v>31583.19</v>
      </c>
      <c r="I10" s="631">
        <v>58957.919999999998</v>
      </c>
      <c r="J10" s="631">
        <v>119307.88800000001</v>
      </c>
      <c r="K10" s="631">
        <f>J10/I10*100-100</f>
        <v>102.36108736536161</v>
      </c>
      <c r="L10" s="39"/>
      <c r="M10" s="575"/>
      <c r="N10" s="575"/>
      <c r="O10" s="207"/>
      <c r="P10" s="137"/>
      <c r="Q10" s="143"/>
      <c r="R10" s="160"/>
      <c r="S10" s="160"/>
      <c r="T10" s="210"/>
      <c r="U10" s="210"/>
      <c r="V10" s="210"/>
      <c r="W10" s="210"/>
      <c r="X10" s="145"/>
    </row>
    <row r="11" spans="2:24" s="38" customFormat="1" ht="15.75" customHeight="1">
      <c r="B11" s="42" t="s">
        <v>57</v>
      </c>
      <c r="C11" s="631">
        <v>2825.89</v>
      </c>
      <c r="D11" s="631">
        <v>24235.599999999999</v>
      </c>
      <c r="E11" s="631">
        <v>68257.183999999994</v>
      </c>
      <c r="F11" s="631">
        <v>34384.76</v>
      </c>
      <c r="G11" s="631">
        <v>19053.431</v>
      </c>
      <c r="H11" s="631">
        <v>65602.820000000007</v>
      </c>
      <c r="I11" s="631">
        <v>117091.58499999999</v>
      </c>
      <c r="J11" s="631">
        <v>124223.18000000001</v>
      </c>
      <c r="K11" s="631">
        <f>J11/I11*100-100</f>
        <v>6.090612745570084</v>
      </c>
      <c r="L11" s="39"/>
      <c r="M11" s="575"/>
      <c r="N11" s="575"/>
      <c r="O11" s="207"/>
      <c r="P11" s="137"/>
      <c r="Q11" s="143"/>
      <c r="R11" s="160"/>
      <c r="S11" s="160"/>
      <c r="T11" s="210"/>
      <c r="U11" s="210"/>
      <c r="V11" s="210"/>
      <c r="W11" s="210"/>
      <c r="X11" s="145"/>
    </row>
    <row r="12" spans="2:24" s="38" customFormat="1" ht="15.75" customHeight="1">
      <c r="B12" s="42" t="s">
        <v>58</v>
      </c>
      <c r="C12" s="631">
        <v>27336.19</v>
      </c>
      <c r="D12" s="631">
        <v>7136.96</v>
      </c>
      <c r="E12" s="631">
        <v>52264.561999999998</v>
      </c>
      <c r="F12" s="631">
        <v>23431.41</v>
      </c>
      <c r="G12" s="631">
        <v>4920</v>
      </c>
      <c r="H12" s="631">
        <v>31617.23</v>
      </c>
      <c r="I12" s="631">
        <v>90954.182000000001</v>
      </c>
      <c r="J12" s="631">
        <v>62552.36</v>
      </c>
      <c r="K12" s="631">
        <f>J12/I12*100-100</f>
        <v>-31.226515785717254</v>
      </c>
      <c r="L12" s="39"/>
      <c r="M12" s="629"/>
      <c r="N12" s="554"/>
      <c r="O12" s="207"/>
      <c r="P12" s="137"/>
      <c r="Q12" s="143"/>
      <c r="R12" s="160"/>
      <c r="S12" s="160"/>
      <c r="T12" s="210"/>
      <c r="U12" s="210"/>
      <c r="V12" s="210"/>
      <c r="W12" s="210"/>
      <c r="X12" s="145"/>
    </row>
    <row r="13" spans="2:24" s="38" customFormat="1" ht="15.75" customHeight="1">
      <c r="B13" s="42" t="s">
        <v>50</v>
      </c>
      <c r="C13" s="631">
        <v>4265.28</v>
      </c>
      <c r="D13" s="631"/>
      <c r="E13" s="631">
        <v>34092.201999999997</v>
      </c>
      <c r="F13" s="631"/>
      <c r="G13" s="631">
        <v>5629.1</v>
      </c>
      <c r="H13" s="631"/>
      <c r="I13" s="631">
        <v>47587</v>
      </c>
      <c r="J13" s="631"/>
      <c r="K13" s="631"/>
      <c r="L13" s="39"/>
      <c r="M13" s="575"/>
      <c r="N13" s="575"/>
      <c r="O13" s="207"/>
      <c r="P13" s="137"/>
      <c r="Q13" s="143"/>
      <c r="R13" s="160"/>
      <c r="S13" s="160"/>
      <c r="T13" s="210"/>
      <c r="U13" s="210"/>
      <c r="V13" s="210"/>
      <c r="W13" s="210"/>
      <c r="X13" s="145"/>
    </row>
    <row r="14" spans="2:24" s="38" customFormat="1" ht="15.75" customHeight="1">
      <c r="B14" s="42" t="s">
        <v>51</v>
      </c>
      <c r="C14" s="631">
        <v>22872.92</v>
      </c>
      <c r="D14" s="631"/>
      <c r="E14" s="631">
        <v>66650.83</v>
      </c>
      <c r="F14" s="631"/>
      <c r="G14" s="631">
        <v>22814.26</v>
      </c>
      <c r="H14" s="631"/>
      <c r="I14" s="631">
        <v>112338.01</v>
      </c>
      <c r="J14" s="631"/>
      <c r="K14" s="631"/>
      <c r="L14" s="39"/>
      <c r="M14" s="628"/>
      <c r="N14" s="575"/>
      <c r="O14" s="207"/>
      <c r="P14" s="137"/>
      <c r="Q14" s="143"/>
      <c r="R14" s="160"/>
      <c r="S14" s="160"/>
      <c r="T14" s="210"/>
      <c r="U14" s="210"/>
      <c r="V14" s="210"/>
      <c r="W14" s="210"/>
      <c r="X14" s="145"/>
    </row>
    <row r="15" spans="2:24" s="38" customFormat="1" ht="15.75" customHeight="1">
      <c r="B15" s="72" t="s">
        <v>52</v>
      </c>
      <c r="C15" s="631">
        <v>57047.199999999997</v>
      </c>
      <c r="D15" s="631"/>
      <c r="E15" s="631">
        <v>29323.66</v>
      </c>
      <c r="F15" s="631"/>
      <c r="G15" s="631">
        <v>5745</v>
      </c>
      <c r="H15" s="631"/>
      <c r="I15" s="631">
        <v>92228.86</v>
      </c>
      <c r="J15" s="631"/>
      <c r="K15" s="631"/>
      <c r="L15" s="39"/>
      <c r="M15" s="575"/>
      <c r="N15" s="233"/>
      <c r="O15" s="207"/>
      <c r="P15" s="137"/>
      <c r="Q15" s="143"/>
      <c r="R15" s="160"/>
      <c r="S15" s="160"/>
      <c r="T15" s="210"/>
      <c r="U15" s="210"/>
      <c r="V15" s="210"/>
      <c r="W15" s="210"/>
      <c r="X15" s="145"/>
    </row>
    <row r="16" spans="2:24" s="38" customFormat="1" ht="15.75" customHeight="1">
      <c r="B16" s="42" t="s">
        <v>53</v>
      </c>
      <c r="C16" s="631">
        <v>19929.88</v>
      </c>
      <c r="D16" s="631"/>
      <c r="E16" s="631">
        <v>61881.73</v>
      </c>
      <c r="F16" s="631"/>
      <c r="G16" s="631">
        <v>57720.34</v>
      </c>
      <c r="H16" s="631"/>
      <c r="I16" s="631">
        <v>139531.95000000001</v>
      </c>
      <c r="J16" s="631"/>
      <c r="K16" s="631"/>
      <c r="L16" s="39"/>
      <c r="M16" s="575"/>
      <c r="N16" s="233"/>
      <c r="O16" s="207"/>
      <c r="P16" s="137"/>
      <c r="Q16" s="143"/>
      <c r="R16" s="160"/>
      <c r="S16" s="160"/>
      <c r="T16" s="210"/>
      <c r="U16" s="210"/>
      <c r="V16" s="210"/>
      <c r="W16" s="210"/>
      <c r="X16" s="145"/>
    </row>
    <row r="17" spans="2:24" s="38" customFormat="1" ht="15.75" customHeight="1">
      <c r="B17" s="42" t="s">
        <v>54</v>
      </c>
      <c r="C17" s="631">
        <v>16614.400000000001</v>
      </c>
      <c r="D17" s="631"/>
      <c r="E17" s="631">
        <v>14111.35</v>
      </c>
      <c r="F17" s="631"/>
      <c r="G17" s="631">
        <v>15103.18</v>
      </c>
      <c r="H17" s="631"/>
      <c r="I17" s="631">
        <v>45828.93</v>
      </c>
      <c r="J17" s="631"/>
      <c r="K17" s="631"/>
      <c r="L17" s="39"/>
      <c r="M17" s="575"/>
      <c r="N17" s="583"/>
      <c r="O17" s="584"/>
      <c r="P17" s="585"/>
      <c r="Q17" s="582"/>
      <c r="R17" s="160"/>
      <c r="S17" s="160"/>
      <c r="T17" s="210"/>
      <c r="U17" s="210"/>
      <c r="V17" s="210"/>
      <c r="W17" s="210"/>
      <c r="X17" s="145"/>
    </row>
    <row r="18" spans="2:24" s="38" customFormat="1" ht="15.75" customHeight="1">
      <c r="B18" s="42" t="s">
        <v>55</v>
      </c>
      <c r="C18" s="631">
        <v>0</v>
      </c>
      <c r="D18" s="631"/>
      <c r="E18" s="631">
        <v>57751.31</v>
      </c>
      <c r="F18" s="631"/>
      <c r="G18" s="631">
        <v>26086.38</v>
      </c>
      <c r="H18" s="631"/>
      <c r="I18" s="631">
        <v>84061.69</v>
      </c>
      <c r="J18" s="631"/>
      <c r="K18" s="631"/>
      <c r="L18" s="39"/>
      <c r="M18" s="630"/>
      <c r="N18" s="584"/>
      <c r="O18" s="584"/>
      <c r="P18" s="585"/>
      <c r="Q18" s="582"/>
      <c r="T18" s="210"/>
      <c r="U18" s="210"/>
      <c r="V18" s="210"/>
      <c r="W18" s="210"/>
      <c r="X18" s="145"/>
    </row>
    <row r="19" spans="2:24" s="38" customFormat="1" ht="15.75" customHeight="1">
      <c r="B19" s="42" t="s">
        <v>162</v>
      </c>
      <c r="C19" s="631">
        <v>46247.38</v>
      </c>
      <c r="D19" s="631"/>
      <c r="E19" s="631">
        <v>23182.28</v>
      </c>
      <c r="F19" s="631"/>
      <c r="G19" s="631">
        <v>10431.290000000001</v>
      </c>
      <c r="H19" s="631"/>
      <c r="I19" s="631">
        <v>80168.950000000012</v>
      </c>
      <c r="J19" s="631"/>
      <c r="K19" s="631"/>
      <c r="L19" s="39"/>
      <c r="M19" s="630"/>
      <c r="N19" s="584"/>
      <c r="O19" s="584"/>
      <c r="P19" s="585"/>
      <c r="Q19" s="582"/>
      <c r="T19" s="210"/>
      <c r="U19" s="210"/>
      <c r="V19" s="210"/>
      <c r="W19" s="210"/>
      <c r="X19" s="145"/>
    </row>
    <row r="20" spans="2:24" s="144" customFormat="1" ht="16.5" customHeight="1">
      <c r="B20" s="784" t="s">
        <v>64</v>
      </c>
      <c r="C20" s="789">
        <f t="shared" ref="C20:J20" si="0">SUM(C8:C19)</f>
        <v>267057.53999999998</v>
      </c>
      <c r="D20" s="789">
        <f t="shared" si="0"/>
        <v>102107.99</v>
      </c>
      <c r="E20" s="789">
        <f t="shared" si="0"/>
        <v>556301.17799999996</v>
      </c>
      <c r="F20" s="789">
        <f t="shared" si="0"/>
        <v>203623.53700000001</v>
      </c>
      <c r="G20" s="789">
        <f t="shared" si="0"/>
        <v>249259.27100000001</v>
      </c>
      <c r="H20" s="789">
        <f t="shared" si="0"/>
        <v>165591.00000000003</v>
      </c>
      <c r="I20" s="789">
        <f t="shared" si="0"/>
        <v>1110251.9470000002</v>
      </c>
      <c r="J20" s="789">
        <f t="shared" si="0"/>
        <v>472137.28699999995</v>
      </c>
      <c r="K20" s="631"/>
      <c r="L20" s="143"/>
      <c r="M20" s="630"/>
      <c r="N20" s="207"/>
      <c r="O20" s="207"/>
      <c r="P20" s="137"/>
      <c r="Q20" s="143"/>
      <c r="X20" s="145"/>
    </row>
    <row r="21" spans="2:24" s="38" customFormat="1" ht="16.5" customHeight="1">
      <c r="B21" s="101" t="s">
        <v>428</v>
      </c>
      <c r="C21" s="790">
        <f>C20/I20</f>
        <v>0.24053778128614256</v>
      </c>
      <c r="D21" s="790">
        <f>D20/J20</f>
        <v>0.21626758320403536</v>
      </c>
      <c r="E21" s="790">
        <f>E20/I20</f>
        <v>0.50105850253465023</v>
      </c>
      <c r="F21" s="790">
        <f>F20/J20</f>
        <v>0.431280355537774</v>
      </c>
      <c r="G21" s="790">
        <f>G20/I20</f>
        <v>0.22450694337760074</v>
      </c>
      <c r="H21" s="790">
        <f>H20/J20</f>
        <v>0.35072637675405638</v>
      </c>
      <c r="I21" s="790">
        <v>1</v>
      </c>
      <c r="J21" s="790">
        <v>1</v>
      </c>
      <c r="K21" s="791"/>
      <c r="L21" s="39"/>
      <c r="M21" s="207"/>
      <c r="N21" s="207"/>
      <c r="O21" s="207"/>
      <c r="P21" s="137"/>
      <c r="Q21" s="143"/>
      <c r="X21" s="145"/>
    </row>
    <row r="22" spans="2:24" s="38" customFormat="1" ht="15.75" customHeight="1">
      <c r="B22" s="1111" t="s">
        <v>650</v>
      </c>
      <c r="C22" s="1112"/>
      <c r="D22" s="1112"/>
      <c r="E22" s="1112"/>
      <c r="F22" s="1112"/>
      <c r="G22" s="1112"/>
      <c r="H22" s="1112"/>
      <c r="I22" s="1112"/>
      <c r="J22" s="1112"/>
      <c r="K22" s="1113"/>
      <c r="L22" s="39"/>
      <c r="M22" s="207"/>
      <c r="N22" s="207"/>
      <c r="O22" s="207"/>
      <c r="P22" s="137"/>
      <c r="Q22" s="143"/>
      <c r="X22" s="145"/>
    </row>
    <row r="23" spans="2:24" s="38" customFormat="1" ht="27" customHeight="1">
      <c r="B23" s="1114"/>
      <c r="C23" s="1115"/>
      <c r="D23" s="1115"/>
      <c r="E23" s="1115"/>
      <c r="F23" s="1115"/>
      <c r="G23" s="1115"/>
      <c r="H23" s="1115"/>
      <c r="I23" s="1115"/>
      <c r="J23" s="1115"/>
      <c r="K23" s="1116"/>
      <c r="L23" s="39"/>
      <c r="M23" s="207"/>
      <c r="N23" s="207"/>
      <c r="O23" s="207"/>
      <c r="P23" s="137"/>
      <c r="Q23" s="143"/>
      <c r="X23" s="145"/>
    </row>
    <row r="24" spans="2:24" ht="17.25" customHeight="1">
      <c r="B24" s="1117"/>
      <c r="C24" s="1118"/>
      <c r="D24" s="1118"/>
      <c r="E24" s="1118"/>
      <c r="F24" s="1118"/>
      <c r="G24" s="1118"/>
      <c r="H24" s="1118"/>
      <c r="I24" s="1118"/>
      <c r="J24" s="1118"/>
      <c r="K24" s="1118"/>
    </row>
    <row r="25" spans="2:24" ht="15" customHeight="1">
      <c r="L25" s="1"/>
      <c r="M25" s="139"/>
      <c r="N25" s="139"/>
      <c r="O25" s="139"/>
    </row>
    <row r="26" spans="2:24" ht="15" customHeight="1">
      <c r="L26" s="1"/>
      <c r="M26" s="139"/>
      <c r="N26" s="139"/>
      <c r="O26" s="139"/>
    </row>
    <row r="27" spans="2:24" ht="15" customHeight="1">
      <c r="B27" s="16"/>
      <c r="C27" s="16"/>
      <c r="D27" s="16"/>
      <c r="E27" s="16"/>
      <c r="F27" s="16"/>
      <c r="L27" s="1"/>
      <c r="M27" s="139"/>
      <c r="N27" s="139"/>
      <c r="O27" s="139"/>
      <c r="T27" s="16"/>
      <c r="U27" s="16"/>
      <c r="V27" s="16"/>
      <c r="W27" s="16"/>
    </row>
    <row r="28" spans="2:24" ht="15" customHeight="1">
      <c r="C28" s="16"/>
      <c r="D28" s="16"/>
      <c r="E28" s="16"/>
      <c r="F28" s="16"/>
      <c r="L28" s="1"/>
      <c r="M28" s="586"/>
      <c r="N28" s="139"/>
      <c r="O28" s="139"/>
    </row>
    <row r="29" spans="2:24" ht="15" customHeight="1">
      <c r="L29" s="1"/>
      <c r="M29" s="139"/>
      <c r="N29" s="139"/>
      <c r="O29" s="139"/>
    </row>
    <row r="30" spans="2:24" ht="15" customHeight="1">
      <c r="L30" s="1"/>
      <c r="M30" s="139"/>
      <c r="N30" s="139"/>
      <c r="O30" s="139"/>
    </row>
    <row r="31" spans="2:24" ht="15" customHeight="1">
      <c r="L31" s="1"/>
      <c r="M31" s="139"/>
      <c r="N31" s="139"/>
      <c r="O31" s="139"/>
    </row>
    <row r="32" spans="2:24" ht="15" customHeight="1">
      <c r="L32" s="1"/>
      <c r="M32" s="139"/>
      <c r="N32" s="139"/>
      <c r="O32" s="139"/>
    </row>
    <row r="34" spans="12:24" ht="15" customHeight="1">
      <c r="L34" s="1"/>
      <c r="M34" s="139"/>
      <c r="N34" s="139"/>
      <c r="O34" s="139"/>
    </row>
    <row r="35" spans="12:24" ht="15" customHeight="1">
      <c r="L35" s="1"/>
      <c r="M35" s="139"/>
      <c r="N35" s="139"/>
      <c r="O35" s="139"/>
      <c r="X35" s="149" t="e">
        <f>#REF!</f>
        <v>#REF!</v>
      </c>
    </row>
    <row r="36" spans="12:24" ht="15" customHeight="1">
      <c r="L36" s="1"/>
      <c r="M36" s="139"/>
      <c r="N36" s="139"/>
      <c r="O36" s="139"/>
    </row>
    <row r="37" spans="12:24" ht="15" customHeight="1">
      <c r="L37" s="1"/>
      <c r="M37" s="139"/>
      <c r="N37" s="139"/>
      <c r="O37" s="139"/>
    </row>
    <row r="38" spans="12:24" ht="15" customHeight="1">
      <c r="L38" s="1"/>
      <c r="M38" s="139"/>
      <c r="N38" s="139"/>
      <c r="O38" s="139"/>
    </row>
    <row r="51" spans="12:14">
      <c r="L51" s="1"/>
      <c r="M51" s="125"/>
      <c r="N51" s="125"/>
    </row>
    <row r="52" spans="12:14">
      <c r="L52" s="1"/>
      <c r="M52" s="125"/>
      <c r="N52" s="125"/>
    </row>
  </sheetData>
  <mergeCells count="11">
    <mergeCell ref="B22:K23"/>
    <mergeCell ref="B24:K24"/>
    <mergeCell ref="B1:K1"/>
    <mergeCell ref="B3:K3"/>
    <mergeCell ref="B5:K5"/>
    <mergeCell ref="C6:D6"/>
    <mergeCell ref="E6:F6"/>
    <mergeCell ref="G6:H6"/>
    <mergeCell ref="I6:K6"/>
    <mergeCell ref="B6:B7"/>
    <mergeCell ref="B4:K4"/>
  </mergeCells>
  <printOptions horizontalCentered="1"/>
  <pageMargins left="0.59055118110236227" right="0.59055118110236227" top="0.74803149606299213" bottom="0.78740157480314965" header="0.51181102362204722" footer="0.59055118110236227"/>
  <pageSetup scale="98"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pageSetUpPr fitToPage="1"/>
  </sheetPr>
  <dimension ref="B1:K22"/>
  <sheetViews>
    <sheetView zoomScaleNormal="100" workbookViewId="0">
      <selection sqref="A1:K23"/>
    </sheetView>
  </sheetViews>
  <sheetFormatPr baseColWidth="10" defaultColWidth="10.90625" defaultRowHeight="12.75"/>
  <cols>
    <col min="1" max="1" width="1.6328125" style="529" customWidth="1"/>
    <col min="2" max="2" width="9.90625" style="529" customWidth="1"/>
    <col min="3" max="10" width="6.6328125" style="529" customWidth="1"/>
    <col min="11" max="11" width="2.36328125" style="529" customWidth="1"/>
    <col min="12" max="16384" width="10.90625" style="529"/>
  </cols>
  <sheetData>
    <row r="1" spans="2:11">
      <c r="B1" s="1040" t="s">
        <v>77</v>
      </c>
      <c r="C1" s="1040"/>
      <c r="D1" s="1040"/>
      <c r="E1" s="1040"/>
      <c r="F1" s="1040"/>
      <c r="G1" s="1040"/>
      <c r="H1" s="1040"/>
      <c r="I1" s="1040"/>
      <c r="J1" s="1040"/>
      <c r="K1" s="26"/>
    </row>
    <row r="3" spans="2:11">
      <c r="B3" s="1013" t="s">
        <v>382</v>
      </c>
      <c r="C3" s="1013"/>
      <c r="D3" s="1013"/>
      <c r="E3" s="1013"/>
      <c r="F3" s="1013"/>
      <c r="G3" s="1013"/>
      <c r="H3" s="1013"/>
      <c r="I3" s="1013"/>
      <c r="J3" s="1013"/>
    </row>
    <row r="4" spans="2:11">
      <c r="B4" s="1123" t="s">
        <v>536</v>
      </c>
      <c r="C4" s="1013"/>
      <c r="D4" s="1013"/>
      <c r="E4" s="1013"/>
      <c r="F4" s="1013"/>
      <c r="G4" s="1013"/>
      <c r="H4" s="1013"/>
      <c r="I4" s="1013"/>
      <c r="J4" s="1013"/>
    </row>
    <row r="5" spans="2:11" ht="13.5" customHeight="1">
      <c r="B5" s="1013" t="s">
        <v>169</v>
      </c>
      <c r="C5" s="1013"/>
      <c r="D5" s="1013"/>
      <c r="E5" s="1013"/>
      <c r="F5" s="1013"/>
      <c r="G5" s="1013"/>
      <c r="H5" s="1013"/>
      <c r="I5" s="1013"/>
      <c r="J5" s="1013"/>
    </row>
    <row r="6" spans="2:11" ht="104.25" customHeight="1">
      <c r="B6" s="796" t="s">
        <v>371</v>
      </c>
      <c r="C6" s="1125" t="s">
        <v>373</v>
      </c>
      <c r="D6" s="1125"/>
      <c r="E6" s="1125" t="s">
        <v>374</v>
      </c>
      <c r="F6" s="1125"/>
      <c r="G6" s="1125" t="s">
        <v>451</v>
      </c>
      <c r="H6" s="1125"/>
      <c r="I6" s="1125" t="s">
        <v>375</v>
      </c>
      <c r="J6" s="1125"/>
    </row>
    <row r="7" spans="2:11" ht="15.75" customHeight="1">
      <c r="B7" s="797" t="s">
        <v>372</v>
      </c>
      <c r="C7" s="1124" t="s">
        <v>94</v>
      </c>
      <c r="D7" s="1124"/>
      <c r="E7" s="1124" t="s">
        <v>93</v>
      </c>
      <c r="F7" s="1124"/>
      <c r="G7" s="1124" t="s">
        <v>92</v>
      </c>
      <c r="H7" s="1124"/>
      <c r="I7" s="1124" t="s">
        <v>59</v>
      </c>
      <c r="J7" s="1124"/>
    </row>
    <row r="8" spans="2:11" ht="15.75" customHeight="1">
      <c r="B8" s="798" t="s">
        <v>96</v>
      </c>
      <c r="C8" s="664">
        <v>2019</v>
      </c>
      <c r="D8" s="664">
        <v>2020</v>
      </c>
      <c r="E8" s="664">
        <v>2019</v>
      </c>
      <c r="F8" s="664">
        <v>2020</v>
      </c>
      <c r="G8" s="664">
        <v>2019</v>
      </c>
      <c r="H8" s="664">
        <v>2020</v>
      </c>
      <c r="I8" s="664">
        <v>2019</v>
      </c>
      <c r="J8" s="664">
        <v>2020</v>
      </c>
    </row>
    <row r="9" spans="2:11" ht="15.75" customHeight="1">
      <c r="B9" s="798" t="s">
        <v>47</v>
      </c>
      <c r="C9" s="631">
        <v>0</v>
      </c>
      <c r="D9" s="631">
        <v>18199.61</v>
      </c>
      <c r="E9" s="631">
        <v>56233.03</v>
      </c>
      <c r="F9" s="631">
        <v>24118.438999999998</v>
      </c>
      <c r="G9" s="631">
        <v>29257.24</v>
      </c>
      <c r="H9" s="631">
        <v>29721.919999999998</v>
      </c>
      <c r="I9" s="631">
        <v>0</v>
      </c>
      <c r="J9" s="631">
        <v>448</v>
      </c>
    </row>
    <row r="10" spans="2:11" ht="15.75" customHeight="1">
      <c r="B10" s="798" t="s">
        <v>48</v>
      </c>
      <c r="C10" s="631">
        <v>0</v>
      </c>
      <c r="D10" s="631">
        <v>7430.4</v>
      </c>
      <c r="E10" s="631">
        <v>58659.65</v>
      </c>
      <c r="F10" s="631">
        <v>25936.19</v>
      </c>
      <c r="G10" s="631">
        <v>25244.42</v>
      </c>
      <c r="H10" s="631">
        <v>10850.28</v>
      </c>
      <c r="I10" s="631">
        <v>0</v>
      </c>
      <c r="J10" s="631">
        <v>0</v>
      </c>
    </row>
    <row r="11" spans="2:11" ht="15.75" customHeight="1">
      <c r="B11" s="798" t="s">
        <v>49</v>
      </c>
      <c r="C11" s="631">
        <v>0</v>
      </c>
      <c r="D11" s="631">
        <v>7239.93</v>
      </c>
      <c r="E11" s="631">
        <v>10325.450000000001</v>
      </c>
      <c r="F11" s="631">
        <v>39632.387999999999</v>
      </c>
      <c r="G11" s="631">
        <v>11713.67</v>
      </c>
      <c r="H11" s="631">
        <v>30163.23</v>
      </c>
      <c r="I11" s="631">
        <v>0</v>
      </c>
      <c r="J11" s="631">
        <v>0</v>
      </c>
    </row>
    <row r="12" spans="2:11" ht="15.75" customHeight="1">
      <c r="B12" s="798" t="s">
        <v>57</v>
      </c>
      <c r="C12" s="631">
        <v>0</v>
      </c>
      <c r="D12" s="631">
        <v>30480.86</v>
      </c>
      <c r="E12" s="631">
        <v>63370.934000000001</v>
      </c>
      <c r="F12" s="631">
        <v>21523.07</v>
      </c>
      <c r="G12" s="631">
        <v>2825.89</v>
      </c>
      <c r="H12" s="631">
        <v>24235.599999999999</v>
      </c>
      <c r="I12" s="631">
        <v>0</v>
      </c>
      <c r="J12" s="631">
        <v>0</v>
      </c>
    </row>
    <row r="13" spans="2:11" ht="15.75" customHeight="1">
      <c r="B13" s="798" t="s">
        <v>58</v>
      </c>
      <c r="C13" s="631">
        <v>482.38</v>
      </c>
      <c r="D13" s="631">
        <v>2263.54</v>
      </c>
      <c r="E13" s="631">
        <v>51124.561999999998</v>
      </c>
      <c r="F13" s="631">
        <v>11620.18</v>
      </c>
      <c r="G13" s="631">
        <v>107.06</v>
      </c>
      <c r="H13" s="631">
        <v>7136.96</v>
      </c>
      <c r="I13" s="631">
        <v>0</v>
      </c>
      <c r="J13" s="631">
        <v>366.76</v>
      </c>
    </row>
    <row r="14" spans="2:11" ht="15.75" customHeight="1">
      <c r="B14" s="798" t="s">
        <v>50</v>
      </c>
      <c r="C14" s="631">
        <v>0</v>
      </c>
      <c r="D14" s="631"/>
      <c r="E14" s="631">
        <v>9878.2620000000006</v>
      </c>
      <c r="F14" s="631"/>
      <c r="G14" s="631">
        <v>0</v>
      </c>
      <c r="H14" s="631"/>
      <c r="I14" s="631">
        <v>0</v>
      </c>
      <c r="J14" s="631"/>
    </row>
    <row r="15" spans="2:11" ht="15.75" customHeight="1">
      <c r="B15" s="798" t="s">
        <v>51</v>
      </c>
      <c r="C15" s="631">
        <v>0</v>
      </c>
      <c r="D15" s="631"/>
      <c r="E15" s="631">
        <v>38600.089999999997</v>
      </c>
      <c r="F15" s="631"/>
      <c r="G15" s="631">
        <v>0</v>
      </c>
      <c r="H15" s="631"/>
      <c r="I15" s="631">
        <v>0</v>
      </c>
      <c r="J15" s="631"/>
    </row>
    <row r="16" spans="2:11" ht="15.75" customHeight="1">
      <c r="B16" s="798" t="s">
        <v>52</v>
      </c>
      <c r="C16" s="825">
        <v>0</v>
      </c>
      <c r="D16" s="825"/>
      <c r="E16" s="825">
        <v>11356.29</v>
      </c>
      <c r="F16" s="825"/>
      <c r="G16" s="825">
        <v>0</v>
      </c>
      <c r="H16" s="825"/>
      <c r="I16" s="825">
        <v>113</v>
      </c>
      <c r="J16" s="825"/>
    </row>
    <row r="17" spans="2:11" ht="15.75" customHeight="1">
      <c r="B17" s="798" t="s">
        <v>53</v>
      </c>
      <c r="C17" s="631">
        <v>0</v>
      </c>
      <c r="D17" s="825"/>
      <c r="E17" s="631">
        <v>13995</v>
      </c>
      <c r="F17" s="631"/>
      <c r="G17" s="825">
        <v>0</v>
      </c>
      <c r="H17" s="825"/>
      <c r="I17" s="734">
        <v>0</v>
      </c>
      <c r="J17" s="734"/>
    </row>
    <row r="18" spans="2:11" ht="15.75" customHeight="1">
      <c r="B18" s="798" t="s">
        <v>54</v>
      </c>
      <c r="C18" s="631">
        <v>0</v>
      </c>
      <c r="D18" s="631"/>
      <c r="E18" s="631">
        <v>0</v>
      </c>
      <c r="F18" s="631"/>
      <c r="G18" s="631">
        <v>0</v>
      </c>
      <c r="H18" s="631"/>
      <c r="I18" s="734">
        <v>0</v>
      </c>
      <c r="J18" s="734"/>
    </row>
    <row r="19" spans="2:11" ht="15.75" customHeight="1">
      <c r="B19" s="798" t="s">
        <v>55</v>
      </c>
      <c r="C19" s="631">
        <v>0</v>
      </c>
      <c r="D19" s="631"/>
      <c r="E19" s="631">
        <v>0</v>
      </c>
      <c r="F19" s="631"/>
      <c r="G19" s="631">
        <v>0</v>
      </c>
      <c r="H19" s="631"/>
      <c r="I19" s="825">
        <v>224</v>
      </c>
      <c r="J19" s="825"/>
    </row>
    <row r="20" spans="2:11" ht="15.75" customHeight="1">
      <c r="B20" s="798" t="s">
        <v>56</v>
      </c>
      <c r="C20" s="631">
        <v>0</v>
      </c>
      <c r="D20" s="631"/>
      <c r="E20" s="631">
        <v>420</v>
      </c>
      <c r="F20" s="631"/>
      <c r="G20" s="631">
        <v>46247.38</v>
      </c>
      <c r="H20" s="631"/>
      <c r="I20" s="825">
        <v>308</v>
      </c>
      <c r="J20" s="825"/>
    </row>
    <row r="21" spans="2:11">
      <c r="B21" s="799" t="s">
        <v>64</v>
      </c>
      <c r="C21" s="631">
        <f t="shared" ref="C21:J21" si="0">SUM(C9:C20)</f>
        <v>482.38</v>
      </c>
      <c r="D21" s="631">
        <f t="shared" si="0"/>
        <v>65614.34</v>
      </c>
      <c r="E21" s="631">
        <f>SUM(E9:E20)</f>
        <v>313963.26799999998</v>
      </c>
      <c r="F21" s="631">
        <f t="shared" si="0"/>
        <v>122830.26699999999</v>
      </c>
      <c r="G21" s="631">
        <f t="shared" si="0"/>
        <v>115395.66</v>
      </c>
      <c r="H21" s="631">
        <f t="shared" si="0"/>
        <v>102107.99</v>
      </c>
      <c r="I21" s="631">
        <f t="shared" si="0"/>
        <v>645</v>
      </c>
      <c r="J21" s="631">
        <f t="shared" si="0"/>
        <v>814.76</v>
      </c>
      <c r="K21" s="613"/>
    </row>
    <row r="22" spans="2:11" ht="42" customHeight="1">
      <c r="B22" s="1122" t="s">
        <v>650</v>
      </c>
      <c r="C22" s="1122"/>
      <c r="D22" s="1122"/>
      <c r="E22" s="1122"/>
      <c r="F22" s="1122"/>
      <c r="G22" s="1122"/>
      <c r="H22" s="1122"/>
      <c r="I22" s="1122"/>
      <c r="J22" s="1122"/>
    </row>
  </sheetData>
  <mergeCells count="13">
    <mergeCell ref="B22:J22"/>
    <mergeCell ref="B4:J4"/>
    <mergeCell ref="B3:J3"/>
    <mergeCell ref="B1:J1"/>
    <mergeCell ref="I7:J7"/>
    <mergeCell ref="G7:H7"/>
    <mergeCell ref="E7:F7"/>
    <mergeCell ref="C7:D7"/>
    <mergeCell ref="B5:J5"/>
    <mergeCell ref="C6:D6"/>
    <mergeCell ref="E6:F6"/>
    <mergeCell ref="G6:H6"/>
    <mergeCell ref="I6:J6"/>
  </mergeCells>
  <pageMargins left="0.70866141732283472" right="0.70866141732283472" top="0.74803149606299213" bottom="0.74803149606299213" header="0.31496062992125984" footer="0.31496062992125984"/>
  <pageSetup orientation="portrait" r:id="rId1"/>
  <headerFooter>
    <oddFooter>&amp;C&amp;10 15</oddFooter>
  </headerFooter>
  <ignoredErrors>
    <ignoredError sqref="C21:E21 F21:J21"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pageSetUpPr fitToPage="1"/>
  </sheetPr>
  <dimension ref="A1:AL52"/>
  <sheetViews>
    <sheetView topLeftCell="A10" zoomScaleNormal="100" workbookViewId="0">
      <selection sqref="A1:L34"/>
    </sheetView>
  </sheetViews>
  <sheetFormatPr baseColWidth="10" defaultColWidth="10.90625" defaultRowHeight="12"/>
  <cols>
    <col min="1" max="1" width="1" style="1" customWidth="1"/>
    <col min="2" max="2" width="8.7265625" style="1" customWidth="1"/>
    <col min="3" max="10" width="6.08984375" style="1" customWidth="1"/>
    <col min="11" max="11" width="5.26953125" style="1" customWidth="1"/>
    <col min="12" max="12" width="1.54296875" style="1" customWidth="1"/>
    <col min="13" max="13" width="4.453125" style="1" customWidth="1"/>
    <col min="14" max="14" width="4.7265625" style="890" bestFit="1" customWidth="1"/>
    <col min="15" max="15" width="4" style="890" customWidth="1"/>
    <col min="16" max="17" width="4.26953125" style="890" customWidth="1"/>
    <col min="18" max="18" width="4.7265625" style="2" customWidth="1"/>
    <col min="19" max="19" width="3.54296875" style="1" customWidth="1"/>
    <col min="20" max="20" width="7.54296875" style="1" customWidth="1"/>
    <col min="21" max="30" width="3.54296875" style="1" customWidth="1"/>
    <col min="31" max="31" width="7.90625" style="1" customWidth="1"/>
    <col min="32" max="32" width="2" style="1" customWidth="1"/>
    <col min="33" max="38" width="3" style="4" customWidth="1"/>
    <col min="39" max="16384" width="10.90625" style="1"/>
  </cols>
  <sheetData>
    <row r="1" spans="2:32" s="22" customFormat="1" ht="12.75" customHeight="1">
      <c r="B1" s="1126" t="s">
        <v>78</v>
      </c>
      <c r="C1" s="1126"/>
      <c r="D1" s="1126"/>
      <c r="E1" s="1126"/>
      <c r="F1" s="1126"/>
      <c r="G1" s="1126"/>
      <c r="H1" s="1126"/>
      <c r="I1" s="1126"/>
      <c r="J1" s="1126"/>
      <c r="K1" s="1126"/>
      <c r="M1" s="38"/>
      <c r="N1" s="892"/>
      <c r="O1" s="892"/>
      <c r="P1" s="892"/>
      <c r="Q1" s="892"/>
      <c r="R1" s="50"/>
      <c r="S1" s="38"/>
      <c r="T1" s="38"/>
      <c r="U1" s="38"/>
      <c r="V1" s="38"/>
      <c r="W1" s="38"/>
    </row>
    <row r="2" spans="2:32" s="22" customFormat="1" ht="12.75">
      <c r="M2" s="38"/>
      <c r="N2" s="892"/>
      <c r="O2" s="892"/>
      <c r="P2" s="892"/>
      <c r="Q2" s="892"/>
      <c r="R2" s="50"/>
      <c r="S2" s="38"/>
      <c r="T2" s="38"/>
      <c r="U2" s="38"/>
      <c r="V2" s="38"/>
      <c r="W2" s="38"/>
    </row>
    <row r="3" spans="2:32" s="22" customFormat="1" ht="12.75">
      <c r="B3" s="1040" t="s">
        <v>441</v>
      </c>
      <c r="C3" s="1040"/>
      <c r="D3" s="1040"/>
      <c r="E3" s="1040"/>
      <c r="F3" s="1040"/>
      <c r="G3" s="1040"/>
      <c r="H3" s="1040"/>
      <c r="I3" s="1040"/>
      <c r="J3" s="1040"/>
      <c r="K3" s="1040"/>
      <c r="M3" s="38"/>
      <c r="N3" s="892"/>
      <c r="O3" s="892"/>
      <c r="P3" s="892"/>
      <c r="Q3" s="892"/>
      <c r="R3" s="50"/>
      <c r="S3" s="38"/>
      <c r="T3" s="38"/>
      <c r="U3" s="38"/>
      <c r="V3" s="38"/>
      <c r="W3" s="38"/>
    </row>
    <row r="4" spans="2:32" s="22" customFormat="1" ht="12.75">
      <c r="B4" s="1103" t="s">
        <v>537</v>
      </c>
      <c r="C4" s="1103"/>
      <c r="D4" s="1103"/>
      <c r="E4" s="1103"/>
      <c r="F4" s="1103"/>
      <c r="G4" s="1103"/>
      <c r="H4" s="1103"/>
      <c r="I4" s="1103"/>
      <c r="J4" s="1103"/>
      <c r="K4" s="1103"/>
      <c r="M4" s="38"/>
      <c r="N4" s="892"/>
      <c r="O4" s="892"/>
      <c r="P4" s="892"/>
      <c r="Q4" s="927"/>
      <c r="R4" s="973"/>
      <c r="S4" s="38"/>
      <c r="T4" s="38"/>
      <c r="U4" s="38"/>
      <c r="V4" s="38"/>
      <c r="W4" s="38"/>
    </row>
    <row r="5" spans="2:32" s="22" customFormat="1" ht="12.75">
      <c r="B5" s="1103" t="s">
        <v>137</v>
      </c>
      <c r="C5" s="1103"/>
      <c r="D5" s="1103"/>
      <c r="E5" s="1103"/>
      <c r="F5" s="1103"/>
      <c r="G5" s="1103"/>
      <c r="H5" s="1103"/>
      <c r="I5" s="1103"/>
      <c r="J5" s="1103"/>
      <c r="K5" s="1103"/>
      <c r="M5" s="38"/>
      <c r="N5" s="892"/>
      <c r="O5" s="892"/>
      <c r="P5" s="892"/>
      <c r="Q5" s="892"/>
      <c r="R5" s="50"/>
      <c r="S5" s="974"/>
      <c r="T5" s="974"/>
      <c r="U5" s="974"/>
      <c r="V5" s="974"/>
      <c r="W5" s="974"/>
      <c r="X5" s="208"/>
    </row>
    <row r="6" spans="2:32" s="22" customFormat="1" ht="30" customHeight="1">
      <c r="B6" s="827" t="s">
        <v>96</v>
      </c>
      <c r="C6" s="1120" t="s">
        <v>148</v>
      </c>
      <c r="D6" s="1120"/>
      <c r="E6" s="1120" t="s">
        <v>94</v>
      </c>
      <c r="F6" s="1120"/>
      <c r="G6" s="1120" t="s">
        <v>112</v>
      </c>
      <c r="H6" s="1120"/>
      <c r="I6" s="1050" t="s">
        <v>64</v>
      </c>
      <c r="J6" s="1050"/>
      <c r="K6" s="1050"/>
      <c r="M6" s="198"/>
      <c r="N6" s="928"/>
      <c r="O6" s="928"/>
      <c r="P6" s="928"/>
      <c r="Q6" s="927"/>
      <c r="R6" s="973"/>
      <c r="S6" s="975"/>
      <c r="T6" s="975"/>
      <c r="U6" s="975"/>
      <c r="V6" s="975"/>
      <c r="W6" s="975"/>
      <c r="X6" s="49"/>
      <c r="Y6" s="208"/>
      <c r="Z6" s="208"/>
    </row>
    <row r="7" spans="2:32" s="22" customFormat="1" ht="15.75" customHeight="1">
      <c r="B7" s="446"/>
      <c r="C7" s="664">
        <v>2019</v>
      </c>
      <c r="D7" s="664">
        <v>2020</v>
      </c>
      <c r="E7" s="664">
        <v>2019</v>
      </c>
      <c r="F7" s="664">
        <v>2020</v>
      </c>
      <c r="G7" s="664">
        <v>2019</v>
      </c>
      <c r="H7" s="664">
        <v>2020</v>
      </c>
      <c r="I7" s="664">
        <v>2019</v>
      </c>
      <c r="J7" s="664">
        <v>2020</v>
      </c>
      <c r="K7" s="355" t="s">
        <v>8</v>
      </c>
      <c r="M7" s="151"/>
      <c r="N7" s="850"/>
      <c r="O7" s="850" t="s">
        <v>94</v>
      </c>
      <c r="P7" s="892" t="s">
        <v>576</v>
      </c>
      <c r="Q7" s="929" t="s">
        <v>577</v>
      </c>
      <c r="R7" s="976"/>
      <c r="S7" s="975"/>
      <c r="T7" s="975"/>
      <c r="U7" s="975"/>
      <c r="V7" s="975"/>
      <c r="W7" s="975"/>
      <c r="X7" s="49"/>
      <c r="Y7" s="49"/>
      <c r="Z7" s="49"/>
      <c r="AA7" s="208"/>
      <c r="AB7" s="208"/>
      <c r="AC7" s="208"/>
      <c r="AD7" s="208"/>
      <c r="AE7" s="208"/>
      <c r="AF7" s="208"/>
    </row>
    <row r="8" spans="2:32" s="22" customFormat="1" ht="15.75" customHeight="1">
      <c r="B8" s="107" t="s">
        <v>47</v>
      </c>
      <c r="C8" s="889">
        <v>166.85648771019902</v>
      </c>
      <c r="D8" s="889">
        <v>170.00229653909187</v>
      </c>
      <c r="E8" s="889">
        <v>184.80553416970579</v>
      </c>
      <c r="F8" s="889">
        <v>181.49013191736245</v>
      </c>
      <c r="G8" s="889">
        <v>183.65971811627483</v>
      </c>
      <c r="H8" s="889">
        <v>179.84608737526446</v>
      </c>
      <c r="I8" s="889">
        <v>170.66945717628852</v>
      </c>
      <c r="J8" s="889">
        <v>175.30409397100351</v>
      </c>
      <c r="K8" s="830">
        <f t="shared" ref="K8:K12" si="0">J8/I8*100-100</f>
        <v>2.7155630957024499</v>
      </c>
      <c r="M8" s="38"/>
      <c r="N8" s="891">
        <v>43466</v>
      </c>
      <c r="O8" s="930">
        <v>184.80553416970579</v>
      </c>
      <c r="P8" s="930">
        <v>183.65971811627483</v>
      </c>
      <c r="Q8" s="930">
        <v>166.85648771019902</v>
      </c>
      <c r="R8" s="976"/>
      <c r="S8" s="975"/>
      <c r="T8" s="975"/>
      <c r="U8" s="975"/>
      <c r="V8" s="975"/>
      <c r="W8" s="975"/>
      <c r="X8" s="49"/>
      <c r="Y8" s="49"/>
      <c r="Z8" s="49"/>
      <c r="AA8" s="49"/>
      <c r="AB8" s="49"/>
      <c r="AC8" s="49"/>
    </row>
    <row r="9" spans="2:32" s="22" customFormat="1" ht="15.75" customHeight="1">
      <c r="B9" s="107" t="s">
        <v>48</v>
      </c>
      <c r="C9" s="889">
        <v>163.01295756642645</v>
      </c>
      <c r="D9" s="889">
        <v>173.69576799811472</v>
      </c>
      <c r="E9" s="889">
        <v>178.68528373147078</v>
      </c>
      <c r="F9" s="889">
        <v>189.39620218483532</v>
      </c>
      <c r="G9" s="889">
        <v>175.5400507766787</v>
      </c>
      <c r="H9" s="889">
        <v>186.75110999999998</v>
      </c>
      <c r="I9" s="889">
        <v>167.75626487072785</v>
      </c>
      <c r="J9" s="889">
        <v>186.18503153737592</v>
      </c>
      <c r="K9" s="830">
        <f t="shared" si="0"/>
        <v>10.985441694740402</v>
      </c>
      <c r="M9" s="977"/>
      <c r="N9" s="891">
        <v>43497</v>
      </c>
      <c r="O9" s="930">
        <v>178.68528373147078</v>
      </c>
      <c r="P9" s="930">
        <v>175.5400507766787</v>
      </c>
      <c r="Q9" s="930">
        <v>163.01295756642645</v>
      </c>
      <c r="R9" s="976"/>
      <c r="S9" s="975"/>
      <c r="T9" s="975"/>
      <c r="U9" s="975"/>
      <c r="V9" s="975"/>
      <c r="W9" s="975"/>
      <c r="X9" s="49"/>
      <c r="Y9" s="49"/>
      <c r="Z9" s="49"/>
      <c r="AA9" s="49"/>
      <c r="AB9" s="49"/>
      <c r="AC9" s="49"/>
    </row>
    <row r="10" spans="2:32" s="22" customFormat="1" ht="15.75" customHeight="1">
      <c r="B10" s="107" t="s">
        <v>49</v>
      </c>
      <c r="C10" s="914">
        <v>167.39144725350198</v>
      </c>
      <c r="D10" s="889">
        <v>182.75104898120671</v>
      </c>
      <c r="E10" s="889">
        <v>181.8409388750967</v>
      </c>
      <c r="F10" s="889">
        <v>217.85601603699948</v>
      </c>
      <c r="G10" s="889">
        <v>180.90822225511121</v>
      </c>
      <c r="H10" s="889">
        <v>220.90781266580973</v>
      </c>
      <c r="I10" s="885">
        <v>175.85898737164828</v>
      </c>
      <c r="J10" s="885">
        <v>196.73134444714086</v>
      </c>
      <c r="K10" s="830">
        <f t="shared" si="0"/>
        <v>11.868803174319638</v>
      </c>
      <c r="M10" s="38"/>
      <c r="N10" s="891">
        <v>43525</v>
      </c>
      <c r="O10" s="930">
        <v>181.8409388750967</v>
      </c>
      <c r="P10" s="930">
        <v>180.90822225511121</v>
      </c>
      <c r="Q10" s="930">
        <v>167.39144725350198</v>
      </c>
      <c r="R10" s="976"/>
      <c r="S10" s="975"/>
      <c r="T10" s="975"/>
      <c r="U10" s="975"/>
      <c r="V10" s="975"/>
      <c r="W10" s="975"/>
      <c r="X10" s="49"/>
      <c r="Y10" s="49"/>
      <c r="Z10" s="49"/>
      <c r="AA10" s="49"/>
      <c r="AB10" s="49"/>
      <c r="AC10" s="49"/>
    </row>
    <row r="11" spans="2:32" s="22" customFormat="1" ht="15.75" customHeight="1">
      <c r="B11" s="107" t="s">
        <v>57</v>
      </c>
      <c r="C11" s="677">
        <v>169.69257301329134</v>
      </c>
      <c r="D11" s="889">
        <v>199.60643765752232</v>
      </c>
      <c r="E11" s="889">
        <v>182.70422524058787</v>
      </c>
      <c r="F11" s="889">
        <v>218.12383990791238</v>
      </c>
      <c r="G11" s="889">
        <v>178.82725622413415</v>
      </c>
      <c r="H11" s="889">
        <v>214.75067418770325</v>
      </c>
      <c r="I11" s="889">
        <v>174.05524372175853</v>
      </c>
      <c r="J11" s="889">
        <v>209.48322419267637</v>
      </c>
      <c r="K11" s="830">
        <f t="shared" si="0"/>
        <v>20.354445929564974</v>
      </c>
      <c r="M11" s="38"/>
      <c r="N11" s="891">
        <v>43556</v>
      </c>
      <c r="O11" s="930">
        <v>182.70422524058787</v>
      </c>
      <c r="P11" s="930">
        <v>178.82725622413415</v>
      </c>
      <c r="Q11" s="930">
        <v>169.69257301329134</v>
      </c>
      <c r="R11" s="976"/>
      <c r="S11" s="975"/>
      <c r="T11" s="975"/>
      <c r="U11" s="975"/>
      <c r="V11" s="975"/>
      <c r="W11" s="975"/>
      <c r="X11" s="49"/>
      <c r="Y11" s="49"/>
      <c r="Z11" s="49"/>
      <c r="AA11" s="49"/>
      <c r="AB11" s="49"/>
      <c r="AC11" s="49"/>
    </row>
    <row r="12" spans="2:32" s="22" customFormat="1" ht="15.75" customHeight="1">
      <c r="B12" s="107" t="s">
        <v>58</v>
      </c>
      <c r="C12" s="889">
        <v>175.93265098289484</v>
      </c>
      <c r="D12" s="889">
        <v>197.54904988549347</v>
      </c>
      <c r="E12" s="889">
        <v>183.4474855403252</v>
      </c>
      <c r="F12" s="889">
        <v>212.57714110417325</v>
      </c>
      <c r="G12" s="889">
        <v>183.4474855403252</v>
      </c>
      <c r="H12" s="889">
        <v>208.17982594751942</v>
      </c>
      <c r="I12" s="889">
        <v>177.31075918424511</v>
      </c>
      <c r="J12" s="889">
        <v>208.66761013881006</v>
      </c>
      <c r="K12" s="830">
        <f t="shared" si="0"/>
        <v>17.684685971019817</v>
      </c>
      <c r="M12" s="38"/>
      <c r="N12" s="891">
        <v>43586</v>
      </c>
      <c r="O12" s="930">
        <v>183.4474855403252</v>
      </c>
      <c r="P12" s="930">
        <v>183.4474855403252</v>
      </c>
      <c r="Q12" s="930">
        <v>175.93265098289484</v>
      </c>
      <c r="R12" s="976"/>
      <c r="S12" s="975"/>
      <c r="T12" s="38"/>
      <c r="U12" s="38"/>
      <c r="V12" s="975"/>
      <c r="W12" s="975"/>
      <c r="X12" s="49"/>
      <c r="Y12" s="49"/>
      <c r="Z12" s="49"/>
      <c r="AA12" s="49"/>
      <c r="AB12" s="49"/>
      <c r="AC12" s="49"/>
    </row>
    <row r="13" spans="2:32" s="22" customFormat="1" ht="15.75" customHeight="1">
      <c r="B13" s="107" t="s">
        <v>50</v>
      </c>
      <c r="C13" s="677">
        <v>175.84353897655271</v>
      </c>
      <c r="D13" s="883"/>
      <c r="E13" s="677">
        <v>191.32905916356077</v>
      </c>
      <c r="F13" s="883"/>
      <c r="G13" s="677">
        <v>182.61749687799224</v>
      </c>
      <c r="H13" s="883"/>
      <c r="I13" s="677">
        <v>173.76883006514737</v>
      </c>
      <c r="J13" s="883"/>
      <c r="K13" s="830"/>
      <c r="L13" s="19"/>
      <c r="M13" s="151"/>
      <c r="N13" s="891">
        <v>43617</v>
      </c>
      <c r="O13" s="930">
        <v>191.32905916356077</v>
      </c>
      <c r="P13" s="930">
        <v>182.61749687799224</v>
      </c>
      <c r="Q13" s="930">
        <v>175.84353897655271</v>
      </c>
      <c r="R13" s="976"/>
      <c r="S13" s="975"/>
      <c r="T13" s="974"/>
      <c r="U13" s="974"/>
      <c r="V13" s="975"/>
      <c r="W13" s="38"/>
      <c r="Y13" s="49"/>
      <c r="Z13" s="49"/>
      <c r="AA13" s="49"/>
      <c r="AB13" s="49"/>
      <c r="AC13" s="49"/>
    </row>
    <row r="14" spans="2:32" s="115" customFormat="1" ht="15.75" customHeight="1">
      <c r="B14" s="826" t="s">
        <v>51</v>
      </c>
      <c r="C14" s="677">
        <v>169.56435378899377</v>
      </c>
      <c r="D14" s="883"/>
      <c r="E14" s="677">
        <v>188.66037382526537</v>
      </c>
      <c r="F14" s="883"/>
      <c r="G14" s="677">
        <v>183.89400767730152</v>
      </c>
      <c r="H14" s="883"/>
      <c r="I14" s="677">
        <v>174.35728553686147</v>
      </c>
      <c r="J14" s="883"/>
      <c r="K14" s="830"/>
      <c r="M14" s="151"/>
      <c r="N14" s="891">
        <v>43647</v>
      </c>
      <c r="O14" s="930">
        <v>188.66037382526537</v>
      </c>
      <c r="P14" s="930">
        <v>183.89400767730152</v>
      </c>
      <c r="Q14" s="930">
        <v>169.56435378899377</v>
      </c>
      <c r="R14" s="976"/>
      <c r="S14" s="975"/>
      <c r="T14" s="975"/>
      <c r="U14" s="975"/>
      <c r="V14" s="38"/>
      <c r="W14" s="38"/>
      <c r="X14" s="208"/>
      <c r="Y14" s="22"/>
      <c r="Z14" s="22"/>
      <c r="AA14" s="49"/>
      <c r="AB14" s="49"/>
      <c r="AC14" s="49"/>
    </row>
    <row r="15" spans="2:32" s="22" customFormat="1" ht="15.75" customHeight="1">
      <c r="B15" s="831" t="s">
        <v>52</v>
      </c>
      <c r="C15" s="677">
        <v>179.17951596192964</v>
      </c>
      <c r="D15" s="883"/>
      <c r="E15" s="677">
        <v>182.55327310966058</v>
      </c>
      <c r="F15" s="883"/>
      <c r="G15" s="677">
        <v>183.83346758608198</v>
      </c>
      <c r="H15" s="883"/>
      <c r="I15" s="677">
        <v>175.1020666756913</v>
      </c>
      <c r="J15" s="883"/>
      <c r="K15" s="830"/>
      <c r="M15" s="38"/>
      <c r="N15" s="891">
        <v>43678</v>
      </c>
      <c r="O15" s="930">
        <v>182.55327310966058</v>
      </c>
      <c r="P15" s="930">
        <v>183.83346758608198</v>
      </c>
      <c r="Q15" s="930">
        <v>179.17951596192964</v>
      </c>
      <c r="R15" s="976"/>
      <c r="S15" s="975"/>
      <c r="T15" s="975"/>
      <c r="U15" s="975"/>
      <c r="V15" s="974"/>
      <c r="W15" s="974"/>
      <c r="X15" s="49"/>
      <c r="Y15" s="208"/>
      <c r="Z15" s="208"/>
      <c r="AA15" s="49"/>
      <c r="AB15" s="49"/>
      <c r="AC15" s="49"/>
    </row>
    <row r="16" spans="2:32" ht="15.75" customHeight="1">
      <c r="B16" s="107" t="s">
        <v>53</v>
      </c>
      <c r="C16" s="677">
        <v>178.17627809535787</v>
      </c>
      <c r="D16" s="883"/>
      <c r="E16" s="677">
        <v>178.29716804224648</v>
      </c>
      <c r="F16" s="883"/>
      <c r="G16" s="677">
        <v>179.0890964626459</v>
      </c>
      <c r="H16" s="883"/>
      <c r="I16" s="677">
        <v>178.87653990691601</v>
      </c>
      <c r="J16" s="883"/>
      <c r="K16" s="830"/>
      <c r="M16" s="21"/>
      <c r="N16" s="891">
        <v>43709</v>
      </c>
      <c r="O16" s="930">
        <v>178.29716804224648</v>
      </c>
      <c r="P16" s="930">
        <v>179.0890964626459</v>
      </c>
      <c r="Q16" s="930">
        <v>178.17627809535787</v>
      </c>
      <c r="R16" s="976"/>
      <c r="S16" s="975"/>
      <c r="T16" s="975"/>
      <c r="U16" s="975"/>
      <c r="V16" s="975"/>
      <c r="W16" s="975"/>
      <c r="X16" s="49"/>
      <c r="Y16" s="49"/>
      <c r="Z16" s="49"/>
      <c r="AA16" s="49"/>
      <c r="AB16" s="49"/>
      <c r="AC16" s="49"/>
    </row>
    <row r="17" spans="1:38" ht="15.75" customHeight="1">
      <c r="B17" s="107" t="s">
        <v>54</v>
      </c>
      <c r="C17" s="677"/>
      <c r="D17" s="883"/>
      <c r="E17" s="677">
        <v>174.40423074706126</v>
      </c>
      <c r="F17" s="883"/>
      <c r="G17" s="677">
        <v>171.92692890078743</v>
      </c>
      <c r="H17" s="883"/>
      <c r="I17" s="677">
        <v>174.2274896342812</v>
      </c>
      <c r="J17" s="883"/>
      <c r="K17" s="830"/>
      <c r="M17" s="21"/>
      <c r="N17" s="891">
        <v>43739</v>
      </c>
      <c r="O17" s="930">
        <v>174.40423074706126</v>
      </c>
      <c r="P17" s="930">
        <v>171.92692890078743</v>
      </c>
      <c r="Q17" s="930"/>
      <c r="R17" s="976"/>
      <c r="S17" s="975"/>
      <c r="T17" s="975"/>
      <c r="U17" s="975"/>
      <c r="V17" s="975"/>
      <c r="W17" s="975"/>
      <c r="X17" s="49"/>
      <c r="Y17" s="49"/>
      <c r="Z17" s="49"/>
      <c r="AA17" s="49"/>
      <c r="AB17" s="49"/>
      <c r="AC17" s="49"/>
    </row>
    <row r="18" spans="1:38" ht="15.75" customHeight="1">
      <c r="B18" s="107" t="s">
        <v>55</v>
      </c>
      <c r="C18" s="677">
        <v>177.32839079999999</v>
      </c>
      <c r="D18" s="883"/>
      <c r="E18" s="677">
        <v>184.65931730742247</v>
      </c>
      <c r="F18" s="883"/>
      <c r="G18" s="677">
        <v>182.71736465022741</v>
      </c>
      <c r="H18" s="883"/>
      <c r="I18" s="677">
        <v>187.61358291230044</v>
      </c>
      <c r="J18" s="883"/>
      <c r="K18" s="830"/>
      <c r="M18" s="21"/>
      <c r="N18" s="891">
        <v>43770</v>
      </c>
      <c r="O18" s="930">
        <v>184.65931730742247</v>
      </c>
      <c r="P18" s="930">
        <v>182.71736465022741</v>
      </c>
      <c r="Q18" s="930">
        <v>177.32839079999999</v>
      </c>
      <c r="R18" s="976"/>
      <c r="S18" s="975"/>
      <c r="T18" s="975"/>
      <c r="U18" s="975"/>
      <c r="V18" s="975"/>
      <c r="W18" s="975"/>
      <c r="X18" s="49"/>
      <c r="Y18" s="49"/>
      <c r="Z18" s="49"/>
      <c r="AA18" s="49"/>
      <c r="AB18" s="49"/>
      <c r="AC18" s="49"/>
    </row>
    <row r="19" spans="1:38" ht="15.75" customHeight="1">
      <c r="B19" s="107" t="s">
        <v>56</v>
      </c>
      <c r="C19" s="677">
        <v>163.0526263365746</v>
      </c>
      <c r="D19" s="883"/>
      <c r="E19" s="677">
        <v>187.37055840007326</v>
      </c>
      <c r="F19" s="883"/>
      <c r="G19" s="677">
        <v>173.19617525235765</v>
      </c>
      <c r="H19" s="883"/>
      <c r="I19" s="677">
        <v>167.25251421067631</v>
      </c>
      <c r="J19" s="883"/>
      <c r="K19" s="830"/>
      <c r="M19" s="21"/>
      <c r="N19" s="891">
        <v>43800</v>
      </c>
      <c r="O19" s="930">
        <v>187.37055840007326</v>
      </c>
      <c r="P19" s="930">
        <v>173.19617525235765</v>
      </c>
      <c r="Q19" s="930">
        <v>163.0526263365746</v>
      </c>
      <c r="R19" s="50"/>
      <c r="S19" s="38"/>
      <c r="T19" s="975"/>
      <c r="U19" s="975"/>
      <c r="V19" s="975"/>
      <c r="W19" s="975"/>
      <c r="X19" s="49"/>
      <c r="Y19" s="49"/>
      <c r="Z19" s="49"/>
      <c r="AA19" s="49"/>
      <c r="AB19" s="49"/>
      <c r="AC19" s="49"/>
    </row>
    <row r="20" spans="1:38" ht="32.25" customHeight="1">
      <c r="B20" s="1114" t="s">
        <v>464</v>
      </c>
      <c r="C20" s="1115"/>
      <c r="D20" s="1115"/>
      <c r="E20" s="1115"/>
      <c r="F20" s="1115"/>
      <c r="G20" s="1115"/>
      <c r="H20" s="1115"/>
      <c r="I20" s="1115"/>
      <c r="J20" s="1115"/>
      <c r="K20" s="1116"/>
      <c r="N20" s="891">
        <v>43831</v>
      </c>
      <c r="O20" s="930">
        <v>181.49013191736245</v>
      </c>
      <c r="P20" s="930">
        <v>179.84608737526446</v>
      </c>
      <c r="Q20" s="930">
        <v>170.12734792920389</v>
      </c>
      <c r="R20" s="50"/>
      <c r="S20" s="38"/>
      <c r="T20" s="975"/>
      <c r="U20" s="975"/>
      <c r="V20" s="975"/>
      <c r="W20" s="975"/>
      <c r="X20" s="49"/>
      <c r="Y20" s="49"/>
      <c r="Z20" s="49"/>
      <c r="AA20" s="202"/>
      <c r="AB20" s="202"/>
    </row>
    <row r="21" spans="1:38" ht="15" customHeight="1">
      <c r="B21" s="61"/>
      <c r="D21" s="639"/>
      <c r="F21" s="639"/>
      <c r="H21" s="639"/>
      <c r="J21" s="639"/>
      <c r="N21" s="891">
        <v>43862</v>
      </c>
      <c r="O21" s="930">
        <v>189.39620218483532</v>
      </c>
      <c r="P21" s="930">
        <v>186.75110999999998</v>
      </c>
      <c r="Q21" s="930">
        <v>174.38817529449634</v>
      </c>
      <c r="R21" s="50"/>
      <c r="S21" s="38"/>
      <c r="T21" s="975"/>
      <c r="U21" s="975"/>
      <c r="V21" s="975"/>
      <c r="W21" s="975"/>
      <c r="X21" s="49"/>
      <c r="Y21" s="49"/>
      <c r="Z21" s="49"/>
    </row>
    <row r="22" spans="1:38" ht="27" customHeight="1">
      <c r="M22" s="28"/>
      <c r="N22" s="891">
        <v>43891</v>
      </c>
      <c r="O22" s="930">
        <v>217.85601603699948</v>
      </c>
      <c r="P22" s="930">
        <v>220.90781266580973</v>
      </c>
      <c r="Q22" s="930">
        <v>182.74942056190335</v>
      </c>
      <c r="R22" s="50"/>
      <c r="S22" s="38"/>
      <c r="T22" s="38"/>
      <c r="U22" s="38"/>
      <c r="V22" s="975"/>
      <c r="W22" s="975"/>
      <c r="X22" s="49"/>
      <c r="Y22" s="49"/>
      <c r="Z22" s="49"/>
    </row>
    <row r="23" spans="1:38" ht="15" customHeight="1">
      <c r="N23" s="891">
        <v>43922</v>
      </c>
      <c r="O23" s="953">
        <f>F11</f>
        <v>218.12383990791238</v>
      </c>
      <c r="P23" s="953">
        <f>H11</f>
        <v>214.75067418770325</v>
      </c>
      <c r="Q23" s="953">
        <f>D11</f>
        <v>199.60643765752232</v>
      </c>
      <c r="R23" s="50"/>
      <c r="S23" s="38"/>
      <c r="T23" s="38"/>
      <c r="U23" s="38"/>
      <c r="V23" s="975"/>
      <c r="W23" s="975"/>
      <c r="Y23" s="49"/>
      <c r="Z23" s="49"/>
    </row>
    <row r="24" spans="1:38" ht="15" customHeight="1">
      <c r="A24" s="16"/>
      <c r="B24" s="16"/>
      <c r="C24" s="16"/>
      <c r="D24" s="16"/>
      <c r="E24" s="16"/>
      <c r="N24" s="891">
        <v>43952</v>
      </c>
      <c r="O24" s="892">
        <v>213</v>
      </c>
      <c r="P24" s="892">
        <v>208</v>
      </c>
      <c r="Q24" s="892">
        <v>198</v>
      </c>
      <c r="R24" s="50"/>
      <c r="S24" s="38"/>
      <c r="T24" s="38"/>
      <c r="U24" s="38"/>
      <c r="V24" s="38"/>
    </row>
    <row r="25" spans="1:38" ht="15" customHeight="1">
      <c r="B25" s="16"/>
      <c r="C25" s="16"/>
      <c r="D25" s="16"/>
      <c r="E25" s="16"/>
      <c r="N25" s="891">
        <v>43983</v>
      </c>
      <c r="O25" s="892"/>
      <c r="P25" s="892"/>
      <c r="Q25" s="892"/>
      <c r="R25" s="50"/>
      <c r="S25" s="38"/>
      <c r="T25" s="38"/>
      <c r="U25" s="38"/>
      <c r="V25" s="38"/>
    </row>
    <row r="26" spans="1:38" ht="15" customHeight="1">
      <c r="N26" s="891">
        <v>44013</v>
      </c>
      <c r="O26" s="892"/>
      <c r="P26" s="892"/>
      <c r="Q26" s="892"/>
      <c r="R26" s="50"/>
      <c r="S26" s="38"/>
      <c r="T26" s="38"/>
      <c r="U26" s="38"/>
      <c r="V26" s="38"/>
      <c r="AG26" s="1"/>
      <c r="AH26" s="1"/>
      <c r="AI26" s="1"/>
      <c r="AJ26" s="1"/>
      <c r="AK26" s="1"/>
      <c r="AL26" s="1"/>
    </row>
    <row r="27" spans="1:38" ht="15" customHeight="1">
      <c r="N27" s="891">
        <v>44044</v>
      </c>
      <c r="O27" s="892"/>
      <c r="P27" s="892"/>
      <c r="Q27" s="892"/>
      <c r="R27" s="50"/>
      <c r="S27" s="38"/>
      <c r="T27" s="38"/>
      <c r="U27" s="38"/>
      <c r="V27" s="38"/>
    </row>
    <row r="28" spans="1:38" ht="39" customHeight="1">
      <c r="A28" s="2"/>
      <c r="B28" s="2"/>
    </row>
    <row r="29" spans="1:38" ht="44.1" customHeight="1">
      <c r="A29" s="119"/>
      <c r="B29" s="58"/>
      <c r="C29" s="58"/>
      <c r="D29" s="58"/>
      <c r="E29" s="58"/>
      <c r="F29" s="58"/>
      <c r="G29" s="58"/>
      <c r="H29" s="58"/>
      <c r="I29" s="58"/>
      <c r="J29" s="58"/>
      <c r="K29" s="58"/>
      <c r="L29" s="58"/>
      <c r="M29" s="2"/>
    </row>
    <row r="30" spans="1:38" ht="15" customHeight="1">
      <c r="A30" s="2"/>
      <c r="B30" s="2"/>
      <c r="AG30" s="6"/>
      <c r="AH30" s="7"/>
      <c r="AI30" s="7"/>
      <c r="AJ30" s="7"/>
    </row>
    <row r="31" spans="1:38" ht="15" customHeight="1">
      <c r="A31" s="2"/>
      <c r="B31" s="2"/>
      <c r="I31" s="21"/>
      <c r="J31" s="21"/>
      <c r="AG31" s="6"/>
      <c r="AH31" s="7"/>
      <c r="AI31" s="7"/>
      <c r="AJ31" s="7"/>
    </row>
    <row r="32" spans="1:38" ht="15" customHeight="1">
      <c r="AG32" s="6"/>
      <c r="AH32" s="7"/>
      <c r="AI32" s="7"/>
      <c r="AJ32" s="7"/>
    </row>
    <row r="33" spans="1:38" ht="15" customHeight="1">
      <c r="AG33" s="6"/>
      <c r="AH33" s="7"/>
      <c r="AI33" s="7"/>
      <c r="AJ33" s="7"/>
    </row>
    <row r="34" spans="1:38" ht="50.25" customHeight="1">
      <c r="B34" s="1112" t="s">
        <v>650</v>
      </c>
      <c r="C34" s="1112"/>
      <c r="D34" s="1112"/>
      <c r="E34" s="1112"/>
      <c r="F34" s="1112"/>
      <c r="G34" s="1112"/>
      <c r="H34" s="1112"/>
      <c r="I34" s="1112"/>
      <c r="J34" s="1112"/>
      <c r="K34" s="1112"/>
      <c r="AF34" s="2"/>
      <c r="AG34" s="6"/>
      <c r="AH34" s="6"/>
      <c r="AI34" s="6"/>
      <c r="AJ34" s="6"/>
      <c r="AK34" s="5"/>
      <c r="AL34" s="5"/>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41" s="16"/>
      <c r="B41" s="16"/>
      <c r="C41" s="16"/>
      <c r="D41" s="16"/>
      <c r="E41" s="16"/>
      <c r="F41" s="16"/>
      <c r="G41" s="16"/>
      <c r="H41" s="16"/>
      <c r="I41" s="16"/>
      <c r="J41" s="16"/>
      <c r="K41" s="16"/>
      <c r="L41" s="16"/>
      <c r="AF41" s="2"/>
      <c r="AG41" s="6"/>
      <c r="AH41" s="6"/>
      <c r="AI41" s="6"/>
      <c r="AJ41" s="6"/>
      <c r="AK41" s="5"/>
      <c r="AL41" s="5"/>
    </row>
    <row r="42" spans="1:38" ht="15" customHeight="1">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G46" s="6"/>
      <c r="AH46" s="7"/>
      <c r="AI46" s="7"/>
      <c r="AJ46" s="7"/>
    </row>
    <row r="47" spans="1:38" ht="15" customHeight="1"/>
    <row r="48" spans="1:38" ht="15" customHeight="1"/>
    <row r="49" ht="15" customHeight="1"/>
    <row r="50" ht="15" customHeight="1"/>
    <row r="51" ht="15" customHeight="1"/>
    <row r="5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19"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pageSetUpPr fitToPage="1"/>
  </sheetPr>
  <dimension ref="B1:J21"/>
  <sheetViews>
    <sheetView topLeftCell="B1" zoomScaleNormal="100" workbookViewId="0">
      <selection activeCell="B1" sqref="B1:K22"/>
    </sheetView>
  </sheetViews>
  <sheetFormatPr baseColWidth="10" defaultColWidth="10.90625" defaultRowHeight="12.75"/>
  <cols>
    <col min="1" max="1" width="2.453125" style="529" customWidth="1"/>
    <col min="2" max="2" width="8" style="529" customWidth="1"/>
    <col min="3" max="10" width="6.36328125" style="529" customWidth="1"/>
    <col min="11" max="11" width="3.08984375" style="529" customWidth="1"/>
    <col min="12" max="16384" width="10.90625" style="529"/>
  </cols>
  <sheetData>
    <row r="1" spans="2:10">
      <c r="B1" s="1127" t="s">
        <v>79</v>
      </c>
      <c r="C1" s="1127"/>
      <c r="D1" s="1127"/>
      <c r="E1" s="1127"/>
      <c r="F1" s="1127"/>
      <c r="G1" s="1127"/>
      <c r="H1" s="1127"/>
      <c r="I1" s="1127"/>
      <c r="J1" s="1127"/>
    </row>
    <row r="2" spans="2:10">
      <c r="B2" s="555"/>
      <c r="C2" s="555"/>
      <c r="D2" s="555"/>
      <c r="E2" s="555"/>
      <c r="F2" s="555"/>
      <c r="G2" s="555"/>
      <c r="H2" s="555"/>
      <c r="I2" s="555"/>
    </row>
    <row r="3" spans="2:10" ht="21" customHeight="1">
      <c r="B3" s="1129" t="s">
        <v>386</v>
      </c>
      <c r="C3" s="1129"/>
      <c r="D3" s="1129"/>
      <c r="E3" s="1129"/>
      <c r="F3" s="1129"/>
      <c r="G3" s="1129"/>
      <c r="H3" s="1129"/>
      <c r="I3" s="1129"/>
      <c r="J3" s="1129"/>
    </row>
    <row r="4" spans="2:10" ht="15.75" customHeight="1">
      <c r="B4" s="1103" t="s">
        <v>537</v>
      </c>
      <c r="C4" s="1128"/>
      <c r="D4" s="1128"/>
      <c r="E4" s="1128"/>
      <c r="F4" s="1128"/>
      <c r="G4" s="1128"/>
      <c r="H4" s="1128"/>
      <c r="I4" s="1128"/>
      <c r="J4" s="1128"/>
    </row>
    <row r="5" spans="2:10" ht="15.75" customHeight="1">
      <c r="B5" s="1128" t="s">
        <v>390</v>
      </c>
      <c r="C5" s="1128"/>
      <c r="D5" s="1128"/>
      <c r="E5" s="1128"/>
      <c r="F5" s="1128"/>
      <c r="G5" s="1128"/>
      <c r="H5" s="1128"/>
      <c r="I5" s="1128"/>
      <c r="J5" s="1128"/>
    </row>
    <row r="6" spans="2:10" ht="103.5" customHeight="1">
      <c r="B6" s="800" t="s">
        <v>371</v>
      </c>
      <c r="C6" s="1131" t="s">
        <v>373</v>
      </c>
      <c r="D6" s="1131"/>
      <c r="E6" s="1131" t="s">
        <v>374</v>
      </c>
      <c r="F6" s="1131"/>
      <c r="G6" s="1131" t="s">
        <v>451</v>
      </c>
      <c r="H6" s="1131"/>
      <c r="I6" s="1131" t="s">
        <v>375</v>
      </c>
      <c r="J6" s="1131"/>
    </row>
    <row r="7" spans="2:10" ht="15.75" customHeight="1">
      <c r="B7" s="801" t="s">
        <v>372</v>
      </c>
      <c r="C7" s="1130" t="s">
        <v>94</v>
      </c>
      <c r="D7" s="1130"/>
      <c r="E7" s="1130" t="s">
        <v>93</v>
      </c>
      <c r="F7" s="1130"/>
      <c r="G7" s="1130" t="s">
        <v>92</v>
      </c>
      <c r="H7" s="1130"/>
      <c r="I7" s="1130"/>
      <c r="J7" s="1130"/>
    </row>
    <row r="8" spans="2:10" ht="15.75" customHeight="1">
      <c r="B8" s="802" t="s">
        <v>96</v>
      </c>
      <c r="C8" s="664">
        <v>2019</v>
      </c>
      <c r="D8" s="664">
        <v>2020</v>
      </c>
      <c r="E8" s="664">
        <v>2019</v>
      </c>
      <c r="F8" s="664">
        <v>2020</v>
      </c>
      <c r="G8" s="664">
        <v>2019</v>
      </c>
      <c r="H8" s="664">
        <v>2020</v>
      </c>
      <c r="I8" s="664">
        <v>2019</v>
      </c>
      <c r="J8" s="664">
        <v>2020</v>
      </c>
    </row>
    <row r="9" spans="2:10" ht="15.75" customHeight="1">
      <c r="B9" s="802" t="s">
        <v>47</v>
      </c>
      <c r="C9" s="679"/>
      <c r="D9" s="679">
        <v>235.81303170782229</v>
      </c>
      <c r="E9" s="679">
        <v>247.7243561301961</v>
      </c>
      <c r="F9" s="885">
        <v>213.16856451613634</v>
      </c>
      <c r="G9" s="679">
        <v>243.9793008499777</v>
      </c>
      <c r="H9" s="885">
        <v>215.70144660910196</v>
      </c>
      <c r="I9" s="679"/>
      <c r="J9" s="679">
        <v>234.60750000000002</v>
      </c>
    </row>
    <row r="10" spans="2:10" ht="15.75" customHeight="1">
      <c r="B10" s="802" t="s">
        <v>48</v>
      </c>
      <c r="C10" s="679"/>
      <c r="D10" s="679">
        <v>237.82139454134366</v>
      </c>
      <c r="E10" s="679">
        <v>249.19084754170879</v>
      </c>
      <c r="F10" s="885">
        <v>210.68976515054834</v>
      </c>
      <c r="G10" s="679">
        <v>246.41084009852474</v>
      </c>
      <c r="H10" s="885">
        <v>222.33483283380707</v>
      </c>
      <c r="I10" s="680"/>
      <c r="J10" s="680"/>
    </row>
    <row r="11" spans="2:10" ht="15.75" customHeight="1">
      <c r="B11" s="802" t="s">
        <v>49</v>
      </c>
      <c r="C11" s="679"/>
      <c r="D11" s="679">
        <v>237.70798612693767</v>
      </c>
      <c r="E11" s="679">
        <v>256.21482647245398</v>
      </c>
      <c r="F11" s="885">
        <v>213.7368921600181</v>
      </c>
      <c r="G11" s="679">
        <v>245.85022371297811</v>
      </c>
      <c r="H11" s="885">
        <v>217.76909535218874</v>
      </c>
      <c r="I11" s="680"/>
      <c r="J11" s="680"/>
    </row>
    <row r="12" spans="2:10" ht="15.75" customHeight="1">
      <c r="B12" s="802" t="s">
        <v>57</v>
      </c>
      <c r="C12" s="720"/>
      <c r="D12" s="679">
        <v>246.91698921880814</v>
      </c>
      <c r="E12" s="679">
        <v>254.60342749564012</v>
      </c>
      <c r="F12" s="679">
        <v>223.4333856647774</v>
      </c>
      <c r="G12" s="679">
        <v>246.53925665896406</v>
      </c>
      <c r="H12" s="679">
        <v>226.82697890706234</v>
      </c>
      <c r="I12" s="679"/>
      <c r="J12" s="720"/>
    </row>
    <row r="13" spans="2:10" ht="15.75" customHeight="1">
      <c r="B13" s="802" t="s">
        <v>58</v>
      </c>
      <c r="C13" s="679">
        <v>350.33104606326964</v>
      </c>
      <c r="D13" s="679">
        <v>264.5687418821845</v>
      </c>
      <c r="E13" s="679">
        <v>253.69082594780954</v>
      </c>
      <c r="F13" s="679">
        <v>228.49455258008055</v>
      </c>
      <c r="G13" s="679">
        <v>241.85223239305063</v>
      </c>
      <c r="H13" s="679">
        <v>251.00000000000003</v>
      </c>
      <c r="I13" s="679"/>
      <c r="J13" s="679">
        <v>261.17237430472244</v>
      </c>
    </row>
    <row r="14" spans="2:10" ht="15.75" customHeight="1">
      <c r="B14" s="802" t="s">
        <v>50</v>
      </c>
      <c r="C14" s="679"/>
      <c r="D14" s="679"/>
      <c r="E14" s="679">
        <v>253.17256821088566</v>
      </c>
      <c r="F14" s="679"/>
      <c r="G14" s="679"/>
      <c r="H14" s="679"/>
      <c r="I14" s="679"/>
      <c r="J14" s="679"/>
    </row>
    <row r="15" spans="2:10" ht="15.75" customHeight="1">
      <c r="B15" s="802" t="s">
        <v>51</v>
      </c>
      <c r="C15" s="679"/>
      <c r="D15" s="679"/>
      <c r="E15" s="679">
        <v>247.15674108531877</v>
      </c>
      <c r="F15" s="679"/>
      <c r="G15" s="679"/>
      <c r="H15" s="679"/>
      <c r="I15" s="679"/>
      <c r="J15" s="679"/>
    </row>
    <row r="16" spans="2:10" ht="15.75" customHeight="1">
      <c r="B16" s="802" t="s">
        <v>52</v>
      </c>
      <c r="C16" s="679"/>
      <c r="D16" s="679"/>
      <c r="E16" s="679">
        <v>250.49197669309251</v>
      </c>
      <c r="F16" s="885"/>
      <c r="G16" s="679"/>
      <c r="H16" s="885"/>
      <c r="I16" s="679">
        <v>307.86</v>
      </c>
      <c r="J16" s="679"/>
    </row>
    <row r="17" spans="2:10" ht="15.75" customHeight="1">
      <c r="B17" s="802" t="s">
        <v>53</v>
      </c>
      <c r="C17" s="679"/>
      <c r="D17" s="679"/>
      <c r="E17" s="679">
        <v>248</v>
      </c>
      <c r="F17" s="885"/>
      <c r="G17" s="679"/>
      <c r="H17" s="885"/>
      <c r="I17" s="679"/>
      <c r="J17" s="679"/>
    </row>
    <row r="18" spans="2:10" ht="15.75" customHeight="1">
      <c r="B18" s="802" t="s">
        <v>54</v>
      </c>
      <c r="C18" s="679"/>
      <c r="D18" s="679"/>
      <c r="E18" s="679"/>
      <c r="F18" s="885"/>
      <c r="G18" s="679"/>
      <c r="H18" s="885"/>
      <c r="I18" s="679"/>
      <c r="J18" s="679"/>
    </row>
    <row r="19" spans="2:10" ht="15.75" customHeight="1">
      <c r="B19" s="802" t="s">
        <v>55</v>
      </c>
      <c r="C19" s="679"/>
      <c r="D19" s="679"/>
      <c r="E19" s="679"/>
      <c r="F19" s="885"/>
      <c r="G19" s="679"/>
      <c r="H19" s="885"/>
      <c r="I19" s="679"/>
      <c r="J19" s="679"/>
    </row>
    <row r="20" spans="2:10" ht="15.75" customHeight="1">
      <c r="B20" s="802" t="s">
        <v>56</v>
      </c>
      <c r="C20" s="678"/>
      <c r="D20" s="678"/>
      <c r="E20" s="679">
        <v>230.12657142857142</v>
      </c>
      <c r="F20" s="885"/>
      <c r="G20" s="679">
        <v>211.3703673591888</v>
      </c>
      <c r="H20" s="885"/>
      <c r="I20" s="679">
        <v>228.36</v>
      </c>
      <c r="J20" s="679"/>
    </row>
    <row r="21" spans="2:10" ht="48.75" customHeight="1">
      <c r="B21" s="1080" t="s">
        <v>650</v>
      </c>
      <c r="C21" s="1080"/>
      <c r="D21" s="1080"/>
      <c r="E21" s="1080"/>
      <c r="F21" s="1080"/>
      <c r="G21" s="1080"/>
      <c r="H21" s="1080"/>
      <c r="I21" s="1080"/>
      <c r="J21" s="1080"/>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0866141732283472" right="0.70866141732283472" top="0.74803149606299213" bottom="0.74803149606299213" header="0.31496062992125984" footer="0.31496062992125984"/>
  <pageSetup orientation="portrait" r:id="rId1"/>
  <headerFooter>
    <oddFooter>&amp;C&amp;10 17</oddFooter>
  </headerFooter>
  <ignoredErrors>
    <ignoredError sqref="D19 D17"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79998168889431442"/>
    <pageSetUpPr fitToPage="1"/>
  </sheetPr>
  <dimension ref="A1:W93"/>
  <sheetViews>
    <sheetView zoomScaleNormal="100" zoomScaleSheetLayoutView="75" workbookViewId="0">
      <selection sqref="A1:L33"/>
    </sheetView>
  </sheetViews>
  <sheetFormatPr baseColWidth="10" defaultColWidth="7.26953125" defaultRowHeight="12"/>
  <cols>
    <col min="1" max="1" width="1.26953125" style="1" customWidth="1"/>
    <col min="2" max="2" width="6.90625" style="1" customWidth="1"/>
    <col min="3" max="12" width="5.6328125" style="1" customWidth="1"/>
    <col min="13" max="13" width="7.26953125" style="855"/>
    <col min="14" max="15" width="7.26953125" style="855" customWidth="1"/>
    <col min="16" max="16" width="7.26953125" style="855"/>
    <col min="17" max="18" width="7.453125" style="855" bestFit="1" customWidth="1"/>
    <col min="19" max="16384" width="7.26953125" style="1"/>
  </cols>
  <sheetData>
    <row r="1" spans="2:23" s="24" customFormat="1" ht="12.75">
      <c r="B1" s="1040" t="s">
        <v>80</v>
      </c>
      <c r="C1" s="1040"/>
      <c r="D1" s="1040"/>
      <c r="E1" s="1040"/>
      <c r="F1" s="1040"/>
      <c r="G1" s="1040"/>
      <c r="H1" s="1040"/>
      <c r="I1" s="1040"/>
      <c r="J1" s="1040"/>
      <c r="K1" s="1040"/>
      <c r="M1" s="659"/>
      <c r="N1" s="659"/>
      <c r="O1" s="659"/>
      <c r="P1" s="659"/>
      <c r="Q1" s="659"/>
      <c r="R1" s="659"/>
    </row>
    <row r="2" spans="2:23" s="24" customFormat="1" ht="12.75">
      <c r="B2" s="33"/>
      <c r="C2" s="34"/>
      <c r="D2" s="34"/>
      <c r="E2" s="34"/>
      <c r="F2" s="34"/>
      <c r="M2" s="659"/>
      <c r="N2" s="659"/>
      <c r="O2" s="659"/>
      <c r="P2" s="659"/>
      <c r="Q2" s="659"/>
      <c r="R2" s="659"/>
    </row>
    <row r="3" spans="2:23" s="24" customFormat="1" ht="12.75">
      <c r="B3" s="1040" t="s">
        <v>83</v>
      </c>
      <c r="C3" s="1040"/>
      <c r="D3" s="1040"/>
      <c r="E3" s="1040"/>
      <c r="F3" s="1040"/>
      <c r="G3" s="1040"/>
      <c r="H3" s="1040"/>
      <c r="I3" s="1040"/>
      <c r="J3" s="1040"/>
      <c r="K3" s="1040"/>
      <c r="M3" s="659"/>
      <c r="N3" s="659"/>
      <c r="O3" s="659"/>
      <c r="P3" s="659"/>
      <c r="Q3" s="659"/>
      <c r="R3" s="659"/>
    </row>
    <row r="4" spans="2:23" s="24" customFormat="1" ht="12.75">
      <c r="B4" s="1040" t="s">
        <v>537</v>
      </c>
      <c r="C4" s="1040"/>
      <c r="D4" s="1040"/>
      <c r="E4" s="1040"/>
      <c r="F4" s="1040"/>
      <c r="G4" s="1040"/>
      <c r="H4" s="1040"/>
      <c r="I4" s="1040"/>
      <c r="J4" s="1040"/>
      <c r="K4" s="1040"/>
      <c r="M4" s="659"/>
      <c r="N4" s="659"/>
      <c r="O4" s="659"/>
      <c r="P4" s="659"/>
      <c r="Q4" s="659"/>
      <c r="R4" s="659"/>
    </row>
    <row r="5" spans="2:23" s="24" customFormat="1" ht="18" customHeight="1">
      <c r="B5" s="1040" t="s">
        <v>431</v>
      </c>
      <c r="C5" s="1040"/>
      <c r="D5" s="1040"/>
      <c r="E5" s="1040"/>
      <c r="F5" s="1040"/>
      <c r="G5" s="1040"/>
      <c r="H5" s="1040"/>
      <c r="I5" s="1040"/>
      <c r="J5" s="1040"/>
      <c r="K5" s="1040"/>
      <c r="M5" s="659"/>
      <c r="N5" s="659"/>
      <c r="O5" s="659"/>
      <c r="P5" s="659"/>
      <c r="Q5" s="659"/>
      <c r="R5" s="659"/>
    </row>
    <row r="6" spans="2:23" s="22" customFormat="1" ht="24.75" customHeight="1">
      <c r="B6" s="1136" t="s">
        <v>96</v>
      </c>
      <c r="C6" s="1132" t="s">
        <v>92</v>
      </c>
      <c r="D6" s="1132"/>
      <c r="E6" s="1132" t="s">
        <v>93</v>
      </c>
      <c r="F6" s="1132"/>
      <c r="G6" s="1132" t="s">
        <v>94</v>
      </c>
      <c r="H6" s="1132"/>
      <c r="I6" s="1133" t="s">
        <v>64</v>
      </c>
      <c r="J6" s="1133"/>
      <c r="K6" s="1133"/>
      <c r="M6" s="641"/>
      <c r="N6" s="641"/>
      <c r="O6" s="641"/>
      <c r="P6" s="641"/>
      <c r="Q6" s="641"/>
      <c r="R6" s="641"/>
    </row>
    <row r="7" spans="2:23" s="22" customFormat="1" ht="48" customHeight="1">
      <c r="B7" s="1136"/>
      <c r="C7" s="664">
        <v>2019</v>
      </c>
      <c r="D7" s="664">
        <v>2020</v>
      </c>
      <c r="E7" s="664">
        <v>2019</v>
      </c>
      <c r="F7" s="664">
        <v>2020</v>
      </c>
      <c r="G7" s="664">
        <v>2019</v>
      </c>
      <c r="H7" s="664">
        <v>2020</v>
      </c>
      <c r="I7" s="664">
        <v>2019</v>
      </c>
      <c r="J7" s="664">
        <v>2020</v>
      </c>
      <c r="K7" s="785" t="s">
        <v>492</v>
      </c>
      <c r="M7" s="641"/>
      <c r="N7" s="641" t="s">
        <v>569</v>
      </c>
      <c r="O7" s="641" t="s">
        <v>93</v>
      </c>
      <c r="P7" s="641" t="s">
        <v>94</v>
      </c>
      <c r="Q7" s="641"/>
      <c r="R7" s="641"/>
    </row>
    <row r="8" spans="2:23" s="22" customFormat="1" ht="15.75" customHeight="1">
      <c r="B8" s="803" t="s">
        <v>47</v>
      </c>
      <c r="C8" s="885">
        <v>170.17189501676495</v>
      </c>
      <c r="D8" s="885">
        <v>167.84891608145881</v>
      </c>
      <c r="E8" s="885">
        <v>174.96256443838436</v>
      </c>
      <c r="F8" s="885">
        <v>173.5213821241872</v>
      </c>
      <c r="G8" s="885">
        <v>178.20300643722803</v>
      </c>
      <c r="H8" s="885">
        <v>177.34495979445921</v>
      </c>
      <c r="I8" s="885">
        <v>173.2263153950025</v>
      </c>
      <c r="J8" s="885">
        <v>172.42138334340049</v>
      </c>
      <c r="K8" s="902">
        <f t="shared" ref="K8:K12" si="0">J8/I8-1</f>
        <v>-4.6467076885319258E-3</v>
      </c>
      <c r="M8" s="891">
        <v>43466</v>
      </c>
      <c r="N8" s="916">
        <v>170.17189501676495</v>
      </c>
      <c r="O8" s="916">
        <v>174.96256443838436</v>
      </c>
      <c r="P8" s="916">
        <v>178.20300643722803</v>
      </c>
      <c r="Q8" s="916"/>
      <c r="R8" s="916"/>
      <c r="S8" s="73"/>
      <c r="T8" s="73"/>
    </row>
    <row r="9" spans="2:23" s="22" customFormat="1" ht="15.75" customHeight="1">
      <c r="B9" s="803" t="s">
        <v>48</v>
      </c>
      <c r="C9" s="885">
        <v>169.91566227706605</v>
      </c>
      <c r="D9" s="885">
        <v>173.21892904509284</v>
      </c>
      <c r="E9" s="885">
        <v>175.29707341269841</v>
      </c>
      <c r="F9" s="885">
        <v>179.82508836490845</v>
      </c>
      <c r="G9" s="885">
        <v>177.2689014689015</v>
      </c>
      <c r="H9" s="885">
        <v>182.2215413164561</v>
      </c>
      <c r="I9" s="885">
        <v>173.06936746289426</v>
      </c>
      <c r="J9" s="885">
        <v>178.03187610025464</v>
      </c>
      <c r="K9" s="902">
        <f t="shared" si="0"/>
        <v>2.8673523859872763E-2</v>
      </c>
      <c r="M9" s="891">
        <v>43497</v>
      </c>
      <c r="N9" s="916">
        <v>169.91566227706605</v>
      </c>
      <c r="O9" s="916">
        <v>175.29707341269841</v>
      </c>
      <c r="P9" s="916">
        <v>177.2689014689015</v>
      </c>
      <c r="Q9" s="641"/>
      <c r="R9" s="916"/>
      <c r="S9" s="73"/>
      <c r="T9" s="73"/>
    </row>
    <row r="10" spans="2:23" s="22" customFormat="1" ht="15.75" customHeight="1">
      <c r="B10" s="803" t="s">
        <v>49</v>
      </c>
      <c r="C10" s="885">
        <v>167.66961838498844</v>
      </c>
      <c r="D10" s="885">
        <v>177.25376344086021</v>
      </c>
      <c r="E10" s="885">
        <v>172.14569892473122</v>
      </c>
      <c r="F10" s="885">
        <v>191.72243401759533</v>
      </c>
      <c r="G10" s="885">
        <v>168.81100082712987</v>
      </c>
      <c r="H10" s="885">
        <v>187.74655870445341</v>
      </c>
      <c r="I10" s="885">
        <v>168.56307876948904</v>
      </c>
      <c r="J10" s="885">
        <v>187.19161509392632</v>
      </c>
      <c r="K10" s="902">
        <f t="shared" si="0"/>
        <v>0.11051374037793837</v>
      </c>
      <c r="M10" s="891">
        <v>43525</v>
      </c>
      <c r="N10" s="916">
        <v>167.66961838498844</v>
      </c>
      <c r="O10" s="916">
        <v>172.14569892473122</v>
      </c>
      <c r="P10" s="916">
        <v>168.81100082712987</v>
      </c>
      <c r="Q10" s="641"/>
      <c r="R10" s="916"/>
      <c r="S10" s="73"/>
      <c r="T10" s="73"/>
    </row>
    <row r="11" spans="2:23" s="22" customFormat="1" ht="15.75" customHeight="1">
      <c r="B11" s="805" t="s">
        <v>57</v>
      </c>
      <c r="C11" s="950">
        <v>157.5</v>
      </c>
      <c r="D11" s="950">
        <v>189.05</v>
      </c>
      <c r="E11" s="950">
        <v>176.1989417989418</v>
      </c>
      <c r="F11" s="950">
        <v>201.28435185185182</v>
      </c>
      <c r="G11" s="950">
        <v>167.33333333333331</v>
      </c>
      <c r="H11" s="950">
        <v>202.02111111111108</v>
      </c>
      <c r="I11" s="950">
        <v>173.4836467236467</v>
      </c>
      <c r="J11" s="950">
        <v>198.98918128654969</v>
      </c>
      <c r="K11" s="902">
        <f t="shared" si="0"/>
        <v>0.14701982028042337</v>
      </c>
      <c r="M11" s="891">
        <v>43556</v>
      </c>
      <c r="N11" s="916">
        <v>157.5</v>
      </c>
      <c r="O11" s="916">
        <v>176.1989417989418</v>
      </c>
      <c r="P11" s="916">
        <v>167.33333333333331</v>
      </c>
      <c r="Q11" s="641"/>
      <c r="R11" s="641"/>
      <c r="S11" s="38"/>
    </row>
    <row r="12" spans="2:23" s="22" customFormat="1" ht="15.75" customHeight="1">
      <c r="B12" s="803" t="s">
        <v>58</v>
      </c>
      <c r="C12" s="950">
        <v>163</v>
      </c>
      <c r="D12" s="950">
        <v>197.32885304659499</v>
      </c>
      <c r="E12" s="950">
        <v>172.44976958525345</v>
      </c>
      <c r="F12" s="950">
        <v>202.50035842293906</v>
      </c>
      <c r="G12" s="950">
        <v>170.91935483870967</v>
      </c>
      <c r="H12" s="950">
        <v>199.39354838709679</v>
      </c>
      <c r="I12" s="950">
        <v>171.42383512544802</v>
      </c>
      <c r="J12" s="950">
        <v>200.21791587602783</v>
      </c>
      <c r="K12" s="902">
        <f t="shared" si="0"/>
        <v>0.16797011179634547</v>
      </c>
      <c r="M12" s="891">
        <v>43586</v>
      </c>
      <c r="N12" s="916">
        <v>163</v>
      </c>
      <c r="O12" s="916">
        <v>172.44976958525345</v>
      </c>
      <c r="P12" s="916">
        <v>170.91935483870967</v>
      </c>
      <c r="Q12" s="641"/>
      <c r="R12" s="641"/>
      <c r="S12" s="38"/>
      <c r="T12" s="38"/>
      <c r="U12" s="521"/>
    </row>
    <row r="13" spans="2:23" s="22" customFormat="1" ht="15.75" customHeight="1">
      <c r="B13" s="803" t="s">
        <v>50</v>
      </c>
      <c r="C13" s="721">
        <v>163</v>
      </c>
      <c r="D13" s="886"/>
      <c r="E13" s="721">
        <v>173.32407407407405</v>
      </c>
      <c r="F13" s="886"/>
      <c r="G13" s="721">
        <v>173</v>
      </c>
      <c r="H13" s="886"/>
      <c r="I13" s="721">
        <v>173.11111111111109</v>
      </c>
      <c r="J13" s="886"/>
      <c r="K13" s="804"/>
      <c r="M13" s="891">
        <v>43617</v>
      </c>
      <c r="N13" s="916">
        <v>163</v>
      </c>
      <c r="O13" s="916">
        <v>173.32407407407405</v>
      </c>
      <c r="P13" s="916">
        <v>173</v>
      </c>
      <c r="Q13" s="641"/>
      <c r="R13" s="641"/>
      <c r="S13" s="38"/>
      <c r="T13" s="38"/>
      <c r="U13" s="38"/>
    </row>
    <row r="14" spans="2:23" s="22" customFormat="1" ht="15.75" customHeight="1">
      <c r="B14" s="803" t="s">
        <v>51</v>
      </c>
      <c r="C14" s="721">
        <v>162.85483870967744</v>
      </c>
      <c r="D14" s="886"/>
      <c r="E14" s="721">
        <v>175.16666666666669</v>
      </c>
      <c r="F14" s="886"/>
      <c r="G14" s="721">
        <v>173</v>
      </c>
      <c r="H14" s="886"/>
      <c r="I14" s="721">
        <v>173.24193548387098</v>
      </c>
      <c r="J14" s="886"/>
      <c r="K14" s="832"/>
      <c r="M14" s="891">
        <v>43647</v>
      </c>
      <c r="N14" s="916">
        <v>162.85483870967744</v>
      </c>
      <c r="O14" s="916">
        <v>175.16666666666669</v>
      </c>
      <c r="P14" s="916">
        <v>173</v>
      </c>
      <c r="Q14" s="951"/>
      <c r="R14" s="916"/>
      <c r="S14" s="73"/>
      <c r="T14" s="73"/>
    </row>
    <row r="15" spans="2:23" s="22" customFormat="1" ht="15.75" customHeight="1">
      <c r="B15" s="803" t="s">
        <v>52</v>
      </c>
      <c r="C15" s="679">
        <v>160.33333333333334</v>
      </c>
      <c r="D15" s="884"/>
      <c r="E15" s="679">
        <v>178.25</v>
      </c>
      <c r="F15" s="884"/>
      <c r="G15" s="679">
        <v>175</v>
      </c>
      <c r="H15" s="884"/>
      <c r="I15" s="679">
        <v>174.16</v>
      </c>
      <c r="J15" s="884"/>
      <c r="K15" s="832"/>
      <c r="M15" s="891">
        <v>43678</v>
      </c>
      <c r="N15" s="916">
        <v>160.33333333333334</v>
      </c>
      <c r="O15" s="916">
        <v>178.25</v>
      </c>
      <c r="P15" s="916">
        <v>175</v>
      </c>
      <c r="Q15" s="641"/>
      <c r="R15" s="641"/>
      <c r="S15" s="73"/>
      <c r="T15" s="73"/>
    </row>
    <row r="16" spans="2:23" s="22" customFormat="1" ht="15.75" customHeight="1">
      <c r="B16" s="803" t="s">
        <v>53</v>
      </c>
      <c r="C16" s="679">
        <v>160</v>
      </c>
      <c r="D16" s="884"/>
      <c r="E16" s="679">
        <v>172.33333333333331</v>
      </c>
      <c r="F16" s="884"/>
      <c r="G16" s="679">
        <v>174.39655172413794</v>
      </c>
      <c r="H16" s="884"/>
      <c r="I16" s="679">
        <v>167.33990147783251</v>
      </c>
      <c r="J16" s="884"/>
      <c r="K16" s="832"/>
      <c r="M16" s="891">
        <v>43709</v>
      </c>
      <c r="N16" s="916">
        <v>160</v>
      </c>
      <c r="O16" s="916">
        <v>172.33333333333331</v>
      </c>
      <c r="P16" s="916">
        <v>174.39655172413794</v>
      </c>
      <c r="Q16" s="641"/>
      <c r="R16" s="641"/>
      <c r="S16" s="73"/>
      <c r="T16" s="73"/>
      <c r="U16" s="152"/>
      <c r="V16" s="152"/>
      <c r="W16" s="152"/>
    </row>
    <row r="17" spans="1:23" s="22" customFormat="1" ht="15.75" customHeight="1">
      <c r="B17" s="803" t="s">
        <v>54</v>
      </c>
      <c r="C17" s="679">
        <v>160</v>
      </c>
      <c r="D17" s="884"/>
      <c r="E17" s="679">
        <v>167.5</v>
      </c>
      <c r="F17" s="884"/>
      <c r="G17" s="679">
        <v>170</v>
      </c>
      <c r="H17" s="884"/>
      <c r="I17" s="679">
        <v>164.73118279569891</v>
      </c>
      <c r="J17" s="884"/>
      <c r="K17" s="832"/>
      <c r="M17" s="891">
        <v>43739</v>
      </c>
      <c r="N17" s="916">
        <v>160</v>
      </c>
      <c r="O17" s="916">
        <v>167.5</v>
      </c>
      <c r="P17" s="916">
        <v>170</v>
      </c>
      <c r="Q17" s="641"/>
      <c r="R17" s="916"/>
      <c r="S17" s="73"/>
      <c r="T17" s="73"/>
      <c r="U17" s="152"/>
      <c r="V17" s="152"/>
      <c r="W17" s="152"/>
    </row>
    <row r="18" spans="1:23" s="22" customFormat="1" ht="15.75" customHeight="1">
      <c r="B18" s="803" t="s">
        <v>55</v>
      </c>
      <c r="C18" s="679">
        <v>162.16666666666666</v>
      </c>
      <c r="D18" s="884"/>
      <c r="E18" s="679">
        <v>169.16666666666669</v>
      </c>
      <c r="F18" s="884"/>
      <c r="G18" s="679">
        <v>170</v>
      </c>
      <c r="H18" s="884"/>
      <c r="I18" s="679">
        <v>165.80555555555554</v>
      </c>
      <c r="J18" s="884"/>
      <c r="K18" s="832"/>
      <c r="M18" s="891">
        <v>43770</v>
      </c>
      <c r="N18" s="916">
        <v>162.16666666666666</v>
      </c>
      <c r="O18" s="916">
        <v>169.16666666666669</v>
      </c>
      <c r="P18" s="916">
        <v>170</v>
      </c>
      <c r="Q18" s="641"/>
      <c r="R18" s="916"/>
      <c r="S18" s="73"/>
      <c r="T18" s="73"/>
      <c r="U18" s="152"/>
      <c r="V18" s="152"/>
      <c r="W18" s="152"/>
    </row>
    <row r="19" spans="1:23" s="22" customFormat="1" ht="15.75" customHeight="1">
      <c r="B19" s="803" t="s">
        <v>56</v>
      </c>
      <c r="C19" s="679">
        <v>172.32183908045977</v>
      </c>
      <c r="D19" s="884"/>
      <c r="E19" s="679">
        <v>178.51091954022988</v>
      </c>
      <c r="F19" s="884"/>
      <c r="G19" s="679">
        <v>183.91335101679931</v>
      </c>
      <c r="H19" s="884"/>
      <c r="I19" s="679">
        <v>177.630189120556</v>
      </c>
      <c r="J19" s="884"/>
      <c r="K19" s="832"/>
      <c r="M19" s="891">
        <v>43800</v>
      </c>
      <c r="N19" s="916">
        <v>172.32183908045977</v>
      </c>
      <c r="O19" s="916">
        <v>178.51091954022988</v>
      </c>
      <c r="P19" s="916">
        <v>183.91335101679931</v>
      </c>
      <c r="Q19" s="952"/>
      <c r="R19" s="916"/>
      <c r="S19" s="73"/>
      <c r="T19" s="73"/>
    </row>
    <row r="20" spans="1:23" s="22" customFormat="1" ht="21.75" customHeight="1">
      <c r="B20" s="1135" t="s">
        <v>173</v>
      </c>
      <c r="C20" s="1135"/>
      <c r="D20" s="1135"/>
      <c r="E20" s="1135"/>
      <c r="F20" s="1135"/>
      <c r="G20" s="1135"/>
      <c r="H20" s="1135"/>
      <c r="I20" s="1135"/>
      <c r="J20" s="1135"/>
      <c r="K20" s="1135"/>
      <c r="M20" s="891">
        <v>43831</v>
      </c>
      <c r="N20" s="916">
        <v>167.84891608145881</v>
      </c>
      <c r="O20" s="916">
        <v>173.5213821241872</v>
      </c>
      <c r="P20" s="916">
        <v>177.34495979445921</v>
      </c>
      <c r="Q20" s="641"/>
      <c r="R20" s="916"/>
      <c r="S20" s="73"/>
      <c r="T20" s="73"/>
    </row>
    <row r="21" spans="1:23" s="22" customFormat="1" ht="12.75">
      <c r="B21" s="2"/>
      <c r="C21" s="171"/>
      <c r="D21" s="171"/>
      <c r="E21" s="47"/>
      <c r="F21" s="47"/>
      <c r="G21" s="73"/>
      <c r="H21" s="73"/>
      <c r="I21" s="76"/>
      <c r="J21" s="76"/>
      <c r="K21" s="112"/>
      <c r="M21" s="891">
        <v>43862</v>
      </c>
      <c r="N21" s="916">
        <f>D9</f>
        <v>173.21892904509284</v>
      </c>
      <c r="O21" s="916">
        <f>F9</f>
        <v>179.82508836490845</v>
      </c>
      <c r="P21" s="916">
        <f>H9</f>
        <v>182.2215413164561</v>
      </c>
      <c r="Q21" s="641"/>
      <c r="R21" s="641"/>
    </row>
    <row r="22" spans="1:23" ht="18">
      <c r="C22" s="639"/>
      <c r="D22" s="516"/>
      <c r="E22" s="639"/>
      <c r="F22" s="516"/>
      <c r="G22" s="639"/>
      <c r="H22" s="516"/>
      <c r="I22" s="639"/>
      <c r="J22" s="639"/>
      <c r="M22" s="891">
        <v>43891</v>
      </c>
      <c r="N22" s="916">
        <f t="shared" ref="N22:N24" si="1">D10</f>
        <v>177.25376344086021</v>
      </c>
      <c r="O22" s="916">
        <f t="shared" ref="O22:O24" si="2">F10</f>
        <v>191.72243401759533</v>
      </c>
      <c r="P22" s="916">
        <f t="shared" ref="P22:P24" si="3">H10</f>
        <v>187.74655870445341</v>
      </c>
    </row>
    <row r="23" spans="1:23" s="22" customFormat="1" ht="20.45" customHeight="1">
      <c r="B23" s="50"/>
      <c r="C23" s="47"/>
      <c r="D23" s="47"/>
      <c r="E23" s="47"/>
      <c r="F23" s="47"/>
      <c r="G23" s="47"/>
      <c r="H23" s="47"/>
      <c r="I23" s="47"/>
      <c r="J23" s="47"/>
      <c r="K23" s="47"/>
      <c r="M23" s="891">
        <v>43922</v>
      </c>
      <c r="N23" s="916">
        <f t="shared" si="1"/>
        <v>189.05</v>
      </c>
      <c r="O23" s="916">
        <f t="shared" si="2"/>
        <v>201.28435185185182</v>
      </c>
      <c r="P23" s="916">
        <f t="shared" si="3"/>
        <v>202.02111111111108</v>
      </c>
      <c r="Q23" s="641"/>
      <c r="R23" s="641"/>
    </row>
    <row r="24" spans="1:23" s="22" customFormat="1" ht="20.45" customHeight="1">
      <c r="B24" s="50"/>
      <c r="C24" s="47"/>
      <c r="D24" s="47"/>
      <c r="E24" s="47"/>
      <c r="F24" s="47"/>
      <c r="G24" s="47"/>
      <c r="H24" s="47"/>
      <c r="I24" s="47"/>
      <c r="J24" s="47"/>
      <c r="K24" s="47"/>
      <c r="M24" s="891">
        <v>43952</v>
      </c>
      <c r="N24" s="916">
        <f t="shared" si="1"/>
        <v>197.32885304659499</v>
      </c>
      <c r="O24" s="916">
        <f t="shared" si="2"/>
        <v>202.50035842293906</v>
      </c>
      <c r="P24" s="916">
        <f t="shared" si="3"/>
        <v>199.39354838709679</v>
      </c>
      <c r="Q24" s="641"/>
      <c r="R24" s="641"/>
    </row>
    <row r="25" spans="1:23" s="22" customFormat="1" ht="20.45" customHeight="1">
      <c r="A25" s="23"/>
      <c r="B25" s="217"/>
      <c r="C25" s="230"/>
      <c r="D25" s="230"/>
      <c r="E25" s="47"/>
      <c r="F25" s="47"/>
      <c r="G25" s="47"/>
      <c r="H25" s="47"/>
      <c r="I25" s="47"/>
      <c r="J25" s="47"/>
      <c r="K25" s="47"/>
      <c r="M25" s="641"/>
      <c r="N25" s="641"/>
      <c r="O25" s="641"/>
      <c r="P25" s="641"/>
      <c r="Q25" s="641"/>
      <c r="R25" s="641"/>
    </row>
    <row r="26" spans="1:23" s="22" customFormat="1" ht="20.45" customHeight="1">
      <c r="B26" s="217"/>
      <c r="C26" s="230"/>
      <c r="D26" s="230"/>
      <c r="E26" s="47"/>
      <c r="F26" s="47"/>
      <c r="G26" s="47"/>
      <c r="H26" s="47"/>
      <c r="I26" s="47"/>
      <c r="J26" s="47"/>
      <c r="K26" s="47"/>
      <c r="M26" s="641"/>
      <c r="N26" s="641"/>
      <c r="O26" s="641"/>
      <c r="P26" s="641"/>
      <c r="Q26" s="641"/>
      <c r="R26" s="641"/>
    </row>
    <row r="27" spans="1:23" s="22" customFormat="1" ht="20.45" customHeight="1">
      <c r="B27" s="50"/>
      <c r="C27" s="47"/>
      <c r="D27" s="47"/>
      <c r="E27" s="47"/>
      <c r="F27" s="47"/>
      <c r="G27" s="47"/>
      <c r="H27" s="47"/>
      <c r="I27" s="47"/>
      <c r="J27" s="47"/>
      <c r="K27" s="47"/>
      <c r="M27" s="641"/>
      <c r="N27" s="641"/>
      <c r="O27" s="641"/>
      <c r="P27" s="641"/>
      <c r="Q27" s="641"/>
      <c r="R27" s="641"/>
    </row>
    <row r="28" spans="1:23" s="22" customFormat="1" ht="20.45" customHeight="1">
      <c r="B28" s="50"/>
      <c r="C28" s="47"/>
      <c r="D28" s="47"/>
      <c r="E28" s="47"/>
      <c r="F28" s="47"/>
      <c r="G28" s="47"/>
      <c r="H28" s="47"/>
      <c r="I28" s="47"/>
      <c r="J28" s="47"/>
      <c r="K28" s="47"/>
      <c r="M28" s="641"/>
      <c r="N28" s="641"/>
      <c r="O28" s="641"/>
      <c r="P28" s="641"/>
      <c r="Q28" s="641"/>
      <c r="R28" s="641"/>
    </row>
    <row r="29" spans="1:23" s="22" customFormat="1" ht="20.45" customHeight="1">
      <c r="M29" s="641"/>
      <c r="N29" s="641"/>
      <c r="O29" s="641"/>
      <c r="P29" s="641"/>
      <c r="Q29" s="641"/>
      <c r="R29" s="641"/>
    </row>
    <row r="30" spans="1:23" s="22" customFormat="1" ht="20.45" customHeight="1">
      <c r="B30" s="50"/>
      <c r="C30" s="47"/>
      <c r="D30" s="47"/>
      <c r="E30" s="47"/>
      <c r="F30" s="47"/>
      <c r="G30" s="47"/>
      <c r="H30" s="47"/>
      <c r="I30" s="47"/>
      <c r="J30" s="47"/>
      <c r="K30" s="47"/>
      <c r="M30" s="641"/>
      <c r="N30" s="641"/>
      <c r="O30" s="641"/>
      <c r="P30" s="641"/>
      <c r="Q30" s="641"/>
      <c r="R30" s="641"/>
    </row>
    <row r="31" spans="1:23" s="22" customFormat="1" ht="20.45" customHeight="1">
      <c r="B31" s="16"/>
      <c r="C31" s="47"/>
      <c r="D31" s="47"/>
      <c r="E31" s="47"/>
      <c r="F31" s="47"/>
      <c r="G31" s="47"/>
      <c r="H31" s="47"/>
      <c r="I31" s="47"/>
      <c r="J31" s="47"/>
      <c r="K31" s="47"/>
      <c r="M31" s="641"/>
      <c r="N31" s="641"/>
      <c r="O31" s="641"/>
      <c r="P31" s="641"/>
      <c r="Q31" s="641"/>
      <c r="R31" s="641"/>
    </row>
    <row r="32" spans="1:23" ht="20.45" customHeight="1">
      <c r="B32" s="65"/>
      <c r="C32" s="16"/>
      <c r="D32" s="16"/>
      <c r="E32" s="16"/>
      <c r="F32" s="16"/>
      <c r="G32" s="16"/>
      <c r="H32" s="16"/>
    </row>
    <row r="33" spans="2:18" ht="20.45" customHeight="1">
      <c r="B33" s="1134" t="s">
        <v>173</v>
      </c>
      <c r="C33" s="1134"/>
      <c r="D33" s="1134"/>
      <c r="E33" s="1134"/>
      <c r="F33" s="1134"/>
      <c r="G33" s="1134"/>
      <c r="H33" s="1134"/>
      <c r="I33" s="1134"/>
      <c r="J33" s="1134"/>
      <c r="K33" s="1134"/>
      <c r="P33" s="915"/>
      <c r="Q33" s="915"/>
      <c r="R33" s="915"/>
    </row>
    <row r="34" spans="2:18" ht="20.45" customHeight="1">
      <c r="P34" s="915"/>
      <c r="Q34" s="915"/>
    </row>
    <row r="35" spans="2:18" ht="20.45" customHeight="1">
      <c r="P35" s="915"/>
      <c r="Q35" s="915"/>
    </row>
    <row r="36" spans="2:18" ht="20.45" customHeight="1">
      <c r="P36" s="915"/>
      <c r="Q36" s="915"/>
    </row>
    <row r="37" spans="2:18" ht="20.45" customHeight="1">
      <c r="P37" s="915"/>
      <c r="Q37" s="915"/>
    </row>
    <row r="38" spans="2:18" ht="20.45" customHeight="1">
      <c r="P38" s="915"/>
      <c r="Q38" s="915"/>
    </row>
    <row r="39" spans="2:18" ht="20.45" customHeight="1">
      <c r="P39" s="915"/>
      <c r="Q39" s="915"/>
    </row>
    <row r="40" spans="2:18">
      <c r="P40" s="915"/>
      <c r="Q40" s="915"/>
    </row>
    <row r="41" spans="2:18">
      <c r="P41" s="915"/>
      <c r="Q41" s="915"/>
    </row>
    <row r="42" spans="2:18">
      <c r="P42" s="915"/>
      <c r="Q42" s="915"/>
    </row>
    <row r="43" spans="2:18">
      <c r="P43" s="915"/>
      <c r="Q43" s="915"/>
    </row>
    <row r="44" spans="2:18">
      <c r="P44" s="915"/>
      <c r="Q44" s="915"/>
    </row>
    <row r="45" spans="2:18">
      <c r="P45" s="915"/>
      <c r="Q45" s="915"/>
    </row>
    <row r="46" spans="2:18">
      <c r="P46" s="915"/>
      <c r="Q46" s="915"/>
    </row>
    <row r="47" spans="2:18">
      <c r="P47" s="915"/>
      <c r="Q47" s="915"/>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1">
    <mergeCell ref="G6:H6"/>
    <mergeCell ref="I6:K6"/>
    <mergeCell ref="B33:K33"/>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scale="72"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79998168889431442"/>
    <pageSetUpPr fitToPage="1"/>
  </sheetPr>
  <dimension ref="B1:Z81"/>
  <sheetViews>
    <sheetView zoomScaleNormal="100" zoomScaleSheetLayoutView="75" workbookViewId="0">
      <selection sqref="A1:O22"/>
    </sheetView>
  </sheetViews>
  <sheetFormatPr baseColWidth="10" defaultColWidth="10.90625" defaultRowHeight="12"/>
  <cols>
    <col min="1" max="1" width="1.36328125" style="1" customWidth="1"/>
    <col min="2" max="2" width="7.453125" style="1" customWidth="1"/>
    <col min="3" max="14" width="5.08984375" style="1" customWidth="1"/>
    <col min="15" max="15" width="3.08984375" style="1" customWidth="1"/>
    <col min="16" max="25" width="5.6328125" style="1" customWidth="1"/>
    <col min="26" max="16384" width="10.90625" style="1"/>
  </cols>
  <sheetData>
    <row r="1" spans="2:26" s="24" customFormat="1" ht="12.75">
      <c r="B1" s="1034" t="s">
        <v>387</v>
      </c>
      <c r="C1" s="1034"/>
      <c r="D1" s="1034"/>
      <c r="E1" s="1034"/>
      <c r="F1" s="1034"/>
      <c r="G1" s="1034"/>
      <c r="H1" s="1034"/>
      <c r="I1" s="1034"/>
      <c r="J1" s="1034"/>
      <c r="K1" s="1034"/>
      <c r="L1" s="1034"/>
      <c r="M1" s="1034"/>
      <c r="N1" s="1034"/>
    </row>
    <row r="2" spans="2:26" s="24" customFormat="1" ht="12.75">
      <c r="B2" s="26"/>
      <c r="C2" s="26"/>
      <c r="D2" s="26"/>
      <c r="E2" s="26"/>
      <c r="F2" s="26"/>
      <c r="G2" s="26"/>
      <c r="H2" s="26"/>
      <c r="I2" s="26"/>
      <c r="J2" s="26"/>
      <c r="K2" s="26"/>
      <c r="L2" s="26"/>
      <c r="M2" s="26"/>
      <c r="N2" s="26"/>
    </row>
    <row r="3" spans="2:26" s="24" customFormat="1" ht="12.75">
      <c r="B3" s="1040" t="s">
        <v>437</v>
      </c>
      <c r="C3" s="1040"/>
      <c r="D3" s="1040"/>
      <c r="E3" s="1040"/>
      <c r="F3" s="1040"/>
      <c r="G3" s="1040"/>
      <c r="H3" s="1040"/>
      <c r="I3" s="1040"/>
      <c r="J3" s="1040"/>
      <c r="K3" s="1040"/>
      <c r="L3" s="1040"/>
      <c r="M3" s="1040"/>
      <c r="N3" s="1040"/>
    </row>
    <row r="4" spans="2:26" s="24" customFormat="1" ht="12" customHeight="1">
      <c r="B4" s="1040" t="s">
        <v>431</v>
      </c>
      <c r="C4" s="1040"/>
      <c r="D4" s="1040"/>
      <c r="E4" s="1040"/>
      <c r="F4" s="1040"/>
      <c r="G4" s="1040"/>
      <c r="H4" s="1040"/>
      <c r="I4" s="1040"/>
      <c r="J4" s="1040"/>
      <c r="K4" s="1040"/>
      <c r="L4" s="1040"/>
      <c r="M4" s="1040"/>
      <c r="N4" s="1040"/>
    </row>
    <row r="5" spans="2:26" s="24" customFormat="1" ht="12.75"/>
    <row r="6" spans="2:26" s="22" customFormat="1" ht="30" customHeight="1">
      <c r="B6" s="1121" t="s">
        <v>96</v>
      </c>
      <c r="C6" s="1137" t="s">
        <v>14</v>
      </c>
      <c r="D6" s="1137"/>
      <c r="E6" s="1138" t="s">
        <v>144</v>
      </c>
      <c r="F6" s="1138"/>
      <c r="G6" s="1138" t="s">
        <v>548</v>
      </c>
      <c r="H6" s="1138"/>
      <c r="I6" s="1137" t="s">
        <v>145</v>
      </c>
      <c r="J6" s="1137"/>
      <c r="K6" s="1137" t="s">
        <v>146</v>
      </c>
      <c r="L6" s="1137"/>
      <c r="M6" s="1140" t="s">
        <v>7</v>
      </c>
      <c r="N6" s="1140"/>
      <c r="O6" s="665"/>
      <c r="P6" s="36"/>
      <c r="Q6" s="38"/>
      <c r="R6" s="38"/>
      <c r="S6" s="38"/>
      <c r="T6" s="36"/>
      <c r="U6" s="38"/>
      <c r="V6" s="38"/>
      <c r="W6" s="38"/>
    </row>
    <row r="7" spans="2:26" s="22" customFormat="1" ht="42" customHeight="1">
      <c r="B7" s="1121"/>
      <c r="C7" s="664">
        <v>2019</v>
      </c>
      <c r="D7" s="664">
        <v>2020</v>
      </c>
      <c r="E7" s="664">
        <v>2019</v>
      </c>
      <c r="F7" s="664">
        <v>2020</v>
      </c>
      <c r="G7" s="664">
        <v>2019</v>
      </c>
      <c r="H7" s="664">
        <v>2020</v>
      </c>
      <c r="I7" s="664">
        <v>2019</v>
      </c>
      <c r="J7" s="664">
        <v>2020</v>
      </c>
      <c r="K7" s="664">
        <v>2019</v>
      </c>
      <c r="L7" s="664">
        <v>2020</v>
      </c>
      <c r="M7" s="664">
        <v>2019</v>
      </c>
      <c r="N7" s="664">
        <v>2020</v>
      </c>
    </row>
    <row r="8" spans="2:26" s="22" customFormat="1" ht="15.75" customHeight="1">
      <c r="B8" s="42" t="s">
        <v>47</v>
      </c>
      <c r="C8" s="679">
        <v>187.05645161290323</v>
      </c>
      <c r="D8" s="679">
        <v>186.69354838709677</v>
      </c>
      <c r="E8" s="679">
        <v>172.42377112135179</v>
      </c>
      <c r="F8" s="679">
        <v>174.5519713261649</v>
      </c>
      <c r="G8" s="679">
        <v>170.23817204301074</v>
      </c>
      <c r="H8" s="679">
        <v>169.48179723502301</v>
      </c>
      <c r="I8" s="679">
        <v>167.72</v>
      </c>
      <c r="J8" s="679">
        <v>169.17204301075267</v>
      </c>
      <c r="K8" s="679">
        <v>167.42283950617286</v>
      </c>
      <c r="L8" s="679">
        <v>172.53289473684211</v>
      </c>
      <c r="M8" s="679">
        <v>174.96256443838436</v>
      </c>
      <c r="N8" s="679">
        <v>173.5213821241872</v>
      </c>
      <c r="Q8" s="38"/>
      <c r="R8" s="38"/>
    </row>
    <row r="9" spans="2:26" s="22" customFormat="1" ht="15.75" customHeight="1">
      <c r="B9" s="42" t="s">
        <v>48</v>
      </c>
      <c r="C9" s="679">
        <v>184.92884615384617</v>
      </c>
      <c r="D9" s="679">
        <v>190.5</v>
      </c>
      <c r="E9" s="679">
        <v>172.43537414965985</v>
      </c>
      <c r="F9" s="679">
        <v>176.77777777777777</v>
      </c>
      <c r="G9" s="679">
        <v>167.63809523809522</v>
      </c>
      <c r="H9" s="679">
        <v>174.85714285714286</v>
      </c>
      <c r="I9" s="679">
        <v>168.86011904761904</v>
      </c>
      <c r="J9" s="679">
        <v>169</v>
      </c>
      <c r="K9" s="679">
        <v>168.04761904761904</v>
      </c>
      <c r="L9" s="679">
        <v>172.125</v>
      </c>
      <c r="M9" s="679">
        <v>175.29707341269841</v>
      </c>
      <c r="N9" s="679">
        <v>175.69696969696969</v>
      </c>
      <c r="Q9" s="38"/>
      <c r="R9" s="38"/>
      <c r="S9" s="38"/>
      <c r="U9" s="38"/>
    </row>
    <row r="10" spans="2:26" s="22" customFormat="1" ht="15.75" customHeight="1">
      <c r="B10" s="42" t="s">
        <v>49</v>
      </c>
      <c r="C10" s="679">
        <v>184.79838709677421</v>
      </c>
      <c r="D10" s="679">
        <v>206.29569892473123</v>
      </c>
      <c r="E10" s="679">
        <v>170.75</v>
      </c>
      <c r="F10" s="679"/>
      <c r="G10" s="679">
        <v>167.8</v>
      </c>
      <c r="H10" s="679">
        <v>186.93387096774194</v>
      </c>
      <c r="I10" s="679">
        <v>171.53225806451613</v>
      </c>
      <c r="J10" s="679">
        <v>185.875</v>
      </c>
      <c r="K10" s="679">
        <v>160.90860215053763</v>
      </c>
      <c r="L10" s="679">
        <v>184.15860215053766</v>
      </c>
      <c r="M10" s="679">
        <v>172.14569892473122</v>
      </c>
      <c r="N10" s="679">
        <v>191.72243401759533</v>
      </c>
      <c r="Q10" s="38"/>
    </row>
    <row r="11" spans="2:26" s="22" customFormat="1" ht="15.75" customHeight="1">
      <c r="B11" s="42" t="s">
        <v>57</v>
      </c>
      <c r="C11" s="679">
        <v>185</v>
      </c>
      <c r="D11" s="679">
        <v>209.46666666666667</v>
      </c>
      <c r="E11" s="679"/>
      <c r="F11" s="679"/>
      <c r="G11" s="679"/>
      <c r="H11" s="679">
        <v>190</v>
      </c>
      <c r="I11" s="679">
        <v>173.66666666666669</v>
      </c>
      <c r="J11" s="679">
        <v>193.42777777777775</v>
      </c>
      <c r="K11" s="679">
        <v>164.82222222222222</v>
      </c>
      <c r="L11" s="679">
        <v>183</v>
      </c>
      <c r="M11" s="679">
        <v>176.1989417989418</v>
      </c>
      <c r="N11" s="679">
        <v>201.28435185185182</v>
      </c>
      <c r="P11" s="43"/>
      <c r="Q11" s="38"/>
      <c r="R11" s="38"/>
      <c r="S11" s="38"/>
      <c r="T11" s="38"/>
      <c r="U11" s="38"/>
      <c r="Y11" s="43"/>
    </row>
    <row r="12" spans="2:26" s="22" customFormat="1" ht="15.75" customHeight="1">
      <c r="B12" s="42" t="s">
        <v>58</v>
      </c>
      <c r="C12" s="679">
        <v>185</v>
      </c>
      <c r="D12" s="679">
        <v>211.61290322580643</v>
      </c>
      <c r="E12" s="679"/>
      <c r="F12" s="679"/>
      <c r="G12" s="679"/>
      <c r="H12" s="679">
        <v>192.33333333333331</v>
      </c>
      <c r="I12" s="679">
        <v>168.14516129032256</v>
      </c>
      <c r="J12" s="679">
        <v>199.32258064516128</v>
      </c>
      <c r="K12" s="679">
        <v>167.61290322580643</v>
      </c>
      <c r="L12" s="679">
        <v>183</v>
      </c>
      <c r="M12" s="679">
        <v>172.44976958525345</v>
      </c>
      <c r="N12" s="679">
        <v>202.50035842293906</v>
      </c>
      <c r="P12" s="43"/>
      <c r="Z12" s="38"/>
    </row>
    <row r="13" spans="2:26" s="22" customFormat="1" ht="15.75" customHeight="1">
      <c r="B13" s="42" t="s">
        <v>50</v>
      </c>
      <c r="C13" s="679"/>
      <c r="D13" s="679"/>
      <c r="E13" s="679"/>
      <c r="F13" s="679"/>
      <c r="G13" s="679">
        <v>195</v>
      </c>
      <c r="H13" s="679"/>
      <c r="I13" s="679">
        <v>170</v>
      </c>
      <c r="J13" s="679"/>
      <c r="K13" s="679">
        <v>168</v>
      </c>
      <c r="L13" s="679"/>
      <c r="M13" s="679">
        <v>173.32407407407405</v>
      </c>
      <c r="N13" s="679"/>
      <c r="P13" s="43"/>
      <c r="V13" s="38"/>
      <c r="W13" s="38"/>
      <c r="X13" s="38"/>
      <c r="Y13" s="38"/>
      <c r="Z13" s="38"/>
    </row>
    <row r="14" spans="2:26" s="22" customFormat="1" ht="15.75" customHeight="1">
      <c r="B14" s="42" t="s">
        <v>51</v>
      </c>
      <c r="C14" s="679"/>
      <c r="D14" s="679"/>
      <c r="E14" s="679"/>
      <c r="F14" s="679"/>
      <c r="G14" s="679"/>
      <c r="H14" s="679"/>
      <c r="I14" s="679">
        <v>175</v>
      </c>
      <c r="J14" s="679"/>
      <c r="K14" s="679">
        <v>168</v>
      </c>
      <c r="L14" s="679"/>
      <c r="M14" s="679">
        <v>175.16666666666669</v>
      </c>
      <c r="N14" s="679"/>
      <c r="P14" s="40"/>
      <c r="Q14" s="38"/>
    </row>
    <row r="15" spans="2:26" s="22" customFormat="1" ht="15.75" customHeight="1">
      <c r="B15" s="42" t="s">
        <v>52</v>
      </c>
      <c r="C15" s="679"/>
      <c r="D15" s="679"/>
      <c r="E15" s="679">
        <v>175</v>
      </c>
      <c r="F15" s="679"/>
      <c r="G15" s="679"/>
      <c r="H15" s="679"/>
      <c r="I15" s="679">
        <v>175</v>
      </c>
      <c r="J15" s="679"/>
      <c r="K15" s="679"/>
      <c r="L15" s="679"/>
      <c r="M15" s="679">
        <v>178.25</v>
      </c>
      <c r="N15" s="679"/>
      <c r="P15" s="40"/>
      <c r="Q15" s="38"/>
    </row>
    <row r="16" spans="2:26" s="22" customFormat="1" ht="15.75" customHeight="1">
      <c r="B16" s="42" t="s">
        <v>53</v>
      </c>
      <c r="C16" s="741"/>
      <c r="D16" s="741"/>
      <c r="E16" s="741"/>
      <c r="F16" s="741"/>
      <c r="G16" s="741"/>
      <c r="H16" s="741"/>
      <c r="I16" s="679">
        <v>170.3</v>
      </c>
      <c r="J16" s="679"/>
      <c r="K16" s="741"/>
      <c r="L16" s="741"/>
      <c r="M16" s="679">
        <v>172.3</v>
      </c>
      <c r="N16" s="679"/>
      <c r="P16" s="38"/>
      <c r="Q16" s="38"/>
      <c r="R16" s="38"/>
    </row>
    <row r="17" spans="2:22" s="22" customFormat="1" ht="15.75" customHeight="1">
      <c r="B17" s="42" t="s">
        <v>54</v>
      </c>
      <c r="C17" s="679"/>
      <c r="D17" s="679"/>
      <c r="E17" s="679"/>
      <c r="F17" s="679"/>
      <c r="G17" s="679"/>
      <c r="H17" s="679"/>
      <c r="I17" s="679">
        <v>167.5</v>
      </c>
      <c r="J17" s="679"/>
      <c r="K17" s="679"/>
      <c r="L17" s="679"/>
      <c r="M17" s="679">
        <v>167.5</v>
      </c>
      <c r="N17" s="679"/>
      <c r="Q17" s="38"/>
      <c r="R17" s="48"/>
    </row>
    <row r="18" spans="2:22" s="22" customFormat="1" ht="15.75" customHeight="1">
      <c r="B18" s="42" t="s">
        <v>55</v>
      </c>
      <c r="C18" s="741"/>
      <c r="D18" s="741"/>
      <c r="E18" s="741"/>
      <c r="F18" s="741"/>
      <c r="G18" s="741"/>
      <c r="H18" s="741"/>
      <c r="I18" s="679">
        <v>169.16666666666669</v>
      </c>
      <c r="J18" s="679"/>
      <c r="K18" s="679"/>
      <c r="L18" s="679"/>
      <c r="M18" s="679">
        <v>169.16666666666669</v>
      </c>
      <c r="N18" s="679"/>
      <c r="P18" s="43"/>
      <c r="Q18" s="38"/>
    </row>
    <row r="19" spans="2:22" s="22" customFormat="1" ht="15.75" customHeight="1">
      <c r="B19" s="42" t="s">
        <v>56</v>
      </c>
      <c r="C19" s="679">
        <v>192.5</v>
      </c>
      <c r="D19" s="679"/>
      <c r="E19" s="679">
        <v>172.35714285714286</v>
      </c>
      <c r="F19" s="679"/>
      <c r="G19" s="679">
        <v>165</v>
      </c>
      <c r="H19" s="679"/>
      <c r="I19" s="679">
        <v>171.20689655172413</v>
      </c>
      <c r="J19" s="679"/>
      <c r="K19" s="679"/>
      <c r="L19" s="679"/>
      <c r="M19" s="679">
        <v>178.51091954022988</v>
      </c>
      <c r="N19" s="679"/>
      <c r="P19" s="43"/>
      <c r="Q19" s="38"/>
    </row>
    <row r="20" spans="2:22" s="22" customFormat="1" ht="15" customHeight="1">
      <c r="B20" s="1141" t="s">
        <v>651</v>
      </c>
      <c r="C20" s="1141"/>
      <c r="D20" s="1141"/>
      <c r="E20" s="1141"/>
      <c r="F20" s="1141"/>
      <c r="G20" s="1141"/>
      <c r="H20" s="1141"/>
      <c r="I20" s="1141"/>
      <c r="J20" s="1141"/>
      <c r="K20" s="1141"/>
      <c r="L20" s="1141"/>
      <c r="M20" s="1141"/>
      <c r="N20" s="1141"/>
    </row>
    <row r="21" spans="2:22" ht="27.75" customHeight="1">
      <c r="B21" s="1141"/>
      <c r="C21" s="1141"/>
      <c r="D21" s="1141"/>
      <c r="E21" s="1141"/>
      <c r="F21" s="1141"/>
      <c r="G21" s="1141"/>
      <c r="H21" s="1141"/>
      <c r="I21" s="1141"/>
      <c r="J21" s="1141"/>
      <c r="K21" s="1141"/>
      <c r="L21" s="1141"/>
      <c r="M21" s="1141"/>
      <c r="N21" s="1141"/>
    </row>
    <row r="22" spans="2:22" ht="14.25" customHeight="1">
      <c r="B22" s="1139"/>
      <c r="C22" s="1139"/>
      <c r="D22" s="1139"/>
      <c r="E22" s="1139"/>
      <c r="F22" s="1139"/>
      <c r="G22" s="1139"/>
      <c r="H22" s="1139"/>
      <c r="I22" s="104"/>
      <c r="J22" s="104"/>
      <c r="K22" s="104"/>
      <c r="L22" s="104"/>
      <c r="M22" s="104"/>
      <c r="N22" s="103"/>
    </row>
    <row r="23" spans="2:22">
      <c r="J23" s="11"/>
      <c r="K23" s="11"/>
      <c r="R23" s="14"/>
      <c r="S23" s="14"/>
      <c r="T23" s="14"/>
      <c r="U23" s="14"/>
      <c r="V23" s="14"/>
    </row>
    <row r="24" spans="2:22">
      <c r="J24" s="11"/>
      <c r="K24" s="11"/>
      <c r="S24" s="14"/>
      <c r="T24" s="14"/>
      <c r="U24" s="14"/>
      <c r="V24" s="14"/>
    </row>
    <row r="25" spans="2:22">
      <c r="B25" s="16"/>
      <c r="C25" s="16"/>
      <c r="D25" s="16"/>
      <c r="E25" s="16"/>
      <c r="F25" s="16"/>
      <c r="G25" s="16"/>
      <c r="J25" s="11"/>
      <c r="K25" s="11"/>
      <c r="R25" s="14"/>
      <c r="S25" s="14"/>
      <c r="T25" s="14"/>
      <c r="U25" s="14"/>
      <c r="V25" s="14"/>
    </row>
    <row r="26" spans="2:22">
      <c r="C26" s="16"/>
      <c r="D26" s="16"/>
      <c r="E26" s="16"/>
      <c r="F26" s="16"/>
      <c r="G26" s="16"/>
      <c r="J26" s="11"/>
      <c r="K26" s="11"/>
      <c r="S26" s="14"/>
      <c r="T26" s="14"/>
      <c r="U26" s="14"/>
      <c r="V26" s="14"/>
    </row>
    <row r="27" spans="2:22">
      <c r="J27" s="11"/>
      <c r="K27" s="11"/>
      <c r="R27" s="14"/>
      <c r="S27" s="14"/>
      <c r="T27" s="14"/>
      <c r="U27" s="14"/>
      <c r="V27" s="14"/>
    </row>
    <row r="28" spans="2:22">
      <c r="J28" s="11"/>
      <c r="K28" s="11"/>
      <c r="S28" s="14"/>
      <c r="T28" s="14"/>
      <c r="U28" s="14"/>
      <c r="V28" s="14"/>
    </row>
    <row r="29" spans="2:22">
      <c r="J29" s="11"/>
      <c r="K29" s="11"/>
      <c r="R29" s="14"/>
      <c r="S29" s="14"/>
      <c r="T29" s="14"/>
      <c r="U29" s="14"/>
      <c r="V29" s="14"/>
    </row>
    <row r="30" spans="2:22">
      <c r="J30" s="11"/>
      <c r="K30" s="11"/>
      <c r="S30" s="14"/>
      <c r="T30" s="14"/>
      <c r="U30" s="14"/>
      <c r="V30" s="14"/>
    </row>
    <row r="31" spans="2:22">
      <c r="R31" s="14"/>
      <c r="S31" s="14"/>
      <c r="T31" s="14"/>
      <c r="U31" s="14"/>
      <c r="V31" s="14"/>
    </row>
    <row r="32" spans="2:22">
      <c r="S32" s="14"/>
      <c r="T32" s="14"/>
      <c r="U32" s="14"/>
      <c r="V32" s="14"/>
    </row>
    <row r="33" spans="18:22">
      <c r="R33" s="14"/>
      <c r="S33" s="14"/>
      <c r="T33" s="14"/>
      <c r="U33" s="14"/>
      <c r="V33" s="14"/>
    </row>
    <row r="34" spans="18:22">
      <c r="S34" s="14"/>
      <c r="T34" s="14"/>
      <c r="U34" s="14"/>
      <c r="V34" s="14"/>
    </row>
    <row r="35" spans="18:22">
      <c r="R35" s="14"/>
      <c r="S35" s="14"/>
      <c r="T35" s="14"/>
      <c r="U35" s="14"/>
      <c r="V35" s="14"/>
    </row>
    <row r="37" spans="18:22" ht="13.5" customHeight="1"/>
    <row r="38" spans="18:22" ht="13.5" customHeight="1"/>
    <row r="39" spans="18:22" ht="13.5" customHeight="1"/>
    <row r="40" spans="18:22" ht="13.5" customHeight="1"/>
    <row r="41" spans="18:22" ht="12.75" customHeight="1"/>
    <row r="42" spans="18:22" ht="12.75" customHeight="1"/>
    <row r="43" spans="18:22" ht="15" customHeight="1"/>
    <row r="44" spans="18:22" ht="15" customHeight="1"/>
    <row r="45" spans="18:22" ht="15" customHeight="1"/>
    <row r="46" spans="18:22" ht="15" customHeight="1"/>
    <row r="47" spans="18:22" ht="15" customHeight="1"/>
    <row r="48" spans="18:22"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row r="61" spans="21:21" ht="15" customHeight="1">
      <c r="U61" s="12"/>
    </row>
    <row r="62" spans="21:21" ht="15" customHeight="1">
      <c r="U62" s="12"/>
    </row>
    <row r="63" spans="21:21" ht="15" customHeight="1">
      <c r="U63" s="12"/>
    </row>
    <row r="64" spans="21:21" ht="15" customHeight="1">
      <c r="U64" s="12"/>
    </row>
    <row r="65" spans="21:21" ht="15" customHeight="1">
      <c r="U65" s="12"/>
    </row>
    <row r="66" spans="21:21" ht="15" customHeight="1">
      <c r="U66" s="12"/>
    </row>
    <row r="67" spans="21:21" ht="15" customHeight="1">
      <c r="U67" s="12"/>
    </row>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row r="81" ht="15" customHeight="1"/>
  </sheetData>
  <mergeCells count="12">
    <mergeCell ref="B22:H22"/>
    <mergeCell ref="B3:N3"/>
    <mergeCell ref="G6:H6"/>
    <mergeCell ref="I6:J6"/>
    <mergeCell ref="K6:L6"/>
    <mergeCell ref="M6:N6"/>
    <mergeCell ref="B20:N21"/>
    <mergeCell ref="B1:N1"/>
    <mergeCell ref="B4:N4"/>
    <mergeCell ref="B6:B7"/>
    <mergeCell ref="C6:D6"/>
    <mergeCell ref="E6:F6"/>
  </mergeCells>
  <printOptions horizontalCentered="1"/>
  <pageMargins left="0.59055118110236227" right="0.59055118110236227" top="0.62992125984251968" bottom="0.78740157480314965" header="0.51181102362204722" footer="0.59055118110236227"/>
  <pageSetup scale="98"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G18"/>
  <sheetViews>
    <sheetView zoomScale="90" zoomScaleNormal="90" workbookViewId="0">
      <selection sqref="A1:E12"/>
    </sheetView>
  </sheetViews>
  <sheetFormatPr baseColWidth="10" defaultRowHeight="18"/>
  <cols>
    <col min="1" max="1" width="8" customWidth="1"/>
    <col min="2" max="2" width="18.26953125" customWidth="1"/>
    <col min="5" max="5" width="27.453125" customWidth="1"/>
  </cols>
  <sheetData>
    <row r="1" spans="1:7">
      <c r="A1" s="1013" t="s">
        <v>104</v>
      </c>
      <c r="B1" s="1013"/>
      <c r="C1" s="1013"/>
      <c r="D1" s="1013"/>
      <c r="E1" s="1013"/>
    </row>
    <row r="2" spans="1:7">
      <c r="A2" s="1014"/>
      <c r="B2" s="1014"/>
      <c r="C2" s="1014"/>
      <c r="D2" s="1014"/>
      <c r="E2" s="1014"/>
    </row>
    <row r="3" spans="1:7" ht="27.75" customHeight="1">
      <c r="A3" s="1015" t="s">
        <v>642</v>
      </c>
      <c r="B3" s="1015"/>
      <c r="C3" s="1015"/>
      <c r="D3" s="1015"/>
      <c r="E3" s="1015"/>
      <c r="G3" s="235" t="s">
        <v>411</v>
      </c>
    </row>
    <row r="4" spans="1:7" ht="18.75" customHeight="1">
      <c r="A4" s="1015"/>
      <c r="B4" s="1015"/>
      <c r="C4" s="1015"/>
      <c r="D4" s="1015"/>
      <c r="E4" s="1015"/>
    </row>
    <row r="5" spans="1:7" ht="27.75" customHeight="1">
      <c r="A5" s="1015"/>
      <c r="B5" s="1015"/>
      <c r="C5" s="1015"/>
      <c r="D5" s="1015"/>
      <c r="E5" s="1015"/>
    </row>
    <row r="6" spans="1:7" ht="36.75" customHeight="1">
      <c r="A6" s="1015"/>
      <c r="B6" s="1015"/>
      <c r="C6" s="1015"/>
      <c r="D6" s="1015"/>
      <c r="E6" s="1015"/>
    </row>
    <row r="7" spans="1:7" ht="36.75" customHeight="1">
      <c r="A7" s="1015"/>
      <c r="B7" s="1015"/>
      <c r="C7" s="1015"/>
      <c r="D7" s="1015"/>
      <c r="E7" s="1015"/>
    </row>
    <row r="8" spans="1:7" ht="39.75" customHeight="1">
      <c r="A8" s="1015"/>
      <c r="B8" s="1015"/>
      <c r="C8" s="1015"/>
      <c r="D8" s="1015"/>
      <c r="E8" s="1015"/>
    </row>
    <row r="9" spans="1:7" ht="39.75" customHeight="1">
      <c r="A9" s="1015"/>
      <c r="B9" s="1015"/>
      <c r="C9" s="1015"/>
      <c r="D9" s="1015"/>
      <c r="E9" s="1015"/>
      <c r="G9" s="235"/>
    </row>
    <row r="10" spans="1:7" ht="39.75" customHeight="1">
      <c r="A10" s="1015"/>
      <c r="B10" s="1015"/>
      <c r="C10" s="1015"/>
      <c r="D10" s="1015"/>
      <c r="E10" s="1015"/>
    </row>
    <row r="11" spans="1:7" ht="409.5" customHeight="1">
      <c r="A11" s="1015"/>
      <c r="B11" s="1015"/>
      <c r="C11" s="1015"/>
      <c r="D11" s="1015"/>
      <c r="E11" s="1015"/>
    </row>
    <row r="12" spans="1:7" ht="29.25" customHeight="1">
      <c r="C12" s="141"/>
    </row>
    <row r="13" spans="1:7">
      <c r="C13" s="141"/>
    </row>
    <row r="14" spans="1:7">
      <c r="C14" s="141"/>
    </row>
    <row r="15" spans="1:7">
      <c r="C15" s="141"/>
    </row>
    <row r="16" spans="1:7">
      <c r="C16" s="141"/>
    </row>
    <row r="17" spans="3:3">
      <c r="C17" s="141"/>
    </row>
    <row r="18" spans="3:3">
      <c r="C18" s="141"/>
    </row>
  </sheetData>
  <mergeCells count="3">
    <mergeCell ref="A1:E1"/>
    <mergeCell ref="A2:E2"/>
    <mergeCell ref="A3:E11"/>
  </mergeCells>
  <pageMargins left="0.70866141732283472" right="0.70866141732283472" top="0.74803149606299213" bottom="0.74803149606299213" header="0.31496062992125984" footer="0.31496062992125984"/>
  <pageSetup scale="8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79998168889431442"/>
    <pageSetUpPr fitToPage="1"/>
  </sheetPr>
  <dimension ref="B1:V171"/>
  <sheetViews>
    <sheetView topLeftCell="A11" zoomScaleNormal="100" zoomScaleSheetLayoutView="75" workbookViewId="0">
      <selection activeCell="D51" sqref="D51"/>
    </sheetView>
  </sheetViews>
  <sheetFormatPr baseColWidth="10" defaultColWidth="10.90625" defaultRowHeight="12"/>
  <cols>
    <col min="1" max="1" width="2.26953125" style="1" customWidth="1"/>
    <col min="2" max="2" width="10.08984375" style="9" customWidth="1"/>
    <col min="3" max="5" width="8" style="1" customWidth="1"/>
    <col min="6" max="7" width="8" style="156" customWidth="1"/>
    <col min="8" max="8" width="8" style="1" customWidth="1"/>
    <col min="9" max="9" width="3.7265625" style="1" customWidth="1"/>
    <col min="10" max="10" width="5.90625" style="17" customWidth="1"/>
    <col min="11" max="11" width="11" style="17" hidden="1" customWidth="1"/>
    <col min="12" max="12" width="3.7265625" style="17" hidden="1" customWidth="1"/>
    <col min="13" max="13" width="4.6328125" style="17" bestFit="1" customWidth="1"/>
    <col min="14" max="14" width="5.08984375" style="1" customWidth="1"/>
    <col min="15" max="16384" width="10.90625" style="1"/>
  </cols>
  <sheetData>
    <row r="1" spans="2:19" s="28" customFormat="1" ht="12.75">
      <c r="B1" s="1040" t="s">
        <v>389</v>
      </c>
      <c r="C1" s="1040"/>
      <c r="D1" s="1040"/>
      <c r="E1" s="1040"/>
      <c r="F1" s="1040"/>
      <c r="G1" s="1040"/>
      <c r="H1" s="1040"/>
      <c r="J1" s="35"/>
      <c r="K1" s="35"/>
      <c r="L1" s="35"/>
      <c r="M1" s="35"/>
    </row>
    <row r="2" spans="2:19" s="28" customFormat="1" ht="12.75">
      <c r="B2" s="26"/>
      <c r="C2" s="34"/>
      <c r="D2" s="24"/>
      <c r="E2" s="24"/>
      <c r="F2" s="155"/>
      <c r="G2" s="155"/>
      <c r="J2" s="35"/>
      <c r="K2" s="35"/>
      <c r="L2" s="35"/>
      <c r="M2" s="35"/>
    </row>
    <row r="3" spans="2:19" s="28" customFormat="1" ht="12.75">
      <c r="B3" s="1040" t="s">
        <v>442</v>
      </c>
      <c r="C3" s="1040"/>
      <c r="D3" s="1040"/>
      <c r="E3" s="1040"/>
      <c r="F3" s="1040"/>
      <c r="G3" s="1040"/>
      <c r="H3" s="1040"/>
      <c r="J3" s="35"/>
      <c r="K3" s="35"/>
      <c r="L3" s="35"/>
      <c r="M3" s="35"/>
      <c r="N3" s="193"/>
    </row>
    <row r="4" spans="2:19" s="28" customFormat="1" ht="12.75">
      <c r="B4" s="1040" t="s">
        <v>432</v>
      </c>
      <c r="C4" s="1040"/>
      <c r="D4" s="1040"/>
      <c r="E4" s="1040"/>
      <c r="F4" s="1040"/>
      <c r="G4" s="1040"/>
      <c r="H4" s="1040"/>
      <c r="J4" s="35"/>
      <c r="K4" s="35"/>
      <c r="L4" s="35"/>
      <c r="M4" s="35"/>
    </row>
    <row r="5" spans="2:19" s="28" customFormat="1" ht="66.75" customHeight="1">
      <c r="B5" s="385" t="s">
        <v>96</v>
      </c>
      <c r="C5" s="604" t="s">
        <v>150</v>
      </c>
      <c r="D5" s="604" t="s">
        <v>100</v>
      </c>
      <c r="E5" s="604" t="s">
        <v>101</v>
      </c>
      <c r="F5" s="604" t="s">
        <v>143</v>
      </c>
      <c r="G5" s="604" t="s">
        <v>147</v>
      </c>
      <c r="H5" s="604" t="s">
        <v>149</v>
      </c>
      <c r="I5" s="504"/>
      <c r="J5" s="502"/>
      <c r="K5" s="502"/>
      <c r="L5" s="503"/>
      <c r="M5" s="502"/>
      <c r="N5" s="504"/>
      <c r="O5" s="504"/>
      <c r="P5" s="504"/>
      <c r="Q5" s="504"/>
    </row>
    <row r="6" spans="2:19" ht="14.25" customHeight="1">
      <c r="B6" s="807">
        <v>43466</v>
      </c>
      <c r="C6" s="681">
        <v>152.3179216037037</v>
      </c>
      <c r="D6" s="681">
        <v>189.31333333333333</v>
      </c>
      <c r="E6" s="681"/>
      <c r="F6" s="681">
        <v>191.34296296296296</v>
      </c>
      <c r="G6" s="681">
        <v>187.32407407407408</v>
      </c>
      <c r="H6" s="681">
        <v>166.85648771019902</v>
      </c>
      <c r="I6" s="510"/>
      <c r="J6" s="522"/>
      <c r="K6" s="503"/>
      <c r="L6" s="503"/>
      <c r="M6" s="505"/>
      <c r="R6" s="506"/>
      <c r="S6" s="156"/>
    </row>
    <row r="7" spans="2:19" ht="14.25" customHeight="1">
      <c r="B7" s="807">
        <v>43497</v>
      </c>
      <c r="C7" s="679">
        <v>143.57735347142855</v>
      </c>
      <c r="D7" s="679">
        <v>183.34392857142859</v>
      </c>
      <c r="E7" s="679"/>
      <c r="F7" s="679">
        <v>193.52071428571426</v>
      </c>
      <c r="G7" s="679">
        <v>184.92884615384617</v>
      </c>
      <c r="H7" s="679">
        <v>163.01295756642645</v>
      </c>
      <c r="I7" s="510"/>
      <c r="J7" s="522"/>
      <c r="K7" s="503"/>
      <c r="L7" s="503"/>
      <c r="M7" s="505"/>
      <c r="R7" s="506"/>
      <c r="S7" s="156"/>
    </row>
    <row r="8" spans="2:19" ht="14.25" customHeight="1">
      <c r="B8" s="806">
        <v>43525</v>
      </c>
      <c r="C8" s="681">
        <v>141.78295631612903</v>
      </c>
      <c r="D8" s="681">
        <v>177.35354838709679</v>
      </c>
      <c r="E8" s="681"/>
      <c r="F8" s="681">
        <v>186.08387096774194</v>
      </c>
      <c r="G8" s="681">
        <v>184.79838709677421</v>
      </c>
      <c r="H8" s="681">
        <v>167.39144725350198</v>
      </c>
      <c r="I8" s="510"/>
      <c r="J8" s="522"/>
      <c r="K8" s="503"/>
      <c r="L8" s="503"/>
      <c r="M8" s="505"/>
      <c r="R8" s="506"/>
      <c r="S8" s="156"/>
    </row>
    <row r="9" spans="2:19" ht="14.25" customHeight="1">
      <c r="B9" s="806">
        <v>43556</v>
      </c>
      <c r="C9" s="679">
        <v>132.64089279999999</v>
      </c>
      <c r="D9" s="679">
        <v>172.55366666666666</v>
      </c>
      <c r="E9" s="679"/>
      <c r="F9" s="679">
        <v>178.56900000000002</v>
      </c>
      <c r="G9" s="679">
        <v>185</v>
      </c>
      <c r="H9" s="679">
        <v>169.69257301329134</v>
      </c>
      <c r="I9" s="510"/>
      <c r="J9" s="522"/>
      <c r="K9" s="503"/>
      <c r="L9" s="503"/>
      <c r="M9" s="505"/>
      <c r="R9" s="506"/>
      <c r="S9" s="156"/>
    </row>
    <row r="10" spans="2:19" ht="14.25" customHeight="1">
      <c r="B10" s="806">
        <v>43586</v>
      </c>
      <c r="C10" s="679">
        <v>133.2357408</v>
      </c>
      <c r="D10" s="679">
        <v>164.45</v>
      </c>
      <c r="E10" s="679"/>
      <c r="F10" s="679">
        <v>179.64</v>
      </c>
      <c r="G10" s="679">
        <v>185</v>
      </c>
      <c r="H10" s="679">
        <v>175.93265098289484</v>
      </c>
      <c r="I10" s="510"/>
      <c r="J10" s="522"/>
      <c r="K10" s="503"/>
      <c r="L10" s="503"/>
      <c r="M10" s="505"/>
      <c r="R10" s="506"/>
      <c r="S10" s="156"/>
    </row>
    <row r="11" spans="2:19" ht="14.25" customHeight="1">
      <c r="B11" s="806">
        <v>43617</v>
      </c>
      <c r="C11" s="679">
        <v>159.60592608666667</v>
      </c>
      <c r="D11" s="679">
        <v>197.20366666666666</v>
      </c>
      <c r="E11" s="679"/>
      <c r="F11" s="679">
        <v>200.16299999999998</v>
      </c>
      <c r="G11" s="679"/>
      <c r="H11" s="679">
        <v>175.84353897655271</v>
      </c>
      <c r="I11" s="510"/>
      <c r="J11" s="522"/>
      <c r="K11" s="503"/>
      <c r="L11" s="503"/>
      <c r="M11" s="505"/>
      <c r="R11" s="506"/>
      <c r="S11" s="156"/>
    </row>
    <row r="12" spans="2:19" ht="14.25" customHeight="1">
      <c r="B12" s="806">
        <v>43647</v>
      </c>
      <c r="C12" s="679">
        <v>149.52562243870966</v>
      </c>
      <c r="D12" s="679">
        <v>186.86967741935484</v>
      </c>
      <c r="E12" s="679"/>
      <c r="F12" s="679">
        <v>199.15677419354836</v>
      </c>
      <c r="G12" s="679"/>
      <c r="H12" s="679">
        <v>169.56435378899377</v>
      </c>
      <c r="I12" s="510"/>
      <c r="J12" s="522"/>
      <c r="K12" s="503"/>
      <c r="L12" s="503"/>
      <c r="M12" s="505"/>
      <c r="R12" s="506"/>
      <c r="S12" s="156"/>
    </row>
    <row r="13" spans="2:19" ht="14.25" customHeight="1">
      <c r="B13" s="806">
        <v>43678</v>
      </c>
      <c r="C13" s="679">
        <v>148.07065029677418</v>
      </c>
      <c r="D13" s="679">
        <v>187.48032258064515</v>
      </c>
      <c r="E13" s="679"/>
      <c r="F13" s="679">
        <v>202.01709677419356</v>
      </c>
      <c r="G13" s="679"/>
      <c r="H13" s="679">
        <v>179.17951596192964</v>
      </c>
      <c r="I13" s="510"/>
      <c r="J13" s="522"/>
      <c r="K13" s="503"/>
      <c r="L13" s="503"/>
      <c r="M13" s="505"/>
      <c r="R13" s="506"/>
      <c r="S13" s="156"/>
    </row>
    <row r="14" spans="2:19" ht="14.25" customHeight="1">
      <c r="B14" s="806">
        <v>43709</v>
      </c>
      <c r="C14" s="679">
        <v>153.2309823689655</v>
      </c>
      <c r="D14" s="679">
        <v>186.51</v>
      </c>
      <c r="E14" s="679"/>
      <c r="F14" s="679">
        <v>196.28310344827588</v>
      </c>
      <c r="G14" s="679"/>
      <c r="H14" s="679">
        <v>178.17627809535787</v>
      </c>
      <c r="I14" s="510"/>
      <c r="J14" s="522"/>
      <c r="K14" s="503"/>
      <c r="L14" s="503"/>
      <c r="M14" s="505"/>
      <c r="R14" s="506"/>
      <c r="S14" s="156"/>
    </row>
    <row r="15" spans="2:19" ht="14.25" customHeight="1">
      <c r="B15" s="806">
        <v>43739</v>
      </c>
      <c r="C15" s="679">
        <v>162.5119004129032</v>
      </c>
      <c r="D15" s="679">
        <v>195.91032258064516</v>
      </c>
      <c r="E15" s="679"/>
      <c r="F15" s="679">
        <v>197.47806451612902</v>
      </c>
      <c r="G15" s="679"/>
      <c r="H15" s="679"/>
      <c r="I15" s="510"/>
      <c r="J15" s="522"/>
      <c r="K15" s="503"/>
      <c r="L15" s="503"/>
      <c r="M15" s="505"/>
      <c r="R15" s="506"/>
      <c r="S15" s="156"/>
    </row>
    <row r="16" spans="2:19" ht="14.25" customHeight="1">
      <c r="B16" s="806">
        <v>43770</v>
      </c>
      <c r="C16" s="679">
        <v>190.5048558</v>
      </c>
      <c r="D16" s="679">
        <v>231.42375000000001</v>
      </c>
      <c r="E16" s="679"/>
      <c r="F16" s="679">
        <v>197.33875</v>
      </c>
      <c r="G16" s="679">
        <v>190</v>
      </c>
      <c r="H16" s="679"/>
      <c r="I16" s="510"/>
      <c r="J16" s="522"/>
      <c r="K16" s="503"/>
      <c r="L16" s="503"/>
      <c r="M16" s="505"/>
      <c r="R16" s="506"/>
      <c r="S16" s="156"/>
    </row>
    <row r="17" spans="2:22" ht="14.25" customHeight="1">
      <c r="B17" s="806">
        <v>43800</v>
      </c>
      <c r="C17" s="679">
        <v>187.23467130689653</v>
      </c>
      <c r="D17" s="679">
        <v>227.03517241379311</v>
      </c>
      <c r="E17" s="679"/>
      <c r="F17" s="679">
        <v>192.08241379310346</v>
      </c>
      <c r="G17" s="679">
        <v>192.5</v>
      </c>
      <c r="H17" s="679">
        <v>163.0526263365746</v>
      </c>
      <c r="I17" s="510"/>
      <c r="J17" s="522"/>
      <c r="K17" s="503"/>
      <c r="L17" s="503"/>
      <c r="M17" s="505"/>
      <c r="R17" s="506"/>
      <c r="S17" s="156"/>
    </row>
    <row r="18" spans="2:22" ht="14.25" customHeight="1">
      <c r="B18" s="806">
        <v>43831</v>
      </c>
      <c r="C18" s="679">
        <v>197.40277518709678</v>
      </c>
      <c r="D18" s="679">
        <v>238.47290322580645</v>
      </c>
      <c r="E18" s="679"/>
      <c r="F18" s="679">
        <v>210.10677419354838</v>
      </c>
      <c r="G18" s="679">
        <v>186.69354838709677</v>
      </c>
      <c r="H18" s="679">
        <v>170.12734792920389</v>
      </c>
      <c r="I18" s="510"/>
      <c r="J18" s="522"/>
      <c r="K18" s="503"/>
      <c r="L18" s="503"/>
      <c r="M18" s="505"/>
      <c r="R18" s="506"/>
      <c r="S18" s="156"/>
    </row>
    <row r="19" spans="2:22" ht="14.25" customHeight="1">
      <c r="B19" s="806">
        <v>43862</v>
      </c>
      <c r="C19" s="679">
        <v>202.3048186</v>
      </c>
      <c r="D19" s="679">
        <v>244</v>
      </c>
      <c r="E19" s="679"/>
      <c r="F19" s="679">
        <v>227.43</v>
      </c>
      <c r="G19" s="679">
        <v>190.5</v>
      </c>
      <c r="H19" s="679">
        <v>174.38817529449634</v>
      </c>
      <c r="I19" s="510"/>
      <c r="J19" s="522"/>
      <c r="K19" s="503"/>
      <c r="L19" s="503"/>
      <c r="M19" s="505"/>
      <c r="R19" s="506"/>
      <c r="S19" s="156"/>
    </row>
    <row r="20" spans="2:22" ht="14.25" customHeight="1">
      <c r="B20" s="806">
        <v>43891</v>
      </c>
      <c r="C20" s="679">
        <v>199.92051670967743</v>
      </c>
      <c r="D20" s="679">
        <v>240.97516129032257</v>
      </c>
      <c r="E20" s="679"/>
      <c r="F20" s="679">
        <v>243.37225806451613</v>
      </c>
      <c r="G20" s="679">
        <v>206.29569892473123</v>
      </c>
      <c r="H20" s="679">
        <v>182.74942056190335</v>
      </c>
      <c r="I20" s="510"/>
      <c r="J20" s="522"/>
      <c r="K20" s="503"/>
      <c r="L20" s="503"/>
      <c r="M20" s="505"/>
      <c r="R20" s="506"/>
      <c r="S20" s="156"/>
    </row>
    <row r="21" spans="2:22" ht="14.25" customHeight="1">
      <c r="B21" s="806">
        <v>43922</v>
      </c>
      <c r="C21" s="679">
        <v>201.62087051999998</v>
      </c>
      <c r="D21" s="679">
        <v>245.15799999999999</v>
      </c>
      <c r="E21" s="679"/>
      <c r="F21" s="679">
        <v>248.03900000000002</v>
      </c>
      <c r="G21" s="679">
        <v>209.46666666666667</v>
      </c>
      <c r="H21" s="679">
        <v>199.60643765752232</v>
      </c>
      <c r="I21" s="510"/>
      <c r="J21" s="522"/>
      <c r="K21" s="503"/>
      <c r="L21" s="503"/>
      <c r="M21" s="505"/>
      <c r="R21" s="506"/>
      <c r="S21" s="156"/>
    </row>
    <row r="22" spans="2:22" ht="14.25" customHeight="1">
      <c r="B22" s="806">
        <v>43952</v>
      </c>
      <c r="C22" s="679">
        <v>177.04831512258065</v>
      </c>
      <c r="D22" s="679">
        <v>218.02322580645162</v>
      </c>
      <c r="E22" s="679"/>
      <c r="F22" s="679">
        <v>234.98516129032257</v>
      </c>
      <c r="G22" s="679">
        <v>211.61290322580643</v>
      </c>
      <c r="H22" s="679">
        <v>197.54904988549347</v>
      </c>
      <c r="I22" s="510"/>
      <c r="J22" s="522"/>
      <c r="K22" s="503"/>
      <c r="L22" s="503"/>
      <c r="M22" s="505"/>
      <c r="R22" s="506"/>
      <c r="S22" s="156"/>
    </row>
    <row r="23" spans="2:22" ht="14.25" customHeight="1">
      <c r="B23" s="1080" t="s">
        <v>408</v>
      </c>
      <c r="C23" s="1080"/>
      <c r="D23" s="1080"/>
      <c r="E23" s="1080"/>
      <c r="F23" s="1080"/>
      <c r="G23" s="1080"/>
      <c r="H23" s="1080"/>
      <c r="I23" s="510"/>
      <c r="J23" s="522"/>
      <c r="K23" s="503"/>
      <c r="L23" s="503"/>
      <c r="M23" s="505"/>
      <c r="R23" s="506"/>
      <c r="S23" s="156"/>
    </row>
    <row r="24" spans="2:22" ht="14.25" customHeight="1">
      <c r="B24" s="666"/>
      <c r="C24" s="667"/>
      <c r="D24" s="667"/>
      <c r="E24" s="667"/>
      <c r="F24" s="667"/>
      <c r="G24" s="667"/>
      <c r="H24" s="667"/>
      <c r="I24" s="510"/>
      <c r="J24" s="522"/>
      <c r="K24" s="503"/>
      <c r="L24" s="503"/>
      <c r="M24" s="505"/>
      <c r="R24" s="506"/>
      <c r="S24" s="156"/>
    </row>
    <row r="25" spans="2:22" ht="14.25" customHeight="1">
      <c r="B25" s="666"/>
      <c r="C25" s="667"/>
      <c r="D25" s="667"/>
      <c r="E25" s="667"/>
      <c r="F25" s="667"/>
      <c r="G25" s="667"/>
      <c r="H25" s="667"/>
      <c r="I25" s="510"/>
      <c r="J25" s="522"/>
      <c r="K25" s="503"/>
      <c r="L25" s="503"/>
      <c r="M25" s="505"/>
      <c r="R25" s="506"/>
      <c r="S25" s="156"/>
    </row>
    <row r="26" spans="2:22" ht="15" customHeight="1">
      <c r="B26" s="1"/>
      <c r="F26" s="1"/>
      <c r="G26" s="1"/>
      <c r="I26" s="510"/>
      <c r="J26" s="508"/>
      <c r="K26" s="508"/>
      <c r="L26" s="508"/>
      <c r="M26" s="508"/>
      <c r="N26" s="508"/>
      <c r="O26" s="508"/>
      <c r="P26" s="508"/>
      <c r="Q26" s="508"/>
    </row>
    <row r="27" spans="2:22" ht="12.75" customHeight="1">
      <c r="B27" s="61"/>
      <c r="C27" s="64"/>
      <c r="D27" s="64"/>
      <c r="E27" s="64"/>
      <c r="F27" s="157"/>
      <c r="G27" s="157"/>
      <c r="H27" s="64"/>
      <c r="I27" s="64"/>
      <c r="J27" s="157"/>
      <c r="K27" s="509"/>
      <c r="L27" s="509"/>
      <c r="M27" s="510"/>
      <c r="N27" s="156"/>
      <c r="O27" s="156"/>
      <c r="P27" s="156"/>
      <c r="Q27" s="156"/>
    </row>
    <row r="28" spans="2:22" ht="15" customHeight="1">
      <c r="C28" s="64"/>
      <c r="G28" s="157"/>
      <c r="I28" s="21"/>
      <c r="J28" s="510"/>
      <c r="K28" s="509"/>
      <c r="L28" s="509"/>
      <c r="M28" s="510"/>
      <c r="N28" s="507"/>
      <c r="O28" s="507"/>
      <c r="P28" s="507"/>
      <c r="Q28" s="507"/>
      <c r="R28" s="202"/>
    </row>
    <row r="29" spans="2:22" ht="15" customHeight="1">
      <c r="I29" s="21"/>
      <c r="J29" s="510"/>
      <c r="K29" s="509"/>
      <c r="L29" s="510"/>
      <c r="M29" s="510"/>
      <c r="N29" s="507"/>
      <c r="O29" s="507"/>
      <c r="P29" s="507"/>
      <c r="Q29" s="507"/>
      <c r="R29" s="202"/>
      <c r="S29" s="202"/>
      <c r="T29" s="202"/>
      <c r="U29" s="202"/>
      <c r="V29" s="202"/>
    </row>
    <row r="30" spans="2:22" ht="15" customHeight="1">
      <c r="I30" s="21"/>
      <c r="J30" s="510"/>
      <c r="K30" s="510"/>
      <c r="L30" s="510"/>
      <c r="M30" s="510"/>
      <c r="N30" s="507"/>
      <c r="O30" s="507"/>
      <c r="P30" s="507"/>
      <c r="Q30" s="507"/>
      <c r="R30" s="202"/>
    </row>
    <row r="31" spans="2:22" ht="15" customHeight="1">
      <c r="J31" s="156"/>
      <c r="K31" s="156"/>
      <c r="L31" s="156"/>
      <c r="M31" s="156"/>
      <c r="N31" s="156"/>
      <c r="O31" s="156"/>
      <c r="P31" s="156"/>
      <c r="Q31" s="156"/>
    </row>
    <row r="32" spans="2:22" ht="15" customHeight="1">
      <c r="J32" s="156"/>
      <c r="K32" s="156"/>
      <c r="L32" s="156"/>
      <c r="M32" s="156"/>
      <c r="N32" s="156"/>
      <c r="O32" s="156"/>
      <c r="P32" s="156"/>
      <c r="Q32" s="156"/>
    </row>
    <row r="33" spans="2:17" ht="15" customHeight="1">
      <c r="J33" s="156"/>
      <c r="K33" s="156"/>
      <c r="L33" s="156"/>
      <c r="M33" s="156"/>
      <c r="N33" s="156"/>
      <c r="O33" s="156"/>
      <c r="P33" s="156"/>
      <c r="Q33" s="156"/>
    </row>
    <row r="34" spans="2:17" ht="15" customHeight="1">
      <c r="C34" s="16"/>
      <c r="D34" s="16"/>
      <c r="E34" s="16"/>
      <c r="F34" s="158"/>
      <c r="J34" s="156"/>
      <c r="K34" s="156"/>
      <c r="L34" s="156"/>
      <c r="M34" s="156"/>
      <c r="N34" s="156"/>
      <c r="O34" s="156"/>
      <c r="P34" s="156"/>
      <c r="Q34" s="156"/>
    </row>
    <row r="35" spans="2:17" ht="15" customHeight="1">
      <c r="C35" s="16"/>
      <c r="D35" s="16"/>
      <c r="E35" s="16"/>
      <c r="F35" s="158"/>
      <c r="J35" s="156"/>
      <c r="K35" s="156"/>
      <c r="L35" s="156"/>
      <c r="M35" s="156"/>
      <c r="N35" s="156"/>
      <c r="O35" s="156"/>
      <c r="P35" s="156"/>
      <c r="Q35" s="156"/>
    </row>
    <row r="36" spans="2:17" ht="15" customHeight="1">
      <c r="J36" s="156"/>
      <c r="K36" s="156"/>
      <c r="L36" s="156"/>
      <c r="M36" s="156"/>
      <c r="N36" s="156"/>
      <c r="O36" s="156"/>
      <c r="P36" s="156"/>
      <c r="Q36" s="156"/>
    </row>
    <row r="37" spans="2:17" ht="15" customHeight="1">
      <c r="J37" s="156"/>
      <c r="K37" s="156"/>
      <c r="L37" s="156"/>
      <c r="M37" s="156"/>
      <c r="N37" s="156"/>
      <c r="O37" s="156"/>
      <c r="P37" s="156"/>
      <c r="Q37" s="156"/>
    </row>
    <row r="38" spans="2:17" ht="15" customHeight="1">
      <c r="J38" s="156"/>
      <c r="K38" s="156"/>
      <c r="L38" s="156"/>
      <c r="M38" s="156"/>
      <c r="N38" s="156"/>
      <c r="O38" s="156"/>
      <c r="P38" s="156"/>
      <c r="Q38" s="156"/>
    </row>
    <row r="39" spans="2:17" ht="13.5" customHeight="1">
      <c r="J39" s="509"/>
      <c r="K39" s="509"/>
      <c r="L39" s="509"/>
      <c r="M39" s="509"/>
      <c r="N39" s="156"/>
      <c r="O39" s="156"/>
      <c r="P39" s="156"/>
      <c r="Q39" s="156"/>
    </row>
    <row r="40" spans="2:17" ht="13.5" customHeight="1">
      <c r="J40" s="509"/>
      <c r="K40" s="509"/>
      <c r="L40" s="509"/>
      <c r="M40" s="509"/>
      <c r="N40" s="156"/>
      <c r="O40" s="156"/>
      <c r="P40" s="156"/>
      <c r="Q40" s="156"/>
    </row>
    <row r="41" spans="2:17" ht="13.5" customHeight="1">
      <c r="J41" s="509"/>
      <c r="K41" s="509"/>
      <c r="L41" s="509"/>
      <c r="M41" s="509"/>
      <c r="N41" s="156"/>
      <c r="O41" s="156"/>
      <c r="P41" s="156"/>
      <c r="Q41" s="156"/>
    </row>
    <row r="42" spans="2:17" ht="13.5" customHeight="1"/>
    <row r="43" spans="2:17" ht="13.5" customHeight="1"/>
    <row r="44" spans="2:17" ht="7.5" customHeight="1"/>
    <row r="45" spans="2:17" ht="12" customHeight="1"/>
    <row r="46" spans="2:17" ht="13.5" customHeight="1">
      <c r="B46" s="16"/>
      <c r="C46" s="16"/>
      <c r="D46" s="16"/>
      <c r="E46" s="16"/>
      <c r="F46" s="158"/>
      <c r="G46" s="158"/>
      <c r="H46" s="16"/>
      <c r="I46" s="16"/>
      <c r="J46" s="16"/>
      <c r="K46" s="16"/>
      <c r="L46" s="16"/>
      <c r="M46" s="16"/>
      <c r="N46" s="16"/>
    </row>
    <row r="47" spans="2:17" ht="13.5" customHeight="1"/>
    <row r="48" spans="2:17" ht="13.5" customHeight="1"/>
    <row r="49" spans="9:14" ht="13.5" customHeight="1"/>
    <row r="50" spans="9:14" ht="13.5" customHeight="1"/>
    <row r="51" spans="9:14" ht="13.5" customHeight="1"/>
    <row r="52" spans="9:14" ht="13.5" customHeight="1"/>
    <row r="53" spans="9:14" ht="13.5" customHeight="1"/>
    <row r="54" spans="9:14" ht="13.5" customHeight="1"/>
    <row r="55" spans="9:14" ht="13.5" customHeight="1"/>
    <row r="56" spans="9:14" ht="13.5" customHeight="1"/>
    <row r="57" spans="9:14" ht="13.5" customHeight="1"/>
    <row r="58" spans="9:14" ht="13.5" customHeight="1"/>
    <row r="59" spans="9:14" ht="13.5" customHeight="1">
      <c r="I59" s="9"/>
      <c r="J59" s="1"/>
      <c r="K59" s="1"/>
      <c r="L59" s="1"/>
      <c r="M59" s="156"/>
      <c r="N59" s="156"/>
    </row>
    <row r="60" spans="9:14" ht="13.5" customHeight="1">
      <c r="I60" s="9"/>
      <c r="J60" s="1"/>
      <c r="K60" s="1"/>
      <c r="L60" s="1"/>
      <c r="M60" s="156"/>
      <c r="N60" s="156"/>
    </row>
    <row r="61" spans="9:14" ht="13.5" customHeight="1"/>
    <row r="62" spans="9:14" ht="13.5" customHeight="1"/>
    <row r="63" spans="9:14" ht="13.5" customHeight="1"/>
    <row r="64" spans="9:1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10:13" ht="13.5" customHeight="1"/>
    <row r="98" spans="10:13" ht="13.5" customHeight="1"/>
    <row r="99" spans="10:13" ht="13.5" customHeight="1"/>
    <row r="100" spans="10:13" ht="13.5" customHeight="1"/>
    <row r="101" spans="10:13" ht="13.5" customHeight="1"/>
    <row r="102" spans="10:13" ht="13.5" customHeight="1"/>
    <row r="103" spans="10:13" ht="13.5" customHeight="1"/>
    <row r="104" spans="10:13" ht="13.5" customHeight="1"/>
    <row r="105" spans="10:13" ht="13.5" customHeight="1"/>
    <row r="106" spans="10:13" ht="13.5" customHeight="1"/>
    <row r="107" spans="10:13" ht="13.5" customHeight="1"/>
    <row r="108" spans="10:13" ht="13.5" customHeight="1"/>
    <row r="109" spans="10:13" ht="13.5" customHeight="1">
      <c r="J109" s="1"/>
      <c r="K109" s="1"/>
      <c r="L109" s="1"/>
      <c r="M109" s="1"/>
    </row>
    <row r="110" spans="10:13" ht="13.5" customHeight="1">
      <c r="J110" s="1"/>
      <c r="K110" s="1"/>
      <c r="L110" s="1"/>
      <c r="M110" s="1"/>
    </row>
    <row r="111" spans="10:13" ht="13.5" customHeight="1">
      <c r="J111" s="1"/>
      <c r="K111" s="1"/>
      <c r="L111" s="1"/>
      <c r="M111" s="1"/>
    </row>
    <row r="112" spans="10:13" ht="13.5" customHeight="1">
      <c r="J112" s="1"/>
      <c r="K112" s="1"/>
      <c r="L112" s="1"/>
      <c r="M112" s="1"/>
    </row>
    <row r="113" spans="10:13" ht="13.5" customHeight="1">
      <c r="J113" s="1"/>
      <c r="K113" s="1"/>
      <c r="L113" s="1"/>
      <c r="M113" s="1"/>
    </row>
    <row r="114" spans="10:13" ht="13.5" customHeight="1">
      <c r="J114" s="1"/>
      <c r="K114" s="1"/>
      <c r="L114" s="1"/>
      <c r="M114" s="1"/>
    </row>
    <row r="115" spans="10:13" ht="13.5" customHeight="1">
      <c r="J115" s="1"/>
      <c r="K115" s="1"/>
      <c r="L115" s="1"/>
      <c r="M115" s="1"/>
    </row>
    <row r="116" spans="10:13" ht="13.5" customHeight="1">
      <c r="J116" s="1"/>
      <c r="K116" s="1"/>
      <c r="L116" s="1"/>
      <c r="M116" s="1"/>
    </row>
    <row r="117" spans="10:13" ht="13.5" customHeight="1">
      <c r="J117" s="1"/>
      <c r="K117" s="1"/>
      <c r="L117" s="1"/>
      <c r="M117" s="1"/>
    </row>
    <row r="118" spans="10:13" ht="13.5" customHeight="1">
      <c r="J118" s="1"/>
      <c r="K118" s="1"/>
      <c r="L118" s="1"/>
      <c r="M118" s="1"/>
    </row>
    <row r="119" spans="10:13" ht="13.5" customHeight="1">
      <c r="J119" s="1"/>
      <c r="K119" s="1"/>
      <c r="L119" s="1"/>
      <c r="M119" s="1"/>
    </row>
    <row r="120" spans="10:13" ht="13.5" customHeight="1">
      <c r="J120" s="1"/>
      <c r="K120" s="1"/>
      <c r="L120" s="1"/>
      <c r="M120" s="1"/>
    </row>
    <row r="121" spans="10:13" ht="13.5" customHeight="1">
      <c r="J121" s="1"/>
      <c r="K121" s="1"/>
      <c r="L121" s="1"/>
      <c r="M121" s="1"/>
    </row>
    <row r="122" spans="10:13" ht="13.5" customHeight="1">
      <c r="J122" s="1"/>
      <c r="K122" s="1"/>
      <c r="L122" s="1"/>
      <c r="M122" s="1"/>
    </row>
    <row r="123" spans="10:13" ht="13.5" customHeight="1">
      <c r="J123" s="1"/>
      <c r="K123" s="1"/>
      <c r="L123" s="1"/>
      <c r="M123" s="1"/>
    </row>
    <row r="124" spans="10:13" ht="13.5" customHeight="1">
      <c r="J124" s="1"/>
      <c r="K124" s="1"/>
      <c r="L124" s="1"/>
      <c r="M124" s="1"/>
    </row>
    <row r="125" spans="10:13" ht="13.5" customHeight="1">
      <c r="J125" s="1"/>
      <c r="K125" s="1"/>
      <c r="L125" s="1"/>
      <c r="M125" s="1"/>
    </row>
    <row r="126" spans="10:13" ht="13.5" customHeight="1">
      <c r="J126" s="1"/>
      <c r="K126" s="1"/>
      <c r="L126" s="1"/>
      <c r="M126" s="1"/>
    </row>
    <row r="127" spans="10:13" ht="13.5" customHeight="1">
      <c r="J127" s="1"/>
      <c r="K127" s="1"/>
      <c r="L127" s="1"/>
      <c r="M127" s="1"/>
    </row>
    <row r="128" spans="10:13" ht="13.5" customHeight="1">
      <c r="J128" s="1"/>
      <c r="K128" s="1"/>
      <c r="L128" s="1"/>
      <c r="M128" s="1"/>
    </row>
    <row r="129" spans="10:13" ht="13.5" customHeight="1">
      <c r="J129" s="1"/>
      <c r="K129" s="1"/>
      <c r="L129" s="1"/>
      <c r="M129" s="1"/>
    </row>
    <row r="130" spans="10:13" ht="13.5" customHeight="1">
      <c r="J130" s="1"/>
      <c r="K130" s="1"/>
      <c r="L130" s="1"/>
      <c r="M130" s="1"/>
    </row>
    <row r="131" spans="10:13" ht="13.5" customHeight="1">
      <c r="J131" s="1"/>
      <c r="K131" s="1"/>
      <c r="L131" s="1"/>
      <c r="M131" s="1"/>
    </row>
    <row r="132" spans="10:13" ht="13.5" customHeight="1">
      <c r="J132" s="1"/>
      <c r="K132" s="1"/>
      <c r="L132" s="1"/>
      <c r="M132" s="1"/>
    </row>
    <row r="133" spans="10:13" ht="13.5" customHeight="1">
      <c r="J133" s="1"/>
      <c r="K133" s="1"/>
      <c r="L133" s="1"/>
      <c r="M133" s="1"/>
    </row>
    <row r="134" spans="10:13" ht="13.5" customHeight="1">
      <c r="J134" s="1"/>
      <c r="K134" s="1"/>
      <c r="L134" s="1"/>
      <c r="M134" s="1"/>
    </row>
    <row r="135" spans="10:13" ht="13.5" customHeight="1">
      <c r="J135" s="1"/>
      <c r="K135" s="1"/>
      <c r="L135" s="1"/>
      <c r="M135" s="1"/>
    </row>
    <row r="136" spans="10:13" ht="13.5" customHeight="1">
      <c r="J136" s="1"/>
      <c r="K136" s="1"/>
      <c r="L136" s="1"/>
      <c r="M136" s="1"/>
    </row>
    <row r="137" spans="10:13" ht="13.5" customHeight="1">
      <c r="J137" s="1"/>
      <c r="K137" s="1"/>
      <c r="L137" s="1"/>
      <c r="M137" s="1"/>
    </row>
    <row r="138" spans="10:13">
      <c r="J138" s="1"/>
      <c r="K138" s="1"/>
      <c r="L138" s="1"/>
      <c r="M138" s="1"/>
    </row>
    <row r="139" spans="10:13">
      <c r="J139" s="1"/>
      <c r="K139" s="1"/>
      <c r="L139" s="1"/>
      <c r="M139" s="1"/>
    </row>
    <row r="140" spans="10:13">
      <c r="J140" s="1"/>
      <c r="K140" s="1"/>
      <c r="L140" s="1"/>
      <c r="M140" s="1"/>
    </row>
    <row r="141" spans="10:13">
      <c r="J141" s="1"/>
      <c r="K141" s="1"/>
      <c r="L141" s="1"/>
      <c r="M141" s="1"/>
    </row>
    <row r="142" spans="10:13">
      <c r="J142" s="1"/>
      <c r="K142" s="1"/>
      <c r="L142" s="1"/>
      <c r="M142" s="1"/>
    </row>
    <row r="143" spans="10:13">
      <c r="J143" s="1"/>
      <c r="K143" s="1"/>
      <c r="L143" s="1"/>
      <c r="M143" s="1"/>
    </row>
    <row r="144" spans="10:13">
      <c r="J144" s="1"/>
      <c r="K144" s="1"/>
      <c r="L144" s="1"/>
      <c r="M144" s="1"/>
    </row>
    <row r="145" spans="10:13">
      <c r="J145" s="1"/>
      <c r="K145" s="1"/>
      <c r="L145" s="1"/>
      <c r="M145" s="1"/>
    </row>
    <row r="146" spans="10:13">
      <c r="J146" s="1"/>
      <c r="K146" s="1"/>
      <c r="L146" s="1"/>
      <c r="M146" s="1"/>
    </row>
    <row r="147" spans="10:13">
      <c r="J147" s="1"/>
      <c r="K147" s="1"/>
      <c r="L147" s="1"/>
      <c r="M147" s="1"/>
    </row>
    <row r="148" spans="10:13">
      <c r="J148" s="1"/>
      <c r="K148" s="1"/>
      <c r="L148" s="1"/>
      <c r="M148" s="1"/>
    </row>
    <row r="149" spans="10:13">
      <c r="J149" s="1"/>
      <c r="K149" s="1"/>
      <c r="L149" s="1"/>
      <c r="M149" s="1"/>
    </row>
    <row r="150" spans="10:13">
      <c r="J150" s="1"/>
      <c r="K150" s="1"/>
      <c r="L150" s="1"/>
      <c r="M150" s="1"/>
    </row>
    <row r="151" spans="10:13">
      <c r="J151" s="1"/>
      <c r="K151" s="1"/>
      <c r="L151" s="1"/>
      <c r="M151" s="1"/>
    </row>
    <row r="152" spans="10:13">
      <c r="J152" s="1"/>
      <c r="K152" s="1"/>
      <c r="L152" s="1"/>
      <c r="M152" s="1"/>
    </row>
    <row r="153" spans="10:13">
      <c r="J153" s="1"/>
      <c r="K153" s="1"/>
      <c r="L153" s="1"/>
      <c r="M153" s="1"/>
    </row>
    <row r="154" spans="10:13">
      <c r="J154" s="1"/>
      <c r="K154" s="1"/>
      <c r="L154" s="1"/>
      <c r="M154" s="1"/>
    </row>
    <row r="155" spans="10:13">
      <c r="J155" s="1"/>
      <c r="K155" s="1"/>
      <c r="L155" s="1"/>
      <c r="M155" s="1"/>
    </row>
    <row r="156" spans="10:13">
      <c r="J156" s="1"/>
      <c r="K156" s="1"/>
      <c r="L156" s="1"/>
      <c r="M156" s="1"/>
    </row>
    <row r="157" spans="10:13">
      <c r="J157" s="1"/>
      <c r="K157" s="1"/>
      <c r="L157" s="1"/>
      <c r="M157" s="1"/>
    </row>
    <row r="158" spans="10:13">
      <c r="J158" s="1"/>
      <c r="K158" s="1"/>
      <c r="L158" s="1"/>
      <c r="M158" s="1"/>
    </row>
    <row r="159" spans="10:13">
      <c r="J159" s="1"/>
      <c r="K159" s="1"/>
      <c r="L159" s="1"/>
      <c r="M159" s="1"/>
    </row>
    <row r="160" spans="10:13">
      <c r="J160" s="1"/>
      <c r="K160" s="1"/>
      <c r="L160" s="1"/>
      <c r="M160" s="1"/>
    </row>
    <row r="161" spans="10:13">
      <c r="J161" s="1"/>
      <c r="K161" s="1"/>
      <c r="L161" s="1"/>
      <c r="M161" s="1"/>
    </row>
    <row r="162" spans="10:13">
      <c r="J162" s="1"/>
      <c r="K162" s="1"/>
      <c r="L162" s="1"/>
      <c r="M162" s="1"/>
    </row>
    <row r="163" spans="10:13">
      <c r="J163" s="1"/>
      <c r="K163" s="1"/>
      <c r="L163" s="1"/>
      <c r="M163" s="1"/>
    </row>
    <row r="164" spans="10:13">
      <c r="J164" s="1"/>
      <c r="K164" s="1"/>
      <c r="L164" s="1"/>
      <c r="M164" s="1"/>
    </row>
    <row r="165" spans="10:13">
      <c r="J165" s="1"/>
      <c r="K165" s="1"/>
      <c r="L165" s="1"/>
      <c r="M165" s="1"/>
    </row>
    <row r="166" spans="10:13">
      <c r="J166" s="1"/>
      <c r="K166" s="1"/>
      <c r="L166" s="1"/>
      <c r="M166" s="1"/>
    </row>
    <row r="167" spans="10:13">
      <c r="J167" s="1"/>
      <c r="K167" s="1"/>
      <c r="L167" s="1"/>
      <c r="M167" s="1"/>
    </row>
    <row r="168" spans="10:13">
      <c r="J168" s="1"/>
      <c r="K168" s="1"/>
      <c r="L168" s="1"/>
      <c r="M168" s="1"/>
    </row>
    <row r="169" spans="10:13">
      <c r="J169" s="1"/>
      <c r="K169" s="1"/>
      <c r="L169" s="1"/>
      <c r="M169" s="1"/>
    </row>
    <row r="170" spans="10:13">
      <c r="J170" s="1"/>
      <c r="K170" s="1"/>
      <c r="L170" s="1"/>
      <c r="M170" s="1"/>
    </row>
    <row r="171" spans="10:13">
      <c r="J171" s="1"/>
      <c r="K171" s="1"/>
      <c r="L171" s="1"/>
      <c r="M171" s="1"/>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3:H23"/>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tabColor theme="6" tint="0.79998168889431442"/>
    <pageSetUpPr fitToPage="1"/>
  </sheetPr>
  <dimension ref="A1:X141"/>
  <sheetViews>
    <sheetView workbookViewId="0">
      <pane ySplit="1" topLeftCell="A2" activePane="bottomLeft" state="frozen"/>
      <selection pane="bottomLeft" sqref="A1:J22"/>
    </sheetView>
  </sheetViews>
  <sheetFormatPr baseColWidth="10" defaultColWidth="7.26953125" defaultRowHeight="12.75"/>
  <cols>
    <col min="1" max="1" width="1.26953125" style="855" customWidth="1"/>
    <col min="2" max="2" width="8.26953125" style="855" customWidth="1"/>
    <col min="3" max="10" width="6.453125" style="855" customWidth="1"/>
    <col min="11" max="11" width="6" style="855" customWidth="1"/>
    <col min="12" max="12" width="11" style="966" customWidth="1"/>
    <col min="13" max="13" width="14.08984375" style="962" customWidth="1"/>
    <col min="14" max="14" width="0" style="855" hidden="1" customWidth="1"/>
    <col min="15" max="16384" width="7.26953125" style="855"/>
  </cols>
  <sheetData>
    <row r="1" spans="2:24" s="641" customFormat="1">
      <c r="B1" s="957"/>
      <c r="C1" s="957"/>
      <c r="D1" s="957"/>
      <c r="E1" s="957"/>
      <c r="F1" s="957"/>
      <c r="G1" s="957"/>
      <c r="H1" s="957"/>
      <c r="I1" s="957"/>
      <c r="J1" s="957"/>
      <c r="K1" s="957"/>
      <c r="L1" s="958"/>
      <c r="M1" s="959"/>
      <c r="N1" s="960">
        <v>43891</v>
      </c>
      <c r="O1" s="960">
        <v>43922</v>
      </c>
      <c r="P1" s="960">
        <v>43952</v>
      </c>
      <c r="Q1" s="960">
        <v>43983</v>
      </c>
      <c r="R1" s="960">
        <v>44013</v>
      </c>
      <c r="S1" s="960" t="s">
        <v>575</v>
      </c>
      <c r="T1" s="960">
        <v>44075</v>
      </c>
      <c r="U1" s="960">
        <v>44166</v>
      </c>
      <c r="V1" s="960">
        <v>44256</v>
      </c>
      <c r="W1" s="960">
        <v>44378</v>
      </c>
      <c r="X1" s="960">
        <v>44531</v>
      </c>
    </row>
    <row r="2" spans="2:24" s="641" customFormat="1">
      <c r="B2" s="957"/>
      <c r="C2" s="957"/>
      <c r="D2" s="957"/>
      <c r="E2" s="957"/>
      <c r="F2" s="957"/>
      <c r="G2" s="957"/>
      <c r="H2" s="957"/>
      <c r="I2" s="957"/>
      <c r="J2" s="957"/>
      <c r="K2" s="957"/>
      <c r="L2" s="958">
        <v>43836</v>
      </c>
      <c r="M2" s="850" t="s">
        <v>550</v>
      </c>
      <c r="N2" s="961">
        <v>175.36073999999999</v>
      </c>
      <c r="O2" s="961"/>
      <c r="P2" s="961">
        <v>178.30026000000001</v>
      </c>
      <c r="Q2" s="961"/>
      <c r="R2" s="961">
        <v>180.96420000000001</v>
      </c>
      <c r="S2" s="961"/>
      <c r="T2" s="961">
        <v>183.62814</v>
      </c>
      <c r="U2" s="961">
        <v>187.57811999999998</v>
      </c>
      <c r="V2" s="961">
        <v>191.43624</v>
      </c>
      <c r="W2" s="961"/>
      <c r="X2" s="855"/>
    </row>
    <row r="3" spans="2:24" s="641" customFormat="1">
      <c r="B3" s="957"/>
      <c r="C3" s="957"/>
      <c r="D3" s="957"/>
      <c r="E3" s="957"/>
      <c r="F3" s="957"/>
      <c r="G3" s="957"/>
      <c r="H3" s="957"/>
      <c r="I3" s="957"/>
      <c r="J3" s="957"/>
      <c r="K3" s="957"/>
      <c r="L3" s="958">
        <v>43843</v>
      </c>
      <c r="M3" s="962" t="s">
        <v>551</v>
      </c>
      <c r="N3" s="961">
        <v>181.05606</v>
      </c>
      <c r="O3" s="961">
        <v>0</v>
      </c>
      <c r="P3" s="961">
        <v>183.90371999999999</v>
      </c>
      <c r="Q3" s="961"/>
      <c r="R3" s="961">
        <v>186.75137999999998</v>
      </c>
      <c r="S3" s="961"/>
      <c r="T3" s="961">
        <v>189.78276</v>
      </c>
      <c r="U3" s="961">
        <v>193.91646</v>
      </c>
      <c r="V3" s="961">
        <v>197.95829999999998</v>
      </c>
      <c r="W3" s="961"/>
      <c r="X3" s="855"/>
    </row>
    <row r="4" spans="2:24" s="641" customFormat="1">
      <c r="B4" s="957"/>
      <c r="C4" s="957"/>
      <c r="D4" s="957"/>
      <c r="E4" s="957"/>
      <c r="F4" s="957"/>
      <c r="G4" s="957"/>
      <c r="H4" s="957"/>
      <c r="I4" s="957"/>
      <c r="J4" s="957"/>
      <c r="K4" s="957"/>
      <c r="L4" s="958">
        <v>43851</v>
      </c>
      <c r="M4" s="962" t="s">
        <v>552</v>
      </c>
      <c r="N4" s="961">
        <v>183.72</v>
      </c>
      <c r="O4" s="961">
        <v>0</v>
      </c>
      <c r="P4" s="961">
        <v>186.38394</v>
      </c>
      <c r="Q4" s="961"/>
      <c r="R4" s="961">
        <v>189.04787999999999</v>
      </c>
      <c r="S4" s="961"/>
      <c r="T4" s="961">
        <v>195.75366</v>
      </c>
      <c r="U4" s="961">
        <v>199.70364000000001</v>
      </c>
      <c r="V4" s="961">
        <v>198.87690000000001</v>
      </c>
      <c r="W4" s="961"/>
      <c r="X4" s="855"/>
    </row>
    <row r="5" spans="2:24" s="641" customFormat="1" ht="18" customHeight="1">
      <c r="B5" s="957"/>
      <c r="C5" s="957"/>
      <c r="D5" s="957"/>
      <c r="E5" s="957"/>
      <c r="F5" s="957"/>
      <c r="G5" s="957"/>
      <c r="H5" s="957"/>
      <c r="I5" s="957"/>
      <c r="J5" s="957"/>
      <c r="K5" s="957"/>
      <c r="L5" s="958">
        <v>43857</v>
      </c>
      <c r="M5" s="962" t="s">
        <v>553</v>
      </c>
      <c r="N5" s="961">
        <v>178.75955999999999</v>
      </c>
      <c r="O5" s="961">
        <v>0</v>
      </c>
      <c r="P5" s="961">
        <v>181.60721999999998</v>
      </c>
      <c r="Q5" s="961"/>
      <c r="R5" s="961">
        <v>184.27115999999998</v>
      </c>
      <c r="S5" s="961"/>
      <c r="T5" s="961">
        <v>190.88507999999999</v>
      </c>
      <c r="U5" s="961">
        <v>195.20249999999999</v>
      </c>
      <c r="V5" s="961">
        <v>194.19203999999999</v>
      </c>
      <c r="W5" s="961"/>
      <c r="X5" s="855"/>
    </row>
    <row r="6" spans="2:24" s="641" customFormat="1" ht="17.45" customHeight="1">
      <c r="B6" s="957"/>
      <c r="C6" s="957"/>
      <c r="D6" s="957"/>
      <c r="E6" s="957"/>
      <c r="F6" s="957"/>
      <c r="G6" s="957"/>
      <c r="H6" s="957"/>
      <c r="I6" s="957"/>
      <c r="J6" s="957"/>
      <c r="K6" s="957"/>
      <c r="L6" s="958">
        <v>43864</v>
      </c>
      <c r="M6" s="962" t="s">
        <v>554</v>
      </c>
      <c r="N6" s="961">
        <v>171.50262000000001</v>
      </c>
      <c r="O6" s="961">
        <v>0</v>
      </c>
      <c r="P6" s="961">
        <v>173.98283999999998</v>
      </c>
      <c r="Q6" s="961"/>
      <c r="R6" s="961">
        <v>176.55491999999998</v>
      </c>
      <c r="S6" s="961"/>
      <c r="T6" s="961">
        <v>183.99557999999999</v>
      </c>
      <c r="U6" s="961">
        <v>188.7723</v>
      </c>
      <c r="V6" s="961">
        <v>188.49671999999998</v>
      </c>
      <c r="W6" s="961"/>
      <c r="X6" s="855"/>
    </row>
    <row r="7" spans="2:24" s="641" customFormat="1" ht="12.75" customHeight="1">
      <c r="B7" s="957"/>
      <c r="C7" s="957"/>
      <c r="D7" s="957"/>
      <c r="E7" s="957"/>
      <c r="F7" s="957"/>
      <c r="G7" s="957"/>
      <c r="H7" s="957"/>
      <c r="I7" s="957"/>
      <c r="J7" s="957"/>
      <c r="K7" s="957"/>
      <c r="L7" s="958">
        <v>43871</v>
      </c>
      <c r="M7" s="962" t="s">
        <v>555</v>
      </c>
      <c r="N7" s="961">
        <v>173.61539999999999</v>
      </c>
      <c r="O7" s="961">
        <v>0</v>
      </c>
      <c r="P7" s="961">
        <v>175.82004000000001</v>
      </c>
      <c r="Q7" s="961"/>
      <c r="R7" s="961">
        <v>178.30026000000001</v>
      </c>
      <c r="S7" s="961"/>
      <c r="T7" s="961">
        <v>185.37348</v>
      </c>
      <c r="U7" s="961">
        <v>190.51764</v>
      </c>
      <c r="V7" s="961">
        <v>190.33392000000001</v>
      </c>
      <c r="W7" s="961"/>
      <c r="X7" s="855"/>
    </row>
    <row r="8" spans="2:24" s="641" customFormat="1" ht="17.45" customHeight="1">
      <c r="B8" s="957"/>
      <c r="C8" s="957"/>
      <c r="D8" s="957"/>
      <c r="E8" s="957"/>
      <c r="F8" s="957"/>
      <c r="G8" s="957"/>
      <c r="H8" s="957"/>
      <c r="I8" s="957"/>
      <c r="J8" s="957"/>
      <c r="K8" s="957"/>
      <c r="L8" s="958">
        <v>43879</v>
      </c>
      <c r="M8" s="962" t="s">
        <v>560</v>
      </c>
      <c r="N8" s="961">
        <v>178.48398</v>
      </c>
      <c r="O8" s="961">
        <v>0</v>
      </c>
      <c r="P8" s="961">
        <v>181.14792</v>
      </c>
      <c r="Q8" s="961"/>
      <c r="R8" s="961">
        <v>183.72</v>
      </c>
      <c r="S8" s="961"/>
      <c r="T8" s="961">
        <v>190.33392000000001</v>
      </c>
      <c r="U8" s="961">
        <v>196.02923999999999</v>
      </c>
      <c r="V8" s="961">
        <v>196.12109999999998</v>
      </c>
      <c r="W8" s="961"/>
      <c r="X8" s="855"/>
    </row>
    <row r="9" spans="2:24" s="641" customFormat="1" ht="17.45" customHeight="1">
      <c r="B9" s="957"/>
      <c r="C9" s="957"/>
      <c r="D9" s="957"/>
      <c r="E9" s="957"/>
      <c r="F9" s="957"/>
      <c r="G9" s="957"/>
      <c r="H9" s="957"/>
      <c r="I9" s="957"/>
      <c r="J9" s="957"/>
      <c r="K9" s="957"/>
      <c r="L9" s="958">
        <v>43885</v>
      </c>
      <c r="M9" s="962" t="s">
        <v>561</v>
      </c>
      <c r="N9" s="961">
        <v>166.17473999999999</v>
      </c>
      <c r="O9" s="961"/>
      <c r="P9" s="961">
        <v>168.74681999999999</v>
      </c>
      <c r="Q9" s="961"/>
      <c r="R9" s="961">
        <v>171.41075999999998</v>
      </c>
      <c r="S9" s="961"/>
      <c r="T9" s="961">
        <v>178.94327999999999</v>
      </c>
      <c r="U9" s="961">
        <v>185.55719999999999</v>
      </c>
      <c r="V9" s="961">
        <v>186.93510000000001</v>
      </c>
      <c r="W9" s="961"/>
      <c r="X9" s="855"/>
    </row>
    <row r="10" spans="2:24" s="641" customFormat="1" ht="17.45" customHeight="1">
      <c r="B10" s="957"/>
      <c r="C10" s="957"/>
      <c r="D10" s="957"/>
      <c r="E10" s="957"/>
      <c r="F10" s="957"/>
      <c r="G10" s="957"/>
      <c r="H10" s="957"/>
      <c r="I10" s="957"/>
      <c r="J10" s="957"/>
      <c r="K10" s="957"/>
      <c r="L10" s="958">
        <v>43893</v>
      </c>
      <c r="M10" s="962" t="s">
        <v>562</v>
      </c>
      <c r="N10" s="961">
        <v>166.08287999999999</v>
      </c>
      <c r="O10" s="961"/>
      <c r="P10" s="961">
        <v>168.37938</v>
      </c>
      <c r="Q10" s="961"/>
      <c r="R10" s="961">
        <v>170.8596</v>
      </c>
      <c r="S10" s="961"/>
      <c r="T10" s="961">
        <v>173.98283999999998</v>
      </c>
      <c r="U10" s="961">
        <v>178.75955999999999</v>
      </c>
      <c r="V10" s="961">
        <v>183.07697999999999</v>
      </c>
      <c r="W10" s="961"/>
      <c r="X10" s="855"/>
    </row>
    <row r="11" spans="2:24" s="641" customFormat="1" ht="17.45" customHeight="1">
      <c r="B11" s="957"/>
      <c r="C11" s="957"/>
      <c r="D11" s="957"/>
      <c r="E11" s="957"/>
      <c r="F11" s="957"/>
      <c r="G11" s="957"/>
      <c r="H11" s="957"/>
      <c r="I11" s="957"/>
      <c r="J11" s="957"/>
      <c r="K11" s="957"/>
      <c r="L11" s="958">
        <v>43899</v>
      </c>
      <c r="M11" s="962" t="s">
        <v>563</v>
      </c>
      <c r="N11" s="961">
        <v>160.38756000000001</v>
      </c>
      <c r="O11" s="961"/>
      <c r="P11" s="961">
        <v>162.04103999999998</v>
      </c>
      <c r="Q11" s="961"/>
      <c r="R11" s="961">
        <v>164.8887</v>
      </c>
      <c r="S11" s="961"/>
      <c r="T11" s="961">
        <v>168.65495999999999</v>
      </c>
      <c r="U11" s="961">
        <v>173.61539999999999</v>
      </c>
      <c r="V11" s="961">
        <v>177.93281999999999</v>
      </c>
      <c r="W11" s="961"/>
      <c r="X11" s="855"/>
    </row>
    <row r="12" spans="2:24" s="641" customFormat="1" ht="17.45" customHeight="1">
      <c r="B12" s="957"/>
      <c r="C12" s="957"/>
      <c r="D12" s="957"/>
      <c r="E12" s="957"/>
      <c r="F12" s="957"/>
      <c r="G12" s="957"/>
      <c r="H12" s="957"/>
      <c r="I12" s="957"/>
      <c r="J12" s="957"/>
      <c r="K12" s="957"/>
      <c r="L12" s="958">
        <v>43906</v>
      </c>
      <c r="M12" s="962" t="s">
        <v>566</v>
      </c>
      <c r="N12" s="961">
        <v>158.45849999999999</v>
      </c>
      <c r="O12" s="961"/>
      <c r="P12" s="961">
        <v>155.70269999999999</v>
      </c>
      <c r="Q12" s="961"/>
      <c r="R12" s="961">
        <v>158.36663999999999</v>
      </c>
      <c r="S12" s="961"/>
      <c r="T12" s="961">
        <v>161.85731999999999</v>
      </c>
      <c r="U12" s="961">
        <v>166.90961999999999</v>
      </c>
      <c r="V12" s="961">
        <v>171.68634</v>
      </c>
      <c r="W12" s="961"/>
      <c r="X12" s="855"/>
    </row>
    <row r="13" spans="2:24" s="641" customFormat="1" ht="17.45" customHeight="1">
      <c r="B13" s="957"/>
      <c r="C13" s="957"/>
      <c r="D13" s="957"/>
      <c r="E13" s="957"/>
      <c r="F13" s="957"/>
      <c r="G13" s="957"/>
      <c r="H13" s="957"/>
      <c r="I13" s="957"/>
      <c r="J13" s="957"/>
      <c r="K13" s="957"/>
      <c r="L13" s="958">
        <v>43910</v>
      </c>
      <c r="M13" s="962" t="s">
        <v>567</v>
      </c>
      <c r="N13" s="961"/>
      <c r="O13" s="961"/>
      <c r="P13" s="961">
        <v>172.32936000000001</v>
      </c>
      <c r="Q13" s="961"/>
      <c r="R13" s="961">
        <v>173.61539999999999</v>
      </c>
      <c r="S13" s="961"/>
      <c r="T13" s="961">
        <v>176.27933999999999</v>
      </c>
      <c r="U13" s="961">
        <v>180.32118</v>
      </c>
      <c r="V13" s="961">
        <v>183.81186</v>
      </c>
      <c r="W13" s="961"/>
      <c r="X13" s="855"/>
    </row>
    <row r="14" spans="2:24" s="641" customFormat="1" ht="17.45" customHeight="1">
      <c r="B14" s="957"/>
      <c r="C14" s="957"/>
      <c r="D14" s="957"/>
      <c r="E14" s="957"/>
      <c r="F14" s="957"/>
      <c r="G14" s="957"/>
      <c r="H14" s="957"/>
      <c r="I14" s="957"/>
      <c r="J14" s="957"/>
      <c r="K14" s="957"/>
      <c r="L14" s="958">
        <v>43920</v>
      </c>
      <c r="M14" s="962" t="s">
        <v>568</v>
      </c>
      <c r="N14" s="961"/>
      <c r="O14" s="961"/>
      <c r="P14" s="961">
        <v>178.85141999999999</v>
      </c>
      <c r="Q14" s="961"/>
      <c r="R14" s="961">
        <v>181.05606</v>
      </c>
      <c r="S14" s="961"/>
      <c r="T14" s="961">
        <v>183.62814</v>
      </c>
      <c r="U14" s="961">
        <v>187.66997999999998</v>
      </c>
      <c r="V14" s="961">
        <v>191.34438</v>
      </c>
      <c r="W14" s="961"/>
      <c r="X14" s="855"/>
    </row>
    <row r="15" spans="2:24" s="641" customFormat="1" ht="17.45" customHeight="1">
      <c r="B15" s="957"/>
      <c r="C15" s="957"/>
      <c r="D15" s="957"/>
      <c r="E15" s="957"/>
      <c r="F15" s="957"/>
      <c r="G15" s="957"/>
      <c r="H15" s="957"/>
      <c r="I15" s="957"/>
      <c r="J15" s="957"/>
      <c r="K15" s="957"/>
      <c r="L15" s="958">
        <v>43927</v>
      </c>
      <c r="M15" s="962" t="s">
        <v>585</v>
      </c>
      <c r="N15" s="961"/>
      <c r="O15" s="961">
        <v>0</v>
      </c>
      <c r="P15" s="961">
        <v>174.80957999999998</v>
      </c>
      <c r="Q15" s="961">
        <v>0</v>
      </c>
      <c r="R15" s="961">
        <v>177.01421999999999</v>
      </c>
      <c r="S15" s="961">
        <v>0</v>
      </c>
      <c r="T15" s="961">
        <v>179.95373999999998</v>
      </c>
      <c r="U15" s="961">
        <v>184.73045999999999</v>
      </c>
      <c r="V15" s="961">
        <v>188.86416</v>
      </c>
      <c r="W15" s="961"/>
      <c r="X15" s="961">
        <v>194.83506</v>
      </c>
    </row>
    <row r="16" spans="2:24" s="641" customFormat="1" ht="17.45" customHeight="1">
      <c r="B16" s="957"/>
      <c r="C16" s="957"/>
      <c r="D16" s="957"/>
      <c r="E16" s="957"/>
      <c r="F16" s="957"/>
      <c r="G16" s="957"/>
      <c r="H16" s="957"/>
      <c r="I16" s="957"/>
      <c r="J16" s="957"/>
      <c r="K16" s="957"/>
      <c r="L16" s="958">
        <v>43934</v>
      </c>
      <c r="M16" s="962" t="s">
        <v>586</v>
      </c>
      <c r="N16" s="961"/>
      <c r="O16" s="961"/>
      <c r="P16" s="961">
        <v>181.51535999999999</v>
      </c>
      <c r="Q16" s="961"/>
      <c r="R16" s="961">
        <v>183.99557999999999</v>
      </c>
      <c r="S16" s="961"/>
      <c r="T16" s="961">
        <v>186.56765999999999</v>
      </c>
      <c r="U16" s="961">
        <v>190.15019999999998</v>
      </c>
      <c r="V16" s="961">
        <v>193.54901999999998</v>
      </c>
      <c r="W16" s="961"/>
      <c r="X16" s="961">
        <v>199.24433999999999</v>
      </c>
    </row>
    <row r="17" spans="1:24" s="641" customFormat="1" ht="17.45" customHeight="1">
      <c r="B17" s="957"/>
      <c r="C17" s="957"/>
      <c r="D17" s="957"/>
      <c r="E17" s="957"/>
      <c r="F17" s="957"/>
      <c r="G17" s="957"/>
      <c r="H17" s="957"/>
      <c r="I17" s="957"/>
      <c r="J17" s="957"/>
      <c r="K17" s="957"/>
      <c r="L17" s="958">
        <v>43941</v>
      </c>
      <c r="M17" s="962" t="s">
        <v>587</v>
      </c>
      <c r="N17" s="961"/>
      <c r="O17" s="961"/>
      <c r="P17" s="961">
        <v>181.97466</v>
      </c>
      <c r="Q17" s="961"/>
      <c r="R17" s="961">
        <v>184.54674</v>
      </c>
      <c r="S17" s="961"/>
      <c r="T17" s="961">
        <v>186.84323999999998</v>
      </c>
      <c r="U17" s="961">
        <v>190.33392000000001</v>
      </c>
      <c r="V17" s="961">
        <v>193.64087999999998</v>
      </c>
      <c r="W17" s="961"/>
      <c r="X17" s="961">
        <v>195.93737999999999</v>
      </c>
    </row>
    <row r="18" spans="1:24" s="641" customFormat="1" ht="17.45" customHeight="1">
      <c r="B18" s="957"/>
      <c r="C18" s="957"/>
      <c r="D18" s="957"/>
      <c r="E18" s="957"/>
      <c r="F18" s="957"/>
      <c r="G18" s="957"/>
      <c r="H18" s="957"/>
      <c r="I18" s="957"/>
      <c r="J18" s="957"/>
      <c r="K18" s="957"/>
      <c r="L18" s="958">
        <v>43948</v>
      </c>
      <c r="M18" s="962" t="s">
        <v>588</v>
      </c>
      <c r="N18" s="961"/>
      <c r="O18" s="961"/>
      <c r="P18" s="961">
        <v>172.88051999999999</v>
      </c>
      <c r="Q18" s="961"/>
      <c r="R18" s="961">
        <v>176.18747999999999</v>
      </c>
      <c r="S18" s="961"/>
      <c r="T18" s="961">
        <v>178.75955999999999</v>
      </c>
      <c r="U18" s="961">
        <v>182.43395999999998</v>
      </c>
      <c r="V18" s="961">
        <v>186.20022</v>
      </c>
      <c r="W18" s="961"/>
      <c r="X18" s="961">
        <v>190.15019999999998</v>
      </c>
    </row>
    <row r="19" spans="1:24" s="641" customFormat="1" ht="17.45" customHeight="1">
      <c r="B19" s="957"/>
      <c r="C19" s="957"/>
      <c r="D19" s="957"/>
      <c r="E19" s="957"/>
      <c r="F19" s="957"/>
      <c r="G19" s="957"/>
      <c r="H19" s="957"/>
      <c r="I19" s="957"/>
      <c r="J19" s="957"/>
      <c r="K19" s="957"/>
      <c r="L19" s="958">
        <v>43955</v>
      </c>
      <c r="M19" s="962" t="s">
        <v>589</v>
      </c>
      <c r="N19" s="961"/>
      <c r="O19" s="961"/>
      <c r="P19" s="961">
        <v>177.7491</v>
      </c>
      <c r="Q19" s="961"/>
      <c r="R19" s="961">
        <v>178.94327999999999</v>
      </c>
      <c r="S19" s="961"/>
      <c r="T19" s="961">
        <v>181.51535999999999</v>
      </c>
      <c r="U19" s="961">
        <v>185.37348</v>
      </c>
      <c r="V19" s="961">
        <v>188.86416</v>
      </c>
      <c r="W19" s="961">
        <v>189.41532000000001</v>
      </c>
      <c r="X19" s="961">
        <v>194.92692</v>
      </c>
    </row>
    <row r="20" spans="1:24" s="641" customFormat="1" ht="17.45" customHeight="1">
      <c r="B20" s="757" t="s">
        <v>509</v>
      </c>
      <c r="C20" s="957"/>
      <c r="D20" s="957"/>
      <c r="E20" s="957"/>
      <c r="F20" s="957"/>
      <c r="G20" s="957"/>
      <c r="H20" s="957"/>
      <c r="I20" s="957"/>
      <c r="J20" s="957"/>
      <c r="K20" s="957"/>
      <c r="L20" s="958">
        <v>43962</v>
      </c>
      <c r="M20" s="962" t="s">
        <v>590</v>
      </c>
      <c r="N20" s="961"/>
      <c r="O20" s="961"/>
      <c r="P20" s="961">
        <v>182.25023999999999</v>
      </c>
      <c r="Q20" s="961"/>
      <c r="R20" s="961">
        <v>174.53399999999999</v>
      </c>
      <c r="S20" s="961"/>
      <c r="T20" s="961">
        <v>177.19793999999999</v>
      </c>
      <c r="U20" s="961">
        <v>181.51535999999999</v>
      </c>
      <c r="V20" s="961">
        <v>185.46534</v>
      </c>
      <c r="W20" s="961">
        <v>187.48625999999999</v>
      </c>
      <c r="X20" s="961">
        <v>193.8246</v>
      </c>
    </row>
    <row r="21" spans="1:24" s="641" customFormat="1">
      <c r="B21" s="957"/>
      <c r="C21" s="957"/>
      <c r="D21" s="957"/>
      <c r="E21" s="957"/>
      <c r="F21" s="957"/>
      <c r="G21" s="957"/>
      <c r="H21" s="957"/>
      <c r="I21" s="957"/>
      <c r="J21" s="957"/>
      <c r="K21" s="957"/>
      <c r="L21" s="958">
        <v>43969</v>
      </c>
      <c r="M21" s="962" t="s">
        <v>591</v>
      </c>
      <c r="N21" s="961"/>
      <c r="O21" s="961"/>
      <c r="P21" s="961"/>
      <c r="Q21" s="961"/>
      <c r="R21" s="961">
        <v>163.9701</v>
      </c>
      <c r="S21" s="961"/>
      <c r="T21" s="961">
        <v>166.35846000000001</v>
      </c>
      <c r="U21" s="961">
        <v>170.67588000000001</v>
      </c>
      <c r="V21" s="961">
        <v>174.71771999999999</v>
      </c>
      <c r="W21" s="961">
        <v>178.11653999999999</v>
      </c>
      <c r="X21" s="961">
        <v>184.91417999999999</v>
      </c>
    </row>
    <row r="22" spans="1:24" s="641" customFormat="1">
      <c r="C22" s="957"/>
      <c r="D22" s="957"/>
      <c r="E22" s="957"/>
      <c r="F22" s="957"/>
      <c r="G22" s="957"/>
      <c r="H22" s="957"/>
      <c r="I22" s="957"/>
      <c r="J22" s="957"/>
      <c r="K22" s="957"/>
      <c r="L22" s="958">
        <v>43977</v>
      </c>
      <c r="M22" s="962" t="s">
        <v>630</v>
      </c>
      <c r="N22" s="961"/>
      <c r="O22" s="961"/>
      <c r="P22" s="961"/>
      <c r="Q22" s="961"/>
      <c r="R22" s="961">
        <v>164.33753999999999</v>
      </c>
      <c r="S22" s="961"/>
      <c r="T22" s="961">
        <v>166.81775999999999</v>
      </c>
      <c r="U22" s="961">
        <v>171.22703999999999</v>
      </c>
      <c r="V22" s="961">
        <v>175.36073999999999</v>
      </c>
      <c r="W22" s="961">
        <v>179.03513999999998</v>
      </c>
      <c r="X22" s="961">
        <v>185.92463999999998</v>
      </c>
    </row>
    <row r="23" spans="1:24" ht="12.75" customHeight="1">
      <c r="B23" s="957"/>
      <c r="C23" s="957"/>
      <c r="D23" s="957"/>
      <c r="E23" s="957"/>
      <c r="F23" s="957"/>
      <c r="G23" s="957"/>
      <c r="H23" s="957"/>
      <c r="I23" s="957"/>
      <c r="J23" s="957"/>
      <c r="K23" s="957"/>
      <c r="L23" s="958">
        <v>43983</v>
      </c>
      <c r="M23" s="962" t="s">
        <v>631</v>
      </c>
      <c r="N23" s="961"/>
      <c r="O23" s="961"/>
      <c r="P23" s="961"/>
      <c r="Q23" s="961"/>
      <c r="R23" s="961">
        <v>169.941</v>
      </c>
      <c r="S23" s="961"/>
      <c r="T23" s="961">
        <v>172.42122000000001</v>
      </c>
      <c r="U23" s="961">
        <v>176.92236</v>
      </c>
      <c r="V23" s="961">
        <v>180.87234000000001</v>
      </c>
      <c r="W23" s="961">
        <v>184.27115999999998</v>
      </c>
      <c r="X23" s="961">
        <v>190.70135999999999</v>
      </c>
    </row>
    <row r="24" spans="1:24" s="641" customFormat="1" ht="12" customHeight="1">
      <c r="B24" s="957"/>
      <c r="C24" s="957"/>
      <c r="D24" s="957"/>
      <c r="E24" s="957"/>
      <c r="F24" s="957"/>
      <c r="G24" s="957"/>
      <c r="H24" s="957"/>
      <c r="I24" s="957"/>
      <c r="J24" s="957"/>
      <c r="K24" s="957"/>
      <c r="L24" s="958">
        <v>43990</v>
      </c>
      <c r="M24" s="962" t="s">
        <v>639</v>
      </c>
      <c r="N24" s="961"/>
      <c r="O24" s="961"/>
      <c r="P24" s="961"/>
      <c r="Q24" s="961"/>
      <c r="R24" s="961">
        <v>169.20612</v>
      </c>
      <c r="S24" s="961"/>
      <c r="T24" s="961">
        <v>172.14563999999999</v>
      </c>
      <c r="U24" s="961">
        <v>176.64678000000001</v>
      </c>
      <c r="V24" s="961">
        <v>180.87234000000001</v>
      </c>
      <c r="W24" s="641">
        <v>185.64905999999999</v>
      </c>
      <c r="X24" s="641">
        <v>192.90600000000001</v>
      </c>
    </row>
    <row r="25" spans="1:24" s="641" customFormat="1" ht="12" customHeight="1">
      <c r="B25" s="957"/>
      <c r="C25" s="957"/>
      <c r="D25" s="957"/>
      <c r="E25" s="957"/>
      <c r="F25" s="957"/>
      <c r="G25" s="957"/>
      <c r="H25" s="957"/>
      <c r="I25" s="957"/>
      <c r="J25" s="957"/>
      <c r="K25" s="957"/>
      <c r="L25" s="958">
        <v>43997</v>
      </c>
      <c r="M25" s="962" t="s">
        <v>640</v>
      </c>
      <c r="N25" s="961"/>
      <c r="O25" s="961"/>
      <c r="P25" s="961"/>
      <c r="Q25" s="961"/>
      <c r="R25" s="961">
        <v>163.78638000000001</v>
      </c>
      <c r="S25" s="961"/>
      <c r="T25" s="961">
        <v>166.90961999999999</v>
      </c>
      <c r="U25" s="961">
        <v>171.59448</v>
      </c>
      <c r="V25" s="961">
        <v>176.37119999999999</v>
      </c>
      <c r="W25" s="641">
        <v>181.05606</v>
      </c>
      <c r="X25" s="641">
        <v>188.68044</v>
      </c>
    </row>
    <row r="26" spans="1:24" s="641" customFormat="1" ht="12" customHeight="1">
      <c r="A26" s="673"/>
      <c r="B26" s="957"/>
      <c r="C26" s="957"/>
      <c r="D26" s="957"/>
      <c r="E26" s="957"/>
      <c r="F26" s="957"/>
      <c r="G26" s="957"/>
      <c r="H26" s="957"/>
      <c r="I26" s="957"/>
      <c r="J26" s="957"/>
      <c r="K26" s="957"/>
      <c r="L26" s="958"/>
      <c r="M26" s="962"/>
      <c r="N26" s="961"/>
      <c r="O26" s="961"/>
      <c r="P26" s="961"/>
      <c r="Q26" s="961"/>
      <c r="R26" s="961"/>
      <c r="S26" s="961"/>
    </row>
    <row r="27" spans="1:24" s="641" customFormat="1" ht="12" customHeight="1">
      <c r="B27" s="957"/>
      <c r="C27" s="957"/>
      <c r="D27" s="957"/>
      <c r="E27" s="957"/>
      <c r="F27" s="957"/>
      <c r="G27" s="957"/>
      <c r="H27" s="957"/>
      <c r="I27" s="957"/>
      <c r="J27" s="957"/>
      <c r="K27" s="957"/>
      <c r="L27" s="958"/>
      <c r="M27" s="962"/>
      <c r="N27" s="961"/>
      <c r="O27" s="961"/>
      <c r="P27" s="961"/>
      <c r="Q27" s="961"/>
      <c r="R27" s="961"/>
      <c r="S27" s="961"/>
    </row>
    <row r="28" spans="1:24" s="641" customFormat="1" ht="12" customHeight="1">
      <c r="B28" s="957"/>
      <c r="C28" s="957"/>
      <c r="D28" s="957"/>
      <c r="E28" s="957"/>
      <c r="F28" s="957"/>
      <c r="G28" s="957"/>
      <c r="H28" s="957"/>
      <c r="I28" s="957"/>
      <c r="J28" s="957"/>
      <c r="K28" s="957"/>
      <c r="L28" s="958"/>
      <c r="M28" s="962"/>
      <c r="N28" s="961"/>
      <c r="O28" s="961"/>
      <c r="P28" s="961"/>
      <c r="Q28" s="961"/>
      <c r="R28" s="961"/>
      <c r="S28" s="961"/>
      <c r="T28" s="961"/>
    </row>
    <row r="29" spans="1:24" s="641" customFormat="1" ht="12" customHeight="1">
      <c r="B29" s="957"/>
      <c r="C29" s="957"/>
      <c r="D29" s="957"/>
      <c r="E29" s="957"/>
      <c r="F29" s="957"/>
      <c r="G29" s="957"/>
      <c r="H29" s="957"/>
      <c r="I29" s="957"/>
      <c r="J29" s="957"/>
      <c r="K29" s="957"/>
      <c r="L29" s="958"/>
      <c r="M29" s="962"/>
      <c r="N29" s="961"/>
      <c r="O29" s="961"/>
      <c r="P29" s="961"/>
      <c r="Q29" s="961"/>
      <c r="R29" s="961"/>
      <c r="S29" s="961"/>
      <c r="T29" s="961"/>
    </row>
    <row r="30" spans="1:24" s="641" customFormat="1" ht="12" customHeight="1">
      <c r="B30" s="957"/>
      <c r="C30" s="957"/>
      <c r="D30" s="957"/>
      <c r="E30" s="957"/>
      <c r="F30" s="957"/>
      <c r="G30" s="957"/>
      <c r="H30" s="957"/>
      <c r="I30" s="957"/>
      <c r="J30" s="957"/>
      <c r="K30" s="957"/>
      <c r="L30" s="958"/>
      <c r="M30" s="962"/>
      <c r="N30" s="961"/>
      <c r="O30" s="961"/>
      <c r="P30" s="961"/>
      <c r="Q30" s="961"/>
      <c r="R30" s="961"/>
      <c r="S30" s="961"/>
      <c r="T30" s="961"/>
    </row>
    <row r="31" spans="1:24" s="641" customFormat="1" ht="12" customHeight="1">
      <c r="B31" s="957"/>
      <c r="C31" s="957"/>
      <c r="D31" s="957"/>
      <c r="E31" s="957"/>
      <c r="F31" s="957"/>
      <c r="G31" s="957"/>
      <c r="H31" s="957"/>
      <c r="I31" s="957"/>
      <c r="J31" s="957"/>
      <c r="K31" s="957"/>
      <c r="L31" s="958"/>
      <c r="M31" s="962"/>
      <c r="N31" s="961"/>
      <c r="O31" s="961"/>
      <c r="P31" s="961"/>
      <c r="Q31" s="961"/>
      <c r="R31" s="961"/>
      <c r="S31" s="961"/>
      <c r="T31" s="961"/>
      <c r="U31" s="961"/>
      <c r="V31" s="961"/>
      <c r="W31" s="961"/>
    </row>
    <row r="32" spans="1:24" s="641" customFormat="1" ht="12" customHeight="1">
      <c r="B32" s="957"/>
      <c r="C32" s="957"/>
      <c r="D32" s="957"/>
      <c r="E32" s="957"/>
      <c r="F32" s="957"/>
      <c r="G32" s="957"/>
      <c r="H32" s="957"/>
      <c r="I32" s="957"/>
      <c r="J32" s="957"/>
      <c r="K32" s="957"/>
      <c r="L32" s="958"/>
      <c r="M32" s="962"/>
      <c r="N32" s="961"/>
      <c r="O32" s="961"/>
      <c r="P32" s="961"/>
      <c r="Q32" s="961"/>
      <c r="R32" s="961"/>
      <c r="S32" s="961"/>
      <c r="T32" s="961"/>
      <c r="U32" s="961"/>
      <c r="V32" s="961"/>
      <c r="W32" s="961"/>
    </row>
    <row r="33" spans="2:23" ht="12" customHeight="1">
      <c r="B33" s="957"/>
      <c r="C33" s="957"/>
      <c r="D33" s="957"/>
      <c r="E33" s="957"/>
      <c r="F33" s="957"/>
      <c r="G33" s="957"/>
      <c r="H33" s="957"/>
      <c r="I33" s="957"/>
      <c r="J33" s="957"/>
      <c r="K33" s="957"/>
      <c r="L33" s="958"/>
      <c r="N33" s="961"/>
      <c r="O33" s="961"/>
      <c r="P33" s="961"/>
      <c r="Q33" s="961"/>
      <c r="R33" s="961"/>
      <c r="S33" s="961"/>
      <c r="T33" s="961"/>
      <c r="U33" s="961"/>
      <c r="V33" s="961"/>
      <c r="W33" s="961"/>
    </row>
    <row r="34" spans="2:23" ht="12" customHeight="1">
      <c r="B34" s="957"/>
      <c r="C34" s="957"/>
      <c r="D34" s="957"/>
      <c r="E34" s="957"/>
      <c r="F34" s="957"/>
      <c r="G34" s="957"/>
      <c r="H34" s="957"/>
      <c r="I34" s="957"/>
      <c r="J34" s="957"/>
      <c r="K34" s="957"/>
      <c r="L34" s="958"/>
      <c r="N34" s="961"/>
      <c r="O34" s="961"/>
      <c r="P34" s="961"/>
      <c r="Q34" s="961"/>
      <c r="R34" s="961"/>
      <c r="S34" s="961"/>
      <c r="T34" s="961"/>
      <c r="U34" s="961"/>
      <c r="V34" s="961"/>
      <c r="W34" s="961"/>
    </row>
    <row r="35" spans="2:23" ht="12" customHeight="1">
      <c r="B35" s="957"/>
      <c r="C35" s="957"/>
      <c r="D35" s="957"/>
      <c r="E35" s="957"/>
      <c r="F35" s="957"/>
      <c r="G35" s="957"/>
      <c r="H35" s="957"/>
      <c r="I35" s="957"/>
      <c r="J35" s="957"/>
      <c r="K35" s="957"/>
      <c r="L35" s="958"/>
      <c r="N35" s="961"/>
      <c r="O35" s="961"/>
      <c r="P35" s="961"/>
      <c r="Q35" s="961"/>
      <c r="R35" s="961"/>
      <c r="S35" s="961"/>
      <c r="T35" s="961"/>
      <c r="U35" s="961"/>
      <c r="V35" s="961"/>
      <c r="W35" s="961"/>
    </row>
    <row r="36" spans="2:23" ht="12" customHeight="1">
      <c r="B36" s="957"/>
      <c r="C36" s="957"/>
      <c r="D36" s="957"/>
      <c r="E36" s="957"/>
      <c r="F36" s="957"/>
      <c r="G36" s="957"/>
      <c r="H36" s="957"/>
      <c r="I36" s="957"/>
      <c r="J36" s="957"/>
      <c r="K36" s="957"/>
      <c r="L36" s="958"/>
      <c r="M36" s="963"/>
      <c r="N36" s="961"/>
      <c r="O36" s="961"/>
      <c r="P36" s="961"/>
      <c r="Q36" s="961"/>
      <c r="R36" s="961"/>
      <c r="S36" s="961"/>
      <c r="T36" s="961"/>
      <c r="U36" s="961"/>
      <c r="V36" s="961"/>
      <c r="W36" s="961"/>
    </row>
    <row r="37" spans="2:23" ht="12" customHeight="1">
      <c r="B37" s="957"/>
      <c r="C37" s="957"/>
      <c r="D37" s="957"/>
      <c r="E37" s="957"/>
      <c r="F37" s="957"/>
      <c r="G37" s="957"/>
      <c r="H37" s="957"/>
      <c r="I37" s="957"/>
      <c r="J37" s="957"/>
      <c r="K37" s="957"/>
      <c r="L37" s="958"/>
      <c r="M37" s="963"/>
      <c r="N37" s="961"/>
      <c r="O37" s="961"/>
      <c r="P37" s="961"/>
      <c r="Q37" s="961"/>
      <c r="R37" s="961"/>
      <c r="S37" s="961"/>
      <c r="T37" s="961"/>
      <c r="U37" s="961"/>
      <c r="V37" s="961"/>
      <c r="W37" s="961"/>
    </row>
    <row r="38" spans="2:23" ht="12" customHeight="1">
      <c r="B38" s="957"/>
      <c r="C38" s="957"/>
      <c r="D38" s="957"/>
      <c r="E38" s="957"/>
      <c r="F38" s="957"/>
      <c r="G38" s="957"/>
      <c r="H38" s="957"/>
      <c r="I38" s="957"/>
      <c r="J38" s="957"/>
      <c r="K38" s="957"/>
      <c r="L38" s="958"/>
      <c r="M38" s="963"/>
      <c r="N38" s="961"/>
      <c r="O38" s="961"/>
      <c r="P38" s="961"/>
      <c r="Q38" s="961"/>
      <c r="R38" s="961"/>
      <c r="S38" s="961"/>
      <c r="T38" s="961"/>
      <c r="U38" s="961"/>
      <c r="V38" s="961"/>
      <c r="W38" s="961"/>
    </row>
    <row r="39" spans="2:23" ht="12" customHeight="1">
      <c r="B39" s="957"/>
      <c r="C39" s="957"/>
      <c r="D39" s="957"/>
      <c r="E39" s="957"/>
      <c r="F39" s="957"/>
      <c r="G39" s="957"/>
      <c r="H39" s="957"/>
      <c r="I39" s="957"/>
      <c r="J39" s="957"/>
      <c r="K39" s="957"/>
      <c r="L39" s="958"/>
      <c r="M39" s="963"/>
      <c r="N39" s="961"/>
      <c r="O39" s="961"/>
      <c r="P39" s="961"/>
      <c r="Q39" s="961"/>
      <c r="R39" s="961"/>
      <c r="S39" s="961"/>
      <c r="T39" s="961"/>
      <c r="U39" s="961"/>
      <c r="V39" s="961"/>
      <c r="W39" s="961"/>
    </row>
    <row r="40" spans="2:23" ht="12" customHeight="1">
      <c r="B40" s="957"/>
      <c r="C40" s="957"/>
      <c r="D40" s="957"/>
      <c r="E40" s="957"/>
      <c r="F40" s="957"/>
      <c r="G40" s="957"/>
      <c r="H40" s="957"/>
      <c r="I40" s="957"/>
      <c r="J40" s="957"/>
      <c r="K40" s="957"/>
      <c r="L40" s="958"/>
      <c r="M40" s="964"/>
      <c r="N40" s="961"/>
      <c r="O40" s="961"/>
      <c r="P40" s="961"/>
      <c r="Q40" s="961"/>
      <c r="R40" s="961"/>
      <c r="S40" s="961"/>
      <c r="T40" s="961"/>
      <c r="U40" s="961"/>
      <c r="V40" s="961"/>
      <c r="W40" s="961"/>
    </row>
    <row r="41" spans="2:23" ht="12" customHeight="1">
      <c r="B41" s="957"/>
      <c r="C41" s="957"/>
      <c r="D41" s="957"/>
      <c r="E41" s="957"/>
      <c r="F41" s="957"/>
      <c r="G41" s="957"/>
      <c r="H41" s="957"/>
      <c r="I41" s="957"/>
      <c r="J41" s="957"/>
      <c r="K41" s="957"/>
      <c r="L41" s="958"/>
      <c r="N41" s="961"/>
      <c r="O41" s="961"/>
      <c r="P41" s="961"/>
      <c r="Q41" s="961"/>
      <c r="R41" s="961"/>
      <c r="S41" s="961"/>
      <c r="T41" s="961"/>
      <c r="U41" s="961"/>
      <c r="V41" s="961"/>
      <c r="W41" s="961"/>
    </row>
    <row r="42" spans="2:23" ht="12" customHeight="1">
      <c r="B42" s="957"/>
      <c r="C42" s="957"/>
      <c r="D42" s="957"/>
      <c r="E42" s="957"/>
      <c r="F42" s="957"/>
      <c r="G42" s="957"/>
      <c r="H42" s="957"/>
      <c r="I42" s="957"/>
      <c r="J42" s="957"/>
      <c r="K42" s="957"/>
      <c r="L42" s="958"/>
      <c r="N42" s="961"/>
      <c r="O42" s="961"/>
      <c r="P42" s="961"/>
      <c r="Q42" s="961"/>
      <c r="R42" s="961"/>
      <c r="S42" s="961"/>
      <c r="T42" s="961"/>
      <c r="U42" s="961"/>
      <c r="V42" s="961"/>
      <c r="W42" s="961"/>
    </row>
    <row r="43" spans="2:23" ht="12" customHeight="1">
      <c r="B43" s="957"/>
      <c r="C43" s="957"/>
      <c r="D43" s="957"/>
      <c r="E43" s="957"/>
      <c r="F43" s="957"/>
      <c r="G43" s="957"/>
      <c r="H43" s="957"/>
      <c r="I43" s="957"/>
      <c r="J43" s="957"/>
      <c r="K43" s="957"/>
      <c r="L43" s="958"/>
      <c r="N43" s="961"/>
      <c r="O43" s="961"/>
      <c r="P43" s="961"/>
      <c r="Q43" s="961"/>
      <c r="R43" s="961"/>
      <c r="S43" s="961"/>
      <c r="T43" s="961"/>
      <c r="U43" s="961"/>
      <c r="V43" s="961"/>
      <c r="W43" s="961"/>
    </row>
    <row r="44" spans="2:23" ht="12" customHeight="1">
      <c r="B44" s="957"/>
      <c r="C44" s="957"/>
      <c r="D44" s="957"/>
      <c r="E44" s="957"/>
      <c r="F44" s="957"/>
      <c r="G44" s="957"/>
      <c r="H44" s="957"/>
      <c r="I44" s="957"/>
      <c r="J44" s="957"/>
      <c r="K44" s="957"/>
      <c r="L44" s="958"/>
      <c r="M44" s="965"/>
      <c r="N44" s="961"/>
      <c r="O44" s="961"/>
      <c r="P44" s="961"/>
      <c r="Q44" s="961"/>
      <c r="R44" s="961"/>
      <c r="S44" s="961"/>
      <c r="T44" s="961"/>
      <c r="U44" s="961"/>
      <c r="V44" s="961"/>
      <c r="W44" s="961"/>
    </row>
    <row r="45" spans="2:23" ht="12" customHeight="1">
      <c r="B45" s="957"/>
      <c r="C45" s="957"/>
      <c r="D45" s="957"/>
      <c r="E45" s="957"/>
      <c r="F45" s="957"/>
      <c r="G45" s="957"/>
      <c r="H45" s="957"/>
      <c r="I45" s="957"/>
      <c r="J45" s="957"/>
      <c r="K45" s="957"/>
      <c r="L45" s="958"/>
      <c r="M45" s="850"/>
      <c r="N45" s="961"/>
      <c r="O45" s="961"/>
      <c r="P45" s="961"/>
      <c r="Q45" s="961"/>
      <c r="R45" s="961"/>
      <c r="S45" s="961"/>
      <c r="T45" s="961"/>
      <c r="U45" s="961"/>
      <c r="V45" s="961"/>
      <c r="W45" s="961"/>
    </row>
    <row r="46" spans="2:23" ht="12" customHeight="1">
      <c r="B46" s="957"/>
      <c r="C46" s="957"/>
      <c r="D46" s="957"/>
      <c r="E46" s="957"/>
      <c r="F46" s="957"/>
      <c r="G46" s="957"/>
      <c r="H46" s="957"/>
      <c r="I46" s="957"/>
      <c r="J46" s="957"/>
      <c r="K46" s="957"/>
      <c r="L46" s="958"/>
      <c r="M46" s="850"/>
      <c r="N46" s="961"/>
      <c r="O46" s="961"/>
      <c r="P46" s="961"/>
      <c r="Q46" s="961"/>
      <c r="R46" s="961"/>
      <c r="S46" s="961"/>
      <c r="T46" s="961"/>
      <c r="U46" s="961"/>
      <c r="V46" s="961"/>
      <c r="W46" s="961"/>
    </row>
    <row r="47" spans="2:23" ht="12" customHeight="1">
      <c r="B47" s="957"/>
      <c r="C47" s="957"/>
      <c r="D47" s="957"/>
      <c r="E47" s="957"/>
      <c r="F47" s="957"/>
      <c r="G47" s="957"/>
      <c r="H47" s="957"/>
      <c r="I47" s="957"/>
      <c r="J47" s="957"/>
      <c r="K47" s="957"/>
      <c r="L47" s="958"/>
      <c r="M47" s="850"/>
      <c r="N47" s="961"/>
      <c r="O47" s="961"/>
      <c r="P47" s="961"/>
      <c r="Q47" s="961"/>
      <c r="R47" s="961"/>
      <c r="S47" s="961"/>
      <c r="T47" s="961"/>
      <c r="U47" s="961"/>
      <c r="V47" s="961"/>
      <c r="W47" s="961"/>
    </row>
    <row r="48" spans="2:23" ht="12" customHeight="1">
      <c r="B48" s="957"/>
      <c r="C48" s="957"/>
      <c r="D48" s="957"/>
      <c r="E48" s="957"/>
      <c r="F48" s="957"/>
      <c r="G48" s="957"/>
      <c r="H48" s="957"/>
      <c r="I48" s="957"/>
      <c r="J48" s="957"/>
      <c r="K48" s="957"/>
      <c r="L48" s="958"/>
      <c r="M48" s="850"/>
      <c r="N48" s="961"/>
      <c r="O48" s="961"/>
      <c r="P48" s="961"/>
      <c r="Q48" s="961"/>
      <c r="R48" s="961"/>
      <c r="S48" s="961"/>
      <c r="T48" s="961"/>
      <c r="U48" s="961"/>
      <c r="V48" s="961"/>
      <c r="W48" s="961"/>
    </row>
    <row r="49" spans="2:23" ht="12" customHeight="1">
      <c r="B49" s="957"/>
      <c r="C49" s="957"/>
      <c r="D49" s="957"/>
      <c r="E49" s="957"/>
      <c r="F49" s="957"/>
      <c r="G49" s="957"/>
      <c r="H49" s="957"/>
      <c r="I49" s="957"/>
      <c r="J49" s="957"/>
      <c r="K49" s="957"/>
      <c r="L49" s="958"/>
      <c r="M49" s="850"/>
      <c r="N49" s="961"/>
      <c r="O49" s="961"/>
      <c r="P49" s="961"/>
      <c r="Q49" s="961"/>
      <c r="R49" s="961"/>
      <c r="S49" s="961"/>
      <c r="T49" s="961"/>
      <c r="U49" s="961"/>
      <c r="V49" s="961"/>
      <c r="W49" s="961"/>
    </row>
    <row r="50" spans="2:23" ht="12" customHeight="1">
      <c r="B50" s="957"/>
      <c r="C50" s="957"/>
      <c r="D50" s="957"/>
      <c r="E50" s="957"/>
      <c r="F50" s="957"/>
      <c r="G50" s="957"/>
      <c r="H50" s="957"/>
      <c r="I50" s="957"/>
      <c r="J50" s="957"/>
      <c r="K50" s="957"/>
      <c r="L50" s="958"/>
      <c r="M50" s="850"/>
      <c r="N50" s="961"/>
      <c r="O50" s="961"/>
      <c r="P50" s="961"/>
      <c r="Q50" s="961"/>
      <c r="R50" s="961"/>
      <c r="S50" s="961"/>
      <c r="T50" s="961"/>
      <c r="U50" s="961"/>
      <c r="V50" s="961"/>
      <c r="W50" s="961"/>
    </row>
    <row r="51" spans="2:23" ht="12" customHeight="1">
      <c r="B51" s="957"/>
      <c r="C51" s="957"/>
      <c r="D51" s="957"/>
      <c r="E51" s="957"/>
      <c r="F51" s="957"/>
      <c r="G51" s="957"/>
      <c r="H51" s="957"/>
      <c r="I51" s="957"/>
      <c r="J51" s="957"/>
      <c r="K51" s="957"/>
      <c r="L51" s="958"/>
      <c r="M51" s="850"/>
      <c r="N51" s="961"/>
      <c r="O51" s="961"/>
      <c r="P51" s="961"/>
      <c r="Q51" s="961"/>
      <c r="R51" s="961"/>
      <c r="S51" s="961"/>
      <c r="T51" s="961"/>
      <c r="U51" s="961"/>
      <c r="V51" s="961"/>
      <c r="W51" s="961"/>
    </row>
    <row r="52" spans="2:23" ht="13.5" customHeight="1">
      <c r="B52" s="957"/>
      <c r="C52" s="957"/>
      <c r="D52" s="957"/>
      <c r="E52" s="957"/>
      <c r="F52" s="957"/>
      <c r="G52" s="957"/>
      <c r="H52" s="957"/>
      <c r="I52" s="957"/>
      <c r="J52" s="957"/>
      <c r="K52" s="957"/>
      <c r="L52" s="958"/>
      <c r="M52" s="850"/>
      <c r="N52" s="961"/>
      <c r="O52" s="961"/>
      <c r="P52" s="961"/>
      <c r="Q52" s="961"/>
      <c r="R52" s="961"/>
      <c r="S52" s="961"/>
      <c r="T52" s="961"/>
      <c r="U52" s="961"/>
      <c r="V52" s="961"/>
      <c r="W52" s="961"/>
    </row>
    <row r="53" spans="2:23" ht="13.5" customHeight="1">
      <c r="B53" s="957"/>
      <c r="C53" s="957"/>
      <c r="D53" s="957"/>
      <c r="E53" s="957"/>
      <c r="F53" s="957"/>
      <c r="G53" s="957"/>
      <c r="H53" s="957"/>
      <c r="I53" s="957"/>
      <c r="J53" s="957"/>
      <c r="K53" s="957"/>
    </row>
    <row r="54" spans="2:23" ht="12.75" customHeight="1">
      <c r="B54" s="957"/>
      <c r="C54" s="957"/>
      <c r="D54" s="957"/>
      <c r="E54" s="957"/>
      <c r="F54" s="957"/>
      <c r="G54" s="957"/>
      <c r="H54" s="957"/>
      <c r="I54" s="957"/>
      <c r="J54" s="957"/>
      <c r="K54" s="957"/>
    </row>
    <row r="55" spans="2:23" ht="12.75" customHeight="1">
      <c r="B55" s="957"/>
      <c r="C55" s="957"/>
      <c r="D55" s="957"/>
      <c r="E55" s="957"/>
      <c r="F55" s="957"/>
      <c r="G55" s="957"/>
      <c r="H55" s="957"/>
      <c r="I55" s="957"/>
      <c r="J55" s="957"/>
      <c r="K55" s="957"/>
    </row>
    <row r="56" spans="2:23" ht="15" customHeight="1">
      <c r="B56" s="957"/>
      <c r="C56" s="957"/>
      <c r="D56" s="957"/>
      <c r="E56" s="957"/>
      <c r="F56" s="957"/>
      <c r="G56" s="957"/>
      <c r="H56" s="957"/>
      <c r="I56" s="957"/>
      <c r="J56" s="957"/>
      <c r="K56" s="957"/>
    </row>
    <row r="57" spans="2:23" ht="15" customHeight="1">
      <c r="B57" s="957"/>
      <c r="C57" s="957"/>
      <c r="D57" s="957"/>
      <c r="E57" s="957"/>
      <c r="F57" s="957"/>
      <c r="G57" s="957"/>
      <c r="H57" s="957"/>
      <c r="I57" s="957"/>
      <c r="J57" s="957"/>
      <c r="K57" s="957"/>
    </row>
    <row r="58" spans="2:23" ht="15" customHeight="1">
      <c r="B58" s="957"/>
      <c r="C58" s="957"/>
      <c r="D58" s="957"/>
      <c r="E58" s="957"/>
      <c r="F58" s="957"/>
      <c r="G58" s="957"/>
      <c r="H58" s="957"/>
      <c r="I58" s="957"/>
      <c r="J58" s="957"/>
      <c r="K58" s="957"/>
    </row>
    <row r="59" spans="2:23" ht="15" customHeight="1">
      <c r="B59" s="957"/>
      <c r="C59" s="957"/>
      <c r="D59" s="957"/>
      <c r="E59" s="957"/>
      <c r="F59" s="957"/>
      <c r="G59" s="957"/>
      <c r="H59" s="957"/>
      <c r="I59" s="957"/>
      <c r="J59" s="957"/>
      <c r="K59" s="957"/>
    </row>
    <row r="60" spans="2:23" ht="15" customHeight="1">
      <c r="B60" s="957"/>
      <c r="C60" s="957"/>
      <c r="D60" s="957"/>
      <c r="E60" s="957"/>
      <c r="F60" s="957"/>
      <c r="G60" s="957"/>
      <c r="H60" s="957"/>
      <c r="I60" s="957"/>
      <c r="J60" s="957"/>
      <c r="K60" s="957"/>
    </row>
    <row r="61" spans="2:23" ht="15" customHeight="1">
      <c r="B61" s="957"/>
      <c r="C61" s="957"/>
      <c r="D61" s="957"/>
      <c r="E61" s="957"/>
      <c r="F61" s="957"/>
      <c r="G61" s="957"/>
      <c r="H61" s="957"/>
      <c r="I61" s="957"/>
      <c r="J61" s="957"/>
      <c r="K61" s="957"/>
    </row>
    <row r="62" spans="2:23" ht="15" customHeight="1">
      <c r="B62" s="957"/>
      <c r="C62" s="957"/>
      <c r="D62" s="957"/>
      <c r="E62" s="957"/>
      <c r="F62" s="957"/>
      <c r="G62" s="957"/>
      <c r="H62" s="957"/>
      <c r="I62" s="957"/>
      <c r="J62" s="957"/>
      <c r="K62" s="957"/>
    </row>
    <row r="63" spans="2:23" ht="15" customHeight="1">
      <c r="B63" s="957"/>
      <c r="C63" s="957"/>
      <c r="D63" s="957"/>
      <c r="E63" s="957"/>
      <c r="F63" s="957"/>
      <c r="G63" s="957"/>
      <c r="H63" s="957"/>
      <c r="I63" s="957"/>
      <c r="J63" s="957"/>
      <c r="K63" s="957"/>
    </row>
    <row r="64" spans="2:23" ht="15" customHeight="1">
      <c r="B64" s="957"/>
      <c r="C64" s="957"/>
      <c r="D64" s="957"/>
      <c r="E64" s="957"/>
      <c r="F64" s="957"/>
      <c r="G64" s="957"/>
      <c r="H64" s="957"/>
      <c r="I64" s="957"/>
      <c r="J64" s="957"/>
      <c r="K64" s="957"/>
    </row>
    <row r="65" spans="2:11" ht="15" customHeight="1">
      <c r="B65" s="957"/>
      <c r="C65" s="957"/>
      <c r="D65" s="957"/>
      <c r="E65" s="957"/>
      <c r="F65" s="957"/>
      <c r="G65" s="957"/>
      <c r="H65" s="957"/>
      <c r="I65" s="957"/>
      <c r="J65" s="957"/>
      <c r="K65" s="957"/>
    </row>
    <row r="66" spans="2:11" ht="15" customHeight="1">
      <c r="B66" s="957"/>
      <c r="C66" s="957"/>
      <c r="D66" s="957"/>
      <c r="E66" s="957"/>
      <c r="F66" s="957"/>
      <c r="G66" s="957"/>
      <c r="H66" s="957"/>
      <c r="I66" s="957"/>
      <c r="J66" s="957"/>
      <c r="K66" s="957"/>
    </row>
    <row r="67" spans="2:11" ht="15" customHeight="1">
      <c r="B67" s="957"/>
      <c r="C67" s="957"/>
      <c r="D67" s="957"/>
      <c r="E67" s="957"/>
      <c r="F67" s="957"/>
      <c r="G67" s="957"/>
      <c r="H67" s="957"/>
      <c r="I67" s="957"/>
      <c r="J67" s="957"/>
      <c r="K67" s="957"/>
    </row>
    <row r="68" spans="2:11" ht="15" customHeight="1">
      <c r="B68" s="957"/>
      <c r="C68" s="957"/>
      <c r="D68" s="957"/>
      <c r="E68" s="957"/>
      <c r="F68" s="957"/>
      <c r="G68" s="957"/>
      <c r="H68" s="957"/>
      <c r="I68" s="957"/>
      <c r="J68" s="957"/>
      <c r="K68" s="957"/>
    </row>
    <row r="69" spans="2:11" ht="15" customHeight="1">
      <c r="B69" s="957"/>
      <c r="C69" s="957"/>
      <c r="D69" s="957"/>
      <c r="E69" s="957"/>
      <c r="F69" s="957"/>
      <c r="G69" s="957"/>
      <c r="H69" s="957"/>
      <c r="I69" s="957"/>
      <c r="J69" s="957"/>
      <c r="K69" s="957"/>
    </row>
    <row r="70" spans="2:11" ht="15" customHeight="1">
      <c r="B70" s="957"/>
      <c r="C70" s="957"/>
      <c r="D70" s="957"/>
      <c r="E70" s="957"/>
      <c r="F70" s="957"/>
      <c r="G70" s="957"/>
      <c r="H70" s="957"/>
      <c r="I70" s="957"/>
      <c r="J70" s="957"/>
      <c r="K70" s="957"/>
    </row>
    <row r="71" spans="2:11" ht="15" customHeight="1">
      <c r="B71" s="957"/>
      <c r="C71" s="957"/>
      <c r="D71" s="957"/>
      <c r="E71" s="957"/>
      <c r="F71" s="957"/>
      <c r="G71" s="957"/>
      <c r="H71" s="957"/>
      <c r="I71" s="957"/>
      <c r="J71" s="957"/>
      <c r="K71" s="957"/>
    </row>
    <row r="72" spans="2:11" ht="15" customHeight="1">
      <c r="B72" s="957"/>
      <c r="C72" s="957"/>
      <c r="D72" s="957"/>
      <c r="E72" s="957"/>
      <c r="F72" s="957"/>
      <c r="G72" s="957"/>
      <c r="H72" s="957"/>
      <c r="I72" s="957"/>
      <c r="J72" s="957"/>
      <c r="K72" s="957"/>
    </row>
    <row r="73" spans="2:11" ht="15" customHeight="1">
      <c r="B73" s="957"/>
      <c r="C73" s="957"/>
      <c r="D73" s="957"/>
      <c r="E73" s="957"/>
      <c r="F73" s="957"/>
      <c r="G73" s="957"/>
      <c r="H73" s="957"/>
      <c r="I73" s="957"/>
      <c r="J73" s="957"/>
      <c r="K73" s="957"/>
    </row>
    <row r="74" spans="2:11" ht="15" customHeight="1">
      <c r="B74" s="957"/>
      <c r="C74" s="957"/>
      <c r="D74" s="957"/>
      <c r="E74" s="957"/>
      <c r="F74" s="957"/>
      <c r="G74" s="957"/>
      <c r="H74" s="957"/>
      <c r="I74" s="957"/>
      <c r="J74" s="957"/>
      <c r="K74" s="957"/>
    </row>
    <row r="75" spans="2:11" ht="15" customHeight="1">
      <c r="B75" s="957"/>
      <c r="C75" s="957"/>
      <c r="D75" s="957"/>
      <c r="E75" s="957"/>
      <c r="F75" s="957"/>
      <c r="G75" s="957"/>
      <c r="H75" s="957"/>
      <c r="I75" s="957"/>
      <c r="J75" s="957"/>
      <c r="K75" s="957"/>
    </row>
    <row r="76" spans="2:11" ht="15" customHeight="1">
      <c r="B76" s="957"/>
      <c r="C76" s="957"/>
      <c r="D76" s="957"/>
      <c r="E76" s="957"/>
      <c r="F76" s="957"/>
      <c r="G76" s="957"/>
      <c r="H76" s="957"/>
      <c r="I76" s="957"/>
      <c r="J76" s="957"/>
      <c r="K76" s="957"/>
    </row>
    <row r="77" spans="2:11" ht="15" customHeight="1">
      <c r="B77" s="957"/>
      <c r="C77" s="957"/>
      <c r="D77" s="957"/>
      <c r="E77" s="957"/>
      <c r="F77" s="957"/>
      <c r="G77" s="957"/>
      <c r="H77" s="957"/>
      <c r="I77" s="957"/>
      <c r="J77" s="957"/>
      <c r="K77" s="957"/>
    </row>
    <row r="78" spans="2:11" ht="15" customHeight="1">
      <c r="B78" s="957"/>
      <c r="C78" s="957"/>
      <c r="D78" s="957"/>
      <c r="E78" s="957"/>
      <c r="F78" s="957"/>
      <c r="G78" s="957"/>
      <c r="H78" s="957"/>
      <c r="I78" s="957"/>
      <c r="J78" s="957"/>
      <c r="K78" s="957"/>
    </row>
    <row r="79" spans="2:11" ht="15" customHeight="1">
      <c r="B79" s="957"/>
      <c r="C79" s="957"/>
      <c r="D79" s="957"/>
      <c r="E79" s="957"/>
      <c r="F79" s="957"/>
      <c r="G79" s="957"/>
      <c r="H79" s="957"/>
      <c r="I79" s="957"/>
      <c r="J79" s="957"/>
      <c r="K79" s="957"/>
    </row>
    <row r="80" spans="2:11" ht="15" customHeight="1">
      <c r="B80" s="957"/>
      <c r="C80" s="957"/>
      <c r="D80" s="957"/>
      <c r="E80" s="957"/>
      <c r="F80" s="957"/>
      <c r="G80" s="957"/>
      <c r="H80" s="957"/>
      <c r="I80" s="957"/>
      <c r="J80" s="957"/>
      <c r="K80" s="957"/>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119" spans="13:13">
      <c r="M119" s="965"/>
    </row>
    <row r="120" spans="13:13">
      <c r="M120" s="965"/>
    </row>
    <row r="121" spans="13:13">
      <c r="M121" s="965"/>
    </row>
    <row r="122" spans="13:13">
      <c r="M122" s="965"/>
    </row>
    <row r="123" spans="13:13">
      <c r="M123" s="965"/>
    </row>
    <row r="124" spans="13:13">
      <c r="M124" s="965"/>
    </row>
    <row r="125" spans="13:13">
      <c r="M125" s="965"/>
    </row>
    <row r="126" spans="13:13">
      <c r="M126" s="965"/>
    </row>
    <row r="127" spans="13:13">
      <c r="M127" s="965"/>
    </row>
    <row r="140" spans="13:13">
      <c r="M140" s="965"/>
    </row>
    <row r="141" spans="13:13">
      <c r="M141" s="965"/>
    </row>
  </sheetData>
  <phoneticPr fontId="40" type="noConversion"/>
  <pageMargins left="0.70866141732283472" right="0.70866141732283472" top="0.74803149606299213" bottom="0.74803149606299213" header="0.31496062992125984" footer="0.31496062992125984"/>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79998168889431442"/>
    <pageSetUpPr fitToPage="1"/>
  </sheetPr>
  <dimension ref="A1:AB32"/>
  <sheetViews>
    <sheetView zoomScaleNormal="100" workbookViewId="0">
      <selection sqref="A1:O34"/>
    </sheetView>
  </sheetViews>
  <sheetFormatPr baseColWidth="10" defaultColWidth="5.81640625" defaultRowHeight="12.75"/>
  <cols>
    <col min="1" max="1" width="2.7265625" style="121" customWidth="1"/>
    <col min="2" max="2" width="8" style="121" customWidth="1"/>
    <col min="3" max="14" width="6.453125" style="121" customWidth="1"/>
    <col min="15" max="15" width="6.26953125" style="121" customWidth="1"/>
    <col min="16" max="16" width="2.6328125" style="121" customWidth="1"/>
    <col min="17" max="16384" width="5.81640625" style="121"/>
  </cols>
  <sheetData>
    <row r="1" spans="2:22" ht="12.75" customHeight="1">
      <c r="B1" s="1156" t="s">
        <v>391</v>
      </c>
      <c r="C1" s="1156"/>
      <c r="D1" s="1156"/>
      <c r="E1" s="1156"/>
      <c r="F1" s="1156"/>
      <c r="G1" s="1156"/>
      <c r="H1" s="1156"/>
      <c r="I1" s="1156"/>
      <c r="J1" s="1156"/>
      <c r="K1" s="1156"/>
      <c r="L1" s="1156"/>
      <c r="M1" s="1156"/>
      <c r="N1" s="1156"/>
      <c r="O1" s="1156"/>
      <c r="P1" s="120"/>
    </row>
    <row r="2" spans="2:22" ht="12.75" customHeight="1">
      <c r="B2" s="140"/>
      <c r="C2" s="140"/>
      <c r="D2" s="140"/>
      <c r="E2" s="140"/>
      <c r="F2" s="140"/>
      <c r="G2" s="140"/>
      <c r="H2" s="140"/>
      <c r="I2" s="140"/>
      <c r="J2" s="140"/>
      <c r="K2" s="140"/>
      <c r="L2" s="140"/>
      <c r="M2" s="140"/>
      <c r="N2" s="140"/>
      <c r="O2" s="140"/>
      <c r="P2" s="120"/>
    </row>
    <row r="3" spans="2:22" ht="16.5" customHeight="1">
      <c r="B3" s="1040" t="s">
        <v>443</v>
      </c>
      <c r="C3" s="1156"/>
      <c r="D3" s="1156"/>
      <c r="E3" s="1156"/>
      <c r="F3" s="1156"/>
      <c r="G3" s="1156"/>
      <c r="H3" s="1156"/>
      <c r="I3" s="1156"/>
      <c r="J3" s="1156"/>
      <c r="K3" s="1156"/>
      <c r="L3" s="1156"/>
      <c r="M3" s="1156"/>
      <c r="N3" s="1156"/>
      <c r="O3" s="1156"/>
      <c r="P3" s="193"/>
    </row>
    <row r="4" spans="2:22" ht="16.5" customHeight="1">
      <c r="B4" s="1157" t="s">
        <v>635</v>
      </c>
      <c r="C4" s="1158"/>
      <c r="D4" s="1158"/>
      <c r="E4" s="1158"/>
      <c r="F4" s="1158"/>
      <c r="G4" s="1158"/>
      <c r="H4" s="1158"/>
      <c r="I4" s="1158"/>
      <c r="J4" s="1158"/>
      <c r="K4" s="1158"/>
      <c r="L4" s="1158"/>
      <c r="M4" s="1158"/>
      <c r="N4" s="1158"/>
      <c r="O4" s="1158"/>
      <c r="P4" s="120"/>
    </row>
    <row r="5" spans="2:22" ht="18" customHeight="1">
      <c r="B5" s="1161" t="s">
        <v>169</v>
      </c>
      <c r="C5" s="1161"/>
      <c r="D5" s="1161"/>
      <c r="E5" s="1161"/>
      <c r="F5" s="1161"/>
      <c r="G5" s="1161"/>
      <c r="H5" s="1161"/>
      <c r="I5" s="1161"/>
      <c r="J5" s="1161"/>
      <c r="K5" s="1161"/>
      <c r="L5" s="1161"/>
      <c r="M5" s="1161"/>
      <c r="N5" s="1161"/>
      <c r="O5" s="1161"/>
      <c r="P5" s="246"/>
    </row>
    <row r="6" spans="2:22">
      <c r="B6" s="1159"/>
      <c r="C6" s="1159"/>
      <c r="D6" s="1159"/>
      <c r="E6" s="1159"/>
      <c r="F6" s="1159"/>
      <c r="G6" s="1159"/>
      <c r="H6" s="1159"/>
      <c r="I6" s="1159"/>
      <c r="J6" s="1159"/>
      <c r="K6" s="1159"/>
      <c r="L6" s="1159"/>
      <c r="M6" s="1159"/>
      <c r="N6" s="1159"/>
      <c r="O6" s="1159"/>
      <c r="P6" s="120"/>
    </row>
    <row r="7" spans="2:22" ht="18.75" customHeight="1">
      <c r="B7" s="1144" t="s">
        <v>114</v>
      </c>
      <c r="C7" s="1148" t="s">
        <v>64</v>
      </c>
      <c r="D7" s="1160" t="s">
        <v>113</v>
      </c>
      <c r="E7" s="1160"/>
      <c r="F7" s="1160"/>
      <c r="G7" s="1160"/>
      <c r="H7" s="1160"/>
      <c r="I7" s="1160"/>
      <c r="J7" s="1160"/>
      <c r="K7" s="1160" t="s">
        <v>174</v>
      </c>
      <c r="L7" s="1160"/>
      <c r="M7" s="1160"/>
      <c r="N7" s="1160"/>
      <c r="O7" s="1160"/>
      <c r="P7" s="1142"/>
      <c r="Q7" s="1143"/>
      <c r="R7" s="1143"/>
      <c r="S7" s="1143"/>
      <c r="T7" s="1143"/>
      <c r="U7" s="1143"/>
      <c r="V7" s="1143"/>
    </row>
    <row r="8" spans="2:22" ht="13.5" customHeight="1">
      <c r="B8" s="1145"/>
      <c r="C8" s="1148"/>
      <c r="D8" s="1148" t="s">
        <v>64</v>
      </c>
      <c r="E8" s="1147" t="s">
        <v>115</v>
      </c>
      <c r="F8" s="1147"/>
      <c r="G8" s="1147"/>
      <c r="H8" s="1148" t="s">
        <v>140</v>
      </c>
      <c r="I8" s="1148" t="s">
        <v>141</v>
      </c>
      <c r="J8" s="1148" t="s">
        <v>116</v>
      </c>
      <c r="K8" s="1148" t="s">
        <v>64</v>
      </c>
      <c r="L8" s="1148" t="s">
        <v>120</v>
      </c>
      <c r="M8" s="1148" t="s">
        <v>121</v>
      </c>
      <c r="N8" s="1148" t="s">
        <v>122</v>
      </c>
      <c r="O8" s="1148" t="s">
        <v>59</v>
      </c>
      <c r="P8" s="1142"/>
      <c r="Q8" s="1143"/>
      <c r="R8" s="1143"/>
      <c r="S8" s="1143"/>
      <c r="T8" s="1143"/>
      <c r="U8" s="1143"/>
      <c r="V8" s="1143"/>
    </row>
    <row r="9" spans="2:22" ht="12.75" customHeight="1">
      <c r="B9" s="1146"/>
      <c r="C9" s="1148"/>
      <c r="D9" s="1148"/>
      <c r="E9" s="605" t="s">
        <v>117</v>
      </c>
      <c r="F9" s="605" t="s">
        <v>118</v>
      </c>
      <c r="G9" s="605" t="s">
        <v>119</v>
      </c>
      <c r="H9" s="1148"/>
      <c r="I9" s="1148"/>
      <c r="J9" s="1148"/>
      <c r="K9" s="1148"/>
      <c r="L9" s="1148"/>
      <c r="M9" s="1148"/>
      <c r="N9" s="1148"/>
      <c r="O9" s="1148"/>
      <c r="P9" s="120"/>
    </row>
    <row r="10" spans="2:22">
      <c r="B10" s="606">
        <v>2013</v>
      </c>
      <c r="C10" s="123">
        <v>1922480</v>
      </c>
      <c r="D10" s="123">
        <v>1504022</v>
      </c>
      <c r="E10" s="123">
        <v>1283781</v>
      </c>
      <c r="F10" s="123">
        <v>78676</v>
      </c>
      <c r="G10" s="123">
        <v>23358</v>
      </c>
      <c r="H10" s="123">
        <v>49087</v>
      </c>
      <c r="I10" s="123">
        <v>59891</v>
      </c>
      <c r="J10" s="123">
        <v>9229</v>
      </c>
      <c r="K10" s="123">
        <v>418458</v>
      </c>
      <c r="L10" s="123">
        <v>228742</v>
      </c>
      <c r="M10" s="123">
        <v>23670</v>
      </c>
      <c r="N10" s="123">
        <v>154443</v>
      </c>
      <c r="O10" s="123">
        <v>11603</v>
      </c>
      <c r="Q10" s="176"/>
      <c r="R10" s="176"/>
    </row>
    <row r="11" spans="2:22">
      <c r="B11" s="606">
        <v>2014</v>
      </c>
      <c r="C11" s="579">
        <v>1968268</v>
      </c>
      <c r="D11" s="123">
        <v>1545816</v>
      </c>
      <c r="E11" s="123">
        <v>1331779</v>
      </c>
      <c r="F11" s="123">
        <v>88506</v>
      </c>
      <c r="G11" s="123">
        <v>11754</v>
      </c>
      <c r="H11" s="123">
        <v>46030</v>
      </c>
      <c r="I11" s="123">
        <v>58783</v>
      </c>
      <c r="J11" s="123">
        <v>8964</v>
      </c>
      <c r="K11" s="123">
        <v>422452</v>
      </c>
      <c r="L11" s="123">
        <v>228790</v>
      </c>
      <c r="M11" s="123">
        <v>25606</v>
      </c>
      <c r="N11" s="123">
        <v>163326</v>
      </c>
      <c r="O11" s="123">
        <v>4730</v>
      </c>
    </row>
    <row r="12" spans="2:22">
      <c r="B12" s="606">
        <v>2015</v>
      </c>
      <c r="C12" s="579">
        <v>1962342</v>
      </c>
      <c r="D12" s="123">
        <v>1528953</v>
      </c>
      <c r="E12" s="123">
        <v>1337677</v>
      </c>
      <c r="F12" s="123">
        <v>60624</v>
      </c>
      <c r="G12" s="123">
        <v>6483</v>
      </c>
      <c r="H12" s="123">
        <v>50404</v>
      </c>
      <c r="I12" s="123">
        <v>55472</v>
      </c>
      <c r="J12" s="123">
        <v>18293</v>
      </c>
      <c r="K12" s="123">
        <v>433389</v>
      </c>
      <c r="L12" s="123">
        <v>237936</v>
      </c>
      <c r="M12" s="123">
        <v>26712</v>
      </c>
      <c r="N12" s="123">
        <v>163871</v>
      </c>
      <c r="O12" s="123">
        <v>4870</v>
      </c>
    </row>
    <row r="13" spans="2:22">
      <c r="B13" s="606">
        <v>2016</v>
      </c>
      <c r="C13" s="579">
        <v>2028168</v>
      </c>
      <c r="D13" s="123">
        <v>1586798</v>
      </c>
      <c r="E13" s="123">
        <v>1383515</v>
      </c>
      <c r="F13" s="123">
        <v>65857</v>
      </c>
      <c r="G13" s="123">
        <v>5868</v>
      </c>
      <c r="H13" s="123">
        <v>64334</v>
      </c>
      <c r="I13" s="123">
        <v>51609</v>
      </c>
      <c r="J13" s="123">
        <v>15615</v>
      </c>
      <c r="K13" s="123">
        <v>441370</v>
      </c>
      <c r="L13" s="123">
        <v>246225</v>
      </c>
      <c r="M13" s="123">
        <v>27606</v>
      </c>
      <c r="N13" s="123">
        <v>163502</v>
      </c>
      <c r="O13" s="123">
        <v>4037</v>
      </c>
    </row>
    <row r="14" spans="2:22">
      <c r="B14" s="606">
        <v>2017</v>
      </c>
      <c r="C14" s="123">
        <v>2018526</v>
      </c>
      <c r="D14" s="123">
        <v>1583602</v>
      </c>
      <c r="E14" s="123">
        <v>1388441</v>
      </c>
      <c r="F14" s="123">
        <v>61151</v>
      </c>
      <c r="G14" s="123">
        <v>4852</v>
      </c>
      <c r="H14" s="123">
        <v>58877</v>
      </c>
      <c r="I14" s="123">
        <v>45803</v>
      </c>
      <c r="J14" s="123">
        <v>24478</v>
      </c>
      <c r="K14" s="123">
        <v>434924</v>
      </c>
      <c r="L14" s="123">
        <v>243649</v>
      </c>
      <c r="M14" s="123">
        <v>28787</v>
      </c>
      <c r="N14" s="123">
        <v>159351</v>
      </c>
      <c r="O14" s="123">
        <v>3137</v>
      </c>
    </row>
    <row r="15" spans="2:22" ht="12.75" customHeight="1">
      <c r="B15" s="650">
        <v>2018</v>
      </c>
      <c r="C15" s="123">
        <v>2089336</v>
      </c>
      <c r="D15" s="123">
        <v>1634470</v>
      </c>
      <c r="E15" s="123">
        <v>1443182</v>
      </c>
      <c r="F15" s="123">
        <v>63118</v>
      </c>
      <c r="G15" s="123">
        <v>6393</v>
      </c>
      <c r="H15" s="123">
        <v>64660</v>
      </c>
      <c r="I15" s="123">
        <v>44404</v>
      </c>
      <c r="J15" s="123">
        <v>12713</v>
      </c>
      <c r="K15" s="123">
        <v>454866</v>
      </c>
      <c r="L15" s="123">
        <v>251336</v>
      </c>
      <c r="M15" s="123">
        <v>27950</v>
      </c>
      <c r="N15" s="123">
        <v>171870</v>
      </c>
      <c r="O15" s="123">
        <v>3710</v>
      </c>
      <c r="Q15"/>
    </row>
    <row r="16" spans="2:22" ht="12.75" customHeight="1">
      <c r="B16" s="909" t="s">
        <v>483</v>
      </c>
      <c r="C16" s="123">
        <v>2093498</v>
      </c>
      <c r="D16" s="123">
        <v>1622991</v>
      </c>
      <c r="E16" s="123">
        <v>1431921</v>
      </c>
      <c r="F16" s="123">
        <v>63046</v>
      </c>
      <c r="G16" s="123">
        <v>12346</v>
      </c>
      <c r="H16" s="123">
        <v>70842</v>
      </c>
      <c r="I16" s="123">
        <v>42128</v>
      </c>
      <c r="J16" s="123">
        <v>2708</v>
      </c>
      <c r="K16" s="123">
        <v>470507</v>
      </c>
      <c r="L16" s="123">
        <v>257705</v>
      </c>
      <c r="M16" s="123">
        <v>31063</v>
      </c>
      <c r="N16" s="123">
        <v>177642</v>
      </c>
      <c r="O16" s="123">
        <v>4097</v>
      </c>
      <c r="Q16"/>
    </row>
    <row r="17" spans="1:28">
      <c r="B17" s="120"/>
      <c r="C17" s="591"/>
      <c r="D17" s="591"/>
      <c r="E17" s="591"/>
      <c r="F17" s="591"/>
      <c r="G17" s="591"/>
      <c r="H17" s="591"/>
      <c r="I17" s="591"/>
      <c r="J17" s="591"/>
      <c r="K17" s="591"/>
      <c r="L17" s="591"/>
      <c r="M17" s="591"/>
      <c r="N17" s="591"/>
      <c r="O17" s="591"/>
    </row>
    <row r="18" spans="1:28" s="153" customFormat="1" ht="15" customHeight="1">
      <c r="B18" s="1152" t="s">
        <v>564</v>
      </c>
      <c r="C18" s="1153"/>
      <c r="D18" s="1153"/>
      <c r="E18" s="1153"/>
      <c r="F18" s="1153"/>
      <c r="G18" s="1153"/>
      <c r="H18" s="1153"/>
      <c r="I18" s="1153"/>
      <c r="J18" s="1153"/>
      <c r="K18" s="1153"/>
      <c r="L18" s="1153"/>
      <c r="M18" s="1153"/>
      <c r="N18" s="1153"/>
      <c r="O18" s="1154"/>
      <c r="P18"/>
      <c r="T18"/>
    </row>
    <row r="19" spans="1:28" s="153" customFormat="1" ht="15" customHeight="1">
      <c r="B19" s="122" t="s">
        <v>47</v>
      </c>
      <c r="C19" s="123">
        <v>167328</v>
      </c>
      <c r="D19" s="123">
        <v>130100</v>
      </c>
      <c r="E19" s="123">
        <v>112759</v>
      </c>
      <c r="F19" s="123">
        <v>3781</v>
      </c>
      <c r="G19" s="123">
        <v>1146</v>
      </c>
      <c r="H19" s="123">
        <v>6749</v>
      </c>
      <c r="I19" s="123">
        <v>5182</v>
      </c>
      <c r="J19" s="123">
        <v>483</v>
      </c>
      <c r="K19" s="123">
        <v>37228</v>
      </c>
      <c r="L19" s="123">
        <v>18223</v>
      </c>
      <c r="M19" s="123">
        <v>3180</v>
      </c>
      <c r="N19" s="123">
        <v>15533</v>
      </c>
      <c r="O19" s="123">
        <v>292</v>
      </c>
      <c r="S19"/>
      <c r="U19"/>
    </row>
    <row r="20" spans="1:28" s="153" customFormat="1" ht="15" customHeight="1">
      <c r="B20" s="122" t="s">
        <v>48</v>
      </c>
      <c r="C20" s="123">
        <v>158030</v>
      </c>
      <c r="D20" s="123">
        <v>122301</v>
      </c>
      <c r="E20" s="123">
        <v>109730</v>
      </c>
      <c r="F20" s="123">
        <v>4860</v>
      </c>
      <c r="G20" s="123">
        <v>1089</v>
      </c>
      <c r="H20" s="123">
        <v>5678</v>
      </c>
      <c r="I20" s="123">
        <v>838</v>
      </c>
      <c r="J20" s="123">
        <v>106</v>
      </c>
      <c r="K20" s="123">
        <v>35729</v>
      </c>
      <c r="L20" s="123">
        <v>18898</v>
      </c>
      <c r="M20" s="123">
        <v>2213</v>
      </c>
      <c r="N20" s="123">
        <v>14307</v>
      </c>
      <c r="O20" s="123">
        <v>311</v>
      </c>
      <c r="S20"/>
      <c r="U20"/>
    </row>
    <row r="21" spans="1:28" s="153" customFormat="1" ht="15" customHeight="1">
      <c r="B21" s="624" t="s">
        <v>632</v>
      </c>
      <c r="C21" s="123">
        <v>193384</v>
      </c>
      <c r="D21" s="123">
        <v>150318</v>
      </c>
      <c r="E21" s="123">
        <v>131484</v>
      </c>
      <c r="F21" s="123">
        <v>5338</v>
      </c>
      <c r="G21" s="123">
        <v>1333</v>
      </c>
      <c r="H21" s="123">
        <v>7209</v>
      </c>
      <c r="I21" s="123">
        <v>4681</v>
      </c>
      <c r="J21" s="123">
        <v>273</v>
      </c>
      <c r="K21" s="123">
        <v>43066</v>
      </c>
      <c r="L21" s="123">
        <v>22920</v>
      </c>
      <c r="M21" s="123">
        <v>3522</v>
      </c>
      <c r="N21" s="123">
        <v>16286</v>
      </c>
      <c r="O21" s="123">
        <v>338</v>
      </c>
      <c r="S21"/>
      <c r="U21"/>
    </row>
    <row r="22" spans="1:28" s="153" customFormat="1" ht="15" customHeight="1">
      <c r="B22" s="624" t="s">
        <v>57</v>
      </c>
      <c r="C22" s="123">
        <v>185666</v>
      </c>
      <c r="D22" s="123">
        <v>142979</v>
      </c>
      <c r="E22" s="123">
        <v>125763</v>
      </c>
      <c r="F22" s="123">
        <v>4975</v>
      </c>
      <c r="G22" s="123">
        <v>1316</v>
      </c>
      <c r="H22" s="123">
        <v>5522</v>
      </c>
      <c r="I22" s="123">
        <v>4929</v>
      </c>
      <c r="J22" s="123">
        <v>474</v>
      </c>
      <c r="K22" s="123">
        <v>42687</v>
      </c>
      <c r="L22" s="123">
        <v>22772</v>
      </c>
      <c r="M22" s="123">
        <v>3341</v>
      </c>
      <c r="N22" s="123">
        <v>16365</v>
      </c>
      <c r="O22" s="123">
        <v>209</v>
      </c>
      <c r="S22"/>
      <c r="U22"/>
    </row>
    <row r="23" spans="1:28" ht="16.5" customHeight="1">
      <c r="A23" s="153"/>
      <c r="B23" s="1155" t="s">
        <v>185</v>
      </c>
      <c r="C23" s="1155"/>
      <c r="D23" s="1155"/>
      <c r="E23" s="1155"/>
      <c r="F23" s="1155"/>
      <c r="G23" s="1155"/>
      <c r="H23" s="1155"/>
      <c r="I23" s="1155"/>
      <c r="J23" s="1155"/>
      <c r="K23" s="1155"/>
      <c r="L23" s="1155"/>
      <c r="M23" s="1155"/>
      <c r="N23" s="1155"/>
      <c r="O23" s="1155"/>
      <c r="P23" s="153"/>
      <c r="Q23" s="153"/>
      <c r="R23" s="153"/>
      <c r="S23" s="153"/>
      <c r="T23" s="153"/>
      <c r="U23" s="153"/>
      <c r="V23" s="153"/>
      <c r="W23" s="153"/>
      <c r="X23" s="153"/>
    </row>
    <row r="24" spans="1:28">
      <c r="B24" s="1151" t="s">
        <v>447</v>
      </c>
      <c r="C24" s="1151"/>
      <c r="D24" s="1151"/>
      <c r="E24" s="1151"/>
      <c r="F24" s="1151"/>
      <c r="G24" s="1151"/>
      <c r="H24" s="1151"/>
      <c r="I24" s="1151"/>
      <c r="J24" s="1151"/>
      <c r="K24" s="1151"/>
      <c r="L24" s="1151"/>
      <c r="M24" s="1151"/>
      <c r="N24" s="1151"/>
      <c r="O24" s="1151"/>
    </row>
    <row r="25" spans="1:28">
      <c r="B25" s="1149" t="s">
        <v>634</v>
      </c>
      <c r="C25" s="1150"/>
    </row>
    <row r="26" spans="1:28">
      <c r="B26" s="1150" t="s">
        <v>633</v>
      </c>
      <c r="C26" s="1150"/>
    </row>
    <row r="27" spans="1:28" ht="12.75" customHeight="1">
      <c r="B27" s="1151" t="s">
        <v>489</v>
      </c>
      <c r="C27" s="1151"/>
      <c r="D27" s="1151"/>
      <c r="E27" s="1151"/>
      <c r="F27" s="1151"/>
      <c r="G27" s="1151"/>
      <c r="H27" s="1151"/>
      <c r="I27" s="1151"/>
      <c r="J27" s="1151"/>
      <c r="K27" s="1151"/>
      <c r="L27" s="1151"/>
      <c r="M27" s="1151"/>
      <c r="N27" s="1151"/>
      <c r="O27" s="1151"/>
      <c r="P27" s="719"/>
      <c r="Q27" s="719"/>
      <c r="R27" s="719"/>
      <c r="S27" s="719"/>
      <c r="T27" s="719"/>
      <c r="U27" s="719"/>
      <c r="V27" s="719"/>
      <c r="W27" s="719"/>
      <c r="X27" s="719"/>
      <c r="Y27" s="719"/>
      <c r="Z27" s="719"/>
      <c r="AA27" s="719"/>
      <c r="AB27" s="719"/>
    </row>
    <row r="29" spans="1:28">
      <c r="B29" s="123" t="s">
        <v>593</v>
      </c>
      <c r="C29" s="123"/>
      <c r="D29" s="123"/>
      <c r="E29" s="123"/>
      <c r="F29" s="123"/>
      <c r="G29" s="123"/>
      <c r="H29" s="123"/>
      <c r="I29" s="123"/>
      <c r="J29" s="123"/>
      <c r="K29" s="123"/>
      <c r="L29" s="123"/>
      <c r="M29" s="123"/>
      <c r="N29" s="123"/>
      <c r="O29" s="123"/>
    </row>
    <row r="30" spans="1:28">
      <c r="B30" s="123" t="s">
        <v>594</v>
      </c>
      <c r="C30" s="123"/>
      <c r="D30" s="123">
        <v>-4.8823161564150004</v>
      </c>
      <c r="E30" s="123">
        <v>-4.351099753582</v>
      </c>
      <c r="F30" s="123">
        <v>-6.8002997377290004</v>
      </c>
      <c r="G30" s="123">
        <v>-1.2753188297069999</v>
      </c>
      <c r="H30" s="123">
        <v>-23.401303925648001</v>
      </c>
      <c r="I30" s="123">
        <v>5.2980132450330002</v>
      </c>
      <c r="J30" s="123">
        <v>73.626373626374004</v>
      </c>
      <c r="K30" s="123">
        <v>-0.88004458273300001</v>
      </c>
      <c r="L30" s="123">
        <v>-0.64572425829000002</v>
      </c>
      <c r="M30" s="123">
        <v>-5.1391254968769999</v>
      </c>
      <c r="N30" s="123">
        <v>0.48507920913699998</v>
      </c>
      <c r="O30" s="123">
        <v>-38.165680473373001</v>
      </c>
    </row>
    <row r="31" spans="1:28">
      <c r="B31" s="123" t="s">
        <v>595</v>
      </c>
      <c r="C31" s="123"/>
      <c r="D31" s="123">
        <v>14.144865520792999</v>
      </c>
      <c r="E31" s="123">
        <v>14.304021813224001</v>
      </c>
      <c r="F31" s="123">
        <v>-8.6485493940510008</v>
      </c>
      <c r="G31" s="123">
        <v>18.558558558559</v>
      </c>
      <c r="H31" s="123">
        <v>6.7259373792039998</v>
      </c>
      <c r="I31" s="123">
        <v>55.341947683580003</v>
      </c>
      <c r="J31" s="123">
        <v>42.342342342342</v>
      </c>
      <c r="K31" s="123">
        <v>18.852322084865001</v>
      </c>
      <c r="L31" s="123">
        <v>11.715070643642001</v>
      </c>
      <c r="M31" s="123">
        <v>57.817666509211001</v>
      </c>
      <c r="N31" s="123">
        <v>24.619250685349002</v>
      </c>
      <c r="O31" s="123">
        <v>-26.148409893993001</v>
      </c>
    </row>
    <row r="32" spans="1:28">
      <c r="B32" s="123" t="s">
        <v>596</v>
      </c>
      <c r="C32" s="123"/>
      <c r="D32" s="123">
        <v>4.8511864732439998</v>
      </c>
      <c r="E32" s="123">
        <v>4.7508832301990003</v>
      </c>
      <c r="F32" s="123">
        <v>-11.085049491016999</v>
      </c>
      <c r="G32" s="123">
        <v>0.72179830892999997</v>
      </c>
      <c r="H32" s="123">
        <v>11.156276233818</v>
      </c>
      <c r="I32" s="123">
        <v>22.014051522248</v>
      </c>
      <c r="J32" s="123">
        <v>54.808806488991998</v>
      </c>
      <c r="K32" s="123">
        <v>3.5966057441250001</v>
      </c>
      <c r="L32" s="123">
        <v>-1.121167255707</v>
      </c>
      <c r="M32" s="123">
        <v>32.525951557093002</v>
      </c>
      <c r="N32" s="123">
        <v>6.8806868714510001</v>
      </c>
      <c r="O32" s="123">
        <v>-33.602771362586999</v>
      </c>
    </row>
  </sheetData>
  <mergeCells count="27">
    <mergeCell ref="B1:O1"/>
    <mergeCell ref="B4:O4"/>
    <mergeCell ref="B6:O6"/>
    <mergeCell ref="D7:J7"/>
    <mergeCell ref="B3:O3"/>
    <mergeCell ref="B5:O5"/>
    <mergeCell ref="K7:O7"/>
    <mergeCell ref="C7:C9"/>
    <mergeCell ref="L8:L9"/>
    <mergeCell ref="K8:K9"/>
    <mergeCell ref="B25:C25"/>
    <mergeCell ref="B27:O27"/>
    <mergeCell ref="B18:O18"/>
    <mergeCell ref="B23:O23"/>
    <mergeCell ref="B24:O24"/>
    <mergeCell ref="B26:C26"/>
    <mergeCell ref="P7:V7"/>
    <mergeCell ref="B7:B9"/>
    <mergeCell ref="P8:V8"/>
    <mergeCell ref="E8:G8"/>
    <mergeCell ref="I8:I9"/>
    <mergeCell ref="N8:N9"/>
    <mergeCell ref="J8:J9"/>
    <mergeCell ref="M8:M9"/>
    <mergeCell ref="D8:D9"/>
    <mergeCell ref="H8:H9"/>
    <mergeCell ref="O8:O9"/>
  </mergeCells>
  <phoneticPr fontId="40" type="noConversion"/>
  <printOptions horizontalCentered="1"/>
  <pageMargins left="0.70866141732283472" right="0.70866141732283472" top="0.74803149606299213" bottom="0.74803149606299213" header="0.31496062992125984" footer="0.31496062992125984"/>
  <pageSetup paperSize="8" firstPageNumber="20" orientation="landscape" useFirstPageNumber="1" r:id="rId1"/>
  <headerFooter>
    <oddFooter>&amp;C&amp;10 22</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79998168889431442"/>
    <pageSetUpPr fitToPage="1"/>
  </sheetPr>
  <dimension ref="B1:Z28"/>
  <sheetViews>
    <sheetView topLeftCell="B1" zoomScaleNormal="100" workbookViewId="0">
      <pane ySplit="1" topLeftCell="A2" activePane="bottomLeft" state="frozen"/>
      <selection pane="bottomLeft" activeCell="B1" sqref="B1:K30"/>
    </sheetView>
  </sheetViews>
  <sheetFormatPr baseColWidth="10" defaultColWidth="5.81640625" defaultRowHeight="12.75"/>
  <cols>
    <col min="1" max="1" width="2.7265625" style="121" customWidth="1"/>
    <col min="2" max="10" width="10.90625" style="121" customWidth="1"/>
    <col min="11" max="11" width="10.08984375" style="121" customWidth="1"/>
    <col min="12" max="12" width="5.81640625" style="121"/>
    <col min="13" max="13" width="6.08984375" style="121" bestFit="1" customWidth="1"/>
    <col min="14" max="16384" width="5.81640625" style="121"/>
  </cols>
  <sheetData>
    <row r="1" spans="2:18" ht="12.75" customHeight="1">
      <c r="B1" s="1156" t="s">
        <v>392</v>
      </c>
      <c r="C1" s="1156"/>
      <c r="D1" s="1156"/>
      <c r="E1" s="1156"/>
      <c r="F1" s="1156"/>
      <c r="G1" s="1156"/>
      <c r="H1" s="1156"/>
      <c r="I1" s="1156"/>
      <c r="J1" s="1156"/>
      <c r="K1" s="1156"/>
    </row>
    <row r="2" spans="2:18" ht="12.75" customHeight="1">
      <c r="B2" s="1156" t="s">
        <v>124</v>
      </c>
      <c r="C2" s="1156"/>
      <c r="D2" s="1156"/>
      <c r="E2" s="1156"/>
      <c r="F2" s="1156"/>
      <c r="G2" s="1156"/>
      <c r="H2" s="1156"/>
      <c r="I2" s="1156"/>
      <c r="J2" s="1156"/>
      <c r="K2" s="1156"/>
    </row>
    <row r="3" spans="2:18" ht="16.5" customHeight="1">
      <c r="B3" s="1157" t="s">
        <v>635</v>
      </c>
      <c r="C3" s="1157"/>
      <c r="D3" s="1157"/>
      <c r="E3" s="1157"/>
      <c r="F3" s="1157"/>
      <c r="G3" s="1157"/>
      <c r="H3" s="1157"/>
      <c r="I3" s="1157"/>
      <c r="J3" s="1157"/>
      <c r="K3" s="1157"/>
    </row>
    <row r="4" spans="2:18" ht="16.5" customHeight="1">
      <c r="B4" s="1157" t="s">
        <v>169</v>
      </c>
      <c r="C4" s="1157"/>
      <c r="D4" s="1157"/>
      <c r="E4" s="1157"/>
      <c r="F4" s="1157"/>
      <c r="G4" s="1157"/>
      <c r="H4" s="1157"/>
      <c r="I4" s="1157"/>
      <c r="J4" s="1157"/>
      <c r="K4" s="1157"/>
    </row>
    <row r="5" spans="2:18" ht="16.5" customHeight="1">
      <c r="B5" s="1167"/>
      <c r="C5" s="1167"/>
      <c r="D5" s="1168"/>
      <c r="E5" s="1168"/>
      <c r="F5" s="1168"/>
      <c r="G5" s="1168"/>
      <c r="H5" s="1168"/>
      <c r="I5" s="1168"/>
      <c r="J5" s="1168"/>
      <c r="K5" s="120"/>
    </row>
    <row r="6" spans="2:18" ht="18" customHeight="1">
      <c r="B6" s="1145"/>
      <c r="C6" s="1162" t="s">
        <v>64</v>
      </c>
      <c r="D6" s="1148"/>
      <c r="E6" s="1148"/>
      <c r="F6" s="1148"/>
      <c r="G6" s="1148"/>
      <c r="H6" s="1148"/>
      <c r="I6" s="1148"/>
      <c r="J6" s="1148"/>
      <c r="K6" s="1148"/>
    </row>
    <row r="7" spans="2:18" ht="65.25" customHeight="1">
      <c r="B7" s="1146"/>
      <c r="C7" s="1163"/>
      <c r="D7" s="247" t="s">
        <v>175</v>
      </c>
      <c r="E7" s="247" t="s">
        <v>177</v>
      </c>
      <c r="F7" s="636" t="s">
        <v>524</v>
      </c>
      <c r="G7" s="636" t="s">
        <v>470</v>
      </c>
      <c r="H7" s="247" t="s">
        <v>180</v>
      </c>
      <c r="I7" s="247" t="s">
        <v>181</v>
      </c>
      <c r="J7" s="247" t="s">
        <v>176</v>
      </c>
      <c r="K7" s="636" t="s">
        <v>528</v>
      </c>
      <c r="L7" s="246"/>
      <c r="M7" s="246"/>
      <c r="N7" s="246"/>
      <c r="O7" s="246"/>
      <c r="P7" s="246"/>
      <c r="Q7" s="246"/>
    </row>
    <row r="8" spans="2:18" ht="12.75" customHeight="1">
      <c r="B8" s="128" t="s">
        <v>123</v>
      </c>
      <c r="C8" s="123">
        <v>1922480</v>
      </c>
      <c r="D8" s="123">
        <v>137549</v>
      </c>
      <c r="E8" s="123">
        <v>178615</v>
      </c>
      <c r="F8" s="123">
        <v>235036</v>
      </c>
      <c r="G8" s="123"/>
      <c r="H8" s="123">
        <v>173520</v>
      </c>
      <c r="I8" s="123">
        <v>149153</v>
      </c>
      <c r="J8" s="123">
        <v>878174</v>
      </c>
      <c r="K8" s="123">
        <v>170433</v>
      </c>
      <c r="L8" s="246"/>
      <c r="M8" s="910"/>
      <c r="N8" s="246"/>
      <c r="O8" s="246"/>
      <c r="P8" s="246"/>
      <c r="Q8" s="246"/>
      <c r="R8" s="246"/>
    </row>
    <row r="9" spans="2:18" ht="12.75" customHeight="1">
      <c r="B9" s="128">
        <v>2014</v>
      </c>
      <c r="C9" s="123">
        <v>1968268</v>
      </c>
      <c r="D9" s="123">
        <v>131770</v>
      </c>
      <c r="E9" s="123">
        <v>179811</v>
      </c>
      <c r="F9" s="123">
        <v>284729</v>
      </c>
      <c r="G9" s="123"/>
      <c r="H9" s="123">
        <v>161087</v>
      </c>
      <c r="I9" s="123">
        <v>152276</v>
      </c>
      <c r="J9" s="123">
        <v>894788</v>
      </c>
      <c r="K9" s="123">
        <v>163807</v>
      </c>
      <c r="M9" s="910"/>
    </row>
    <row r="10" spans="2:18">
      <c r="B10" s="128">
        <v>2015</v>
      </c>
      <c r="C10" s="123">
        <v>1962342</v>
      </c>
      <c r="D10" s="123">
        <v>127735</v>
      </c>
      <c r="E10" s="123">
        <v>181298</v>
      </c>
      <c r="F10" s="123">
        <v>251442</v>
      </c>
      <c r="G10" s="123"/>
      <c r="H10" s="123">
        <v>164014</v>
      </c>
      <c r="I10" s="123">
        <v>150320</v>
      </c>
      <c r="J10" s="123">
        <v>926978</v>
      </c>
      <c r="K10" s="123">
        <v>160555</v>
      </c>
      <c r="L10" s="176"/>
      <c r="M10" s="910"/>
    </row>
    <row r="11" spans="2:18">
      <c r="B11" s="128">
        <v>2016</v>
      </c>
      <c r="C11" s="123">
        <v>2028168</v>
      </c>
      <c r="D11" s="123">
        <v>127138</v>
      </c>
      <c r="E11" s="123">
        <v>187899</v>
      </c>
      <c r="F11" s="123">
        <v>275229</v>
      </c>
      <c r="G11" s="123"/>
      <c r="H11" s="123">
        <v>159667</v>
      </c>
      <c r="I11" s="123">
        <v>140551</v>
      </c>
      <c r="J11" s="123">
        <v>964310</v>
      </c>
      <c r="K11" s="123">
        <v>173374</v>
      </c>
      <c r="M11" s="910"/>
    </row>
    <row r="12" spans="2:18">
      <c r="B12" s="128">
        <v>2017</v>
      </c>
      <c r="C12" s="123">
        <v>2018526</v>
      </c>
      <c r="D12" s="123">
        <v>128706</v>
      </c>
      <c r="E12" s="123">
        <v>192665</v>
      </c>
      <c r="F12" s="123">
        <v>231998</v>
      </c>
      <c r="G12" s="123">
        <v>29436</v>
      </c>
      <c r="H12" s="123">
        <v>157481</v>
      </c>
      <c r="I12" s="123">
        <v>146500</v>
      </c>
      <c r="J12" s="123">
        <v>956918</v>
      </c>
      <c r="K12" s="123">
        <v>174832</v>
      </c>
      <c r="M12" s="910"/>
    </row>
    <row r="13" spans="2:18">
      <c r="B13" s="651">
        <v>2018</v>
      </c>
      <c r="C13" s="123">
        <v>2089336</v>
      </c>
      <c r="D13" s="123">
        <v>136101</v>
      </c>
      <c r="E13" s="123">
        <v>179623</v>
      </c>
      <c r="F13" s="123">
        <v>159076</v>
      </c>
      <c r="G13" s="123">
        <v>122592</v>
      </c>
      <c r="H13" s="123">
        <v>156131</v>
      </c>
      <c r="I13" s="123">
        <v>162196</v>
      </c>
      <c r="J13" s="123">
        <v>1010545</v>
      </c>
      <c r="K13" s="123">
        <v>163072</v>
      </c>
      <c r="M13" s="910"/>
    </row>
    <row r="14" spans="2:18">
      <c r="B14" s="651" t="s">
        <v>565</v>
      </c>
      <c r="C14" s="123">
        <v>2093498</v>
      </c>
      <c r="D14" s="123">
        <v>144552</v>
      </c>
      <c r="E14" s="123">
        <v>178721</v>
      </c>
      <c r="F14" s="123">
        <v>162772</v>
      </c>
      <c r="G14" s="123">
        <v>123547</v>
      </c>
      <c r="H14" s="123">
        <v>142410</v>
      </c>
      <c r="I14" s="123">
        <v>148835</v>
      </c>
      <c r="J14" s="123">
        <v>1038944</v>
      </c>
      <c r="K14" s="123">
        <v>153717</v>
      </c>
      <c r="M14" s="910"/>
      <c r="N14" s="176"/>
    </row>
    <row r="15" spans="2:18">
      <c r="B15" s="1164"/>
      <c r="C15" s="1165"/>
      <c r="D15" s="1165"/>
      <c r="E15" s="1165"/>
      <c r="F15" s="1165"/>
      <c r="G15" s="1165"/>
      <c r="H15" s="1165"/>
      <c r="I15" s="1165"/>
      <c r="J15" s="1165"/>
      <c r="K15" s="1166"/>
    </row>
    <row r="16" spans="2:18" s="153" customFormat="1" ht="13.5" customHeight="1">
      <c r="B16" s="624" t="s">
        <v>564</v>
      </c>
      <c r="C16" s="624"/>
      <c r="D16" s="624"/>
      <c r="E16" s="624"/>
      <c r="F16" s="624"/>
      <c r="G16" s="624"/>
      <c r="H16" s="624"/>
      <c r="I16" s="624"/>
      <c r="J16" s="624"/>
      <c r="K16" s="624"/>
    </row>
    <row r="17" spans="2:26" s="153" customFormat="1" ht="13.5" customHeight="1">
      <c r="B17" s="122" t="s">
        <v>47</v>
      </c>
      <c r="C17" s="923">
        <f>SUM(D17:K17)</f>
        <v>167328</v>
      </c>
      <c r="D17" s="923">
        <v>10754</v>
      </c>
      <c r="E17" s="923">
        <v>11403</v>
      </c>
      <c r="F17" s="923">
        <v>14386</v>
      </c>
      <c r="G17" s="923">
        <v>9545</v>
      </c>
      <c r="H17" s="923">
        <v>11126</v>
      </c>
      <c r="I17" s="923">
        <v>11669</v>
      </c>
      <c r="J17" s="923">
        <v>84879</v>
      </c>
      <c r="K17" s="923">
        <v>13566</v>
      </c>
      <c r="L17" s="695"/>
      <c r="M17" s="854"/>
      <c r="P17" s="694"/>
      <c r="W17" s="695"/>
      <c r="X17" s="695"/>
      <c r="Z17" s="695"/>
    </row>
    <row r="18" spans="2:26" s="153" customFormat="1" ht="13.5" customHeight="1">
      <c r="B18" s="122" t="s">
        <v>48</v>
      </c>
      <c r="C18" s="923">
        <v>158030</v>
      </c>
      <c r="D18" s="923">
        <v>11640</v>
      </c>
      <c r="E18" s="923">
        <v>12125</v>
      </c>
      <c r="F18" s="923">
        <v>12424</v>
      </c>
      <c r="G18" s="923">
        <v>8865</v>
      </c>
      <c r="H18" s="923">
        <v>11577</v>
      </c>
      <c r="I18" s="923">
        <v>13861</v>
      </c>
      <c r="J18" s="923">
        <v>75374</v>
      </c>
      <c r="K18" s="923">
        <v>12164</v>
      </c>
      <c r="L18" s="695"/>
      <c r="M18" s="854"/>
      <c r="P18" s="694"/>
      <c r="W18" s="695"/>
      <c r="X18" s="695"/>
      <c r="Z18" s="695"/>
    </row>
    <row r="19" spans="2:26" s="153" customFormat="1" ht="13.5" customHeight="1">
      <c r="B19" s="624" t="s">
        <v>632</v>
      </c>
      <c r="C19" s="923">
        <v>193384</v>
      </c>
      <c r="D19" s="923">
        <v>14251</v>
      </c>
      <c r="E19" s="923">
        <v>15071</v>
      </c>
      <c r="F19" s="923">
        <v>13704</v>
      </c>
      <c r="G19" s="923">
        <v>12366</v>
      </c>
      <c r="H19" s="923">
        <v>12613</v>
      </c>
      <c r="I19" s="923">
        <v>16189</v>
      </c>
      <c r="J19" s="923">
        <v>93353</v>
      </c>
      <c r="K19" s="923">
        <v>15837</v>
      </c>
      <c r="L19" s="695"/>
      <c r="M19" s="854"/>
      <c r="P19" s="694"/>
      <c r="W19" s="695"/>
      <c r="X19" s="695"/>
      <c r="Z19" s="695"/>
    </row>
    <row r="20" spans="2:26" s="153" customFormat="1" ht="13.5" customHeight="1">
      <c r="B20" s="122" t="s">
        <v>57</v>
      </c>
      <c r="C20" s="923">
        <v>185666</v>
      </c>
      <c r="D20" s="923">
        <v>13186</v>
      </c>
      <c r="E20" s="923">
        <v>13166</v>
      </c>
      <c r="F20" s="923">
        <v>13203</v>
      </c>
      <c r="G20" s="923">
        <v>12729</v>
      </c>
      <c r="H20" s="923">
        <v>12449</v>
      </c>
      <c r="I20" s="923">
        <v>15067</v>
      </c>
      <c r="J20" s="923">
        <v>91204</v>
      </c>
      <c r="K20" s="923">
        <v>14662</v>
      </c>
      <c r="L20" s="695"/>
      <c r="M20" s="854"/>
      <c r="P20" s="694"/>
      <c r="W20" s="695"/>
      <c r="X20" s="695"/>
      <c r="Z20" s="695"/>
    </row>
    <row r="21" spans="2:26" ht="15" customHeight="1">
      <c r="B21" s="719" t="s">
        <v>185</v>
      </c>
      <c r="C21" s="719"/>
      <c r="D21" s="719"/>
      <c r="E21" s="719"/>
      <c r="F21" s="719"/>
      <c r="G21" s="719"/>
      <c r="H21" s="719"/>
      <c r="I21" s="719"/>
      <c r="J21" s="719"/>
      <c r="K21" s="719"/>
      <c r="L21" s="719"/>
      <c r="M21" s="719"/>
    </row>
    <row r="22" spans="2:26" ht="12.75" customHeight="1">
      <c r="B22" s="1151" t="s">
        <v>447</v>
      </c>
      <c r="C22" s="1151"/>
      <c r="D22" s="1151"/>
      <c r="E22" s="1151"/>
      <c r="F22" s="1151"/>
      <c r="G22" s="1151"/>
      <c r="H22" s="1151"/>
      <c r="I22" s="1151"/>
      <c r="J22" s="1151"/>
      <c r="K22" s="719"/>
      <c r="L22" s="719"/>
      <c r="M22" s="719"/>
      <c r="N22" s="175"/>
      <c r="O22" s="175"/>
      <c r="P22" s="175"/>
      <c r="Q22" s="175"/>
      <c r="R22" s="175"/>
      <c r="S22" s="175"/>
      <c r="T22" s="175"/>
      <c r="U22" s="175"/>
      <c r="V22" s="175"/>
      <c r="W22" s="175"/>
      <c r="X22" s="175"/>
      <c r="Y22" s="175"/>
    </row>
    <row r="23" spans="2:26">
      <c r="B23" s="1150" t="s">
        <v>456</v>
      </c>
      <c r="C23" s="1150"/>
      <c r="N23" s="162"/>
      <c r="O23" s="162"/>
      <c r="P23" s="162"/>
      <c r="Q23" s="162"/>
      <c r="R23" s="162"/>
      <c r="S23" s="162"/>
      <c r="T23" s="162"/>
    </row>
    <row r="24" spans="2:26">
      <c r="C24" s="162"/>
      <c r="D24" s="162"/>
      <c r="E24" s="162"/>
      <c r="F24" s="162"/>
      <c r="G24" s="162"/>
      <c r="H24" s="162"/>
      <c r="I24" s="162"/>
      <c r="J24" s="162"/>
    </row>
    <row r="25" spans="2:26">
      <c r="B25" s="923" t="s">
        <v>593</v>
      </c>
      <c r="C25" s="923"/>
      <c r="D25" s="923"/>
      <c r="E25" s="923"/>
      <c r="F25" s="923"/>
      <c r="G25" s="923"/>
      <c r="H25" s="923"/>
      <c r="I25" s="923"/>
      <c r="J25" s="923"/>
      <c r="K25" s="923"/>
    </row>
    <row r="26" spans="2:26">
      <c r="B26" s="923" t="s">
        <v>594</v>
      </c>
      <c r="C26" s="923"/>
      <c r="D26" s="923">
        <v>-7.4731597782609995</v>
      </c>
      <c r="E26" s="923">
        <v>-12.64016986265</v>
      </c>
      <c r="F26" s="923">
        <v>-3.6558669001749999</v>
      </c>
      <c r="G26" s="923">
        <v>2.9354682193109998</v>
      </c>
      <c r="H26" s="923">
        <v>-1.3002457781649999</v>
      </c>
      <c r="I26" s="923">
        <v>-6.9306319105570005</v>
      </c>
      <c r="J26" s="923">
        <v>-2.3020149325679999</v>
      </c>
      <c r="K26" s="923">
        <v>-7.4193344699120001</v>
      </c>
      <c r="L26" s="209"/>
      <c r="M26" s="209"/>
      <c r="N26" s="209"/>
      <c r="O26" s="209"/>
      <c r="P26" s="209"/>
      <c r="Q26" s="209"/>
      <c r="R26" s="209"/>
      <c r="S26" s="209"/>
      <c r="T26" s="209"/>
      <c r="U26" s="209"/>
      <c r="V26" s="209"/>
      <c r="W26" s="209"/>
      <c r="X26" s="209"/>
      <c r="Y26" s="209"/>
      <c r="Z26" s="209"/>
    </row>
    <row r="27" spans="2:26">
      <c r="B27" s="923" t="s">
        <v>595</v>
      </c>
      <c r="C27" s="923"/>
      <c r="D27" s="923">
        <v>23.418195432421999</v>
      </c>
      <c r="E27" s="923">
        <v>-9.9883776577560006</v>
      </c>
      <c r="F27" s="923">
        <v>20.840197693575</v>
      </c>
      <c r="G27" s="923">
        <v>37.953831147719001</v>
      </c>
      <c r="H27" s="923">
        <v>10.090201627167</v>
      </c>
      <c r="I27" s="923">
        <v>37.736538988939003</v>
      </c>
      <c r="J27" s="923">
        <v>12.009824992324001</v>
      </c>
      <c r="K27" s="923">
        <v>21.76729507516</v>
      </c>
      <c r="L27" s="209"/>
      <c r="M27" s="209"/>
      <c r="N27" s="209"/>
      <c r="O27" s="209"/>
      <c r="P27" s="209"/>
      <c r="Q27" s="209"/>
      <c r="R27" s="209"/>
      <c r="S27" s="209"/>
      <c r="T27" s="209"/>
      <c r="U27" s="209"/>
      <c r="V27" s="209"/>
      <c r="W27" s="209"/>
      <c r="X27" s="209"/>
      <c r="Y27" s="209"/>
      <c r="Z27" s="209"/>
    </row>
    <row r="28" spans="2:26">
      <c r="B28" s="923" t="s">
        <v>596</v>
      </c>
      <c r="C28" s="923"/>
      <c r="D28" s="923">
        <v>7.0920461627730003</v>
      </c>
      <c r="E28" s="923">
        <v>-8.7825336129270006</v>
      </c>
      <c r="F28" s="923">
        <v>-0.60322335917699998</v>
      </c>
      <c r="G28" s="923">
        <v>17.150473933649</v>
      </c>
      <c r="H28" s="923">
        <v>-1.507340811613</v>
      </c>
      <c r="I28" s="923">
        <v>11.408447940986001</v>
      </c>
      <c r="J28" s="923">
        <v>4.2298309941749999</v>
      </c>
      <c r="K28" s="923">
        <v>14.971272006052001</v>
      </c>
      <c r="L28" s="209"/>
      <c r="M28" s="209"/>
      <c r="N28" s="209"/>
      <c r="O28" s="209"/>
      <c r="P28" s="209"/>
      <c r="Q28" s="209"/>
      <c r="R28" s="209"/>
      <c r="S28" s="209"/>
      <c r="T28" s="209"/>
      <c r="U28" s="209"/>
      <c r="V28" s="209"/>
      <c r="W28" s="209"/>
      <c r="X28" s="209"/>
      <c r="Y28" s="209"/>
      <c r="Z28" s="209"/>
    </row>
  </sheetData>
  <mergeCells count="11">
    <mergeCell ref="B23:C23"/>
    <mergeCell ref="B22:J22"/>
    <mergeCell ref="B15:K15"/>
    <mergeCell ref="B5:J5"/>
    <mergeCell ref="B6:B7"/>
    <mergeCell ref="B1:K1"/>
    <mergeCell ref="B2:K2"/>
    <mergeCell ref="B3:K3"/>
    <mergeCell ref="B4:K4"/>
    <mergeCell ref="D6:K6"/>
    <mergeCell ref="C6:C7"/>
  </mergeCells>
  <phoneticPr fontId="40" type="noConversion"/>
  <pageMargins left="0.70866141732283472" right="0.70866141732283472" top="0.74803149606299213" bottom="0.74803149606299213" header="0.31496062992125984" footer="0.31496062992125984"/>
  <pageSetup scale="81" orientation="landscape" r:id="rId1"/>
  <headerFooter>
    <oddFooter>&amp;C&amp;"Arial,Normal"&amp;11 23</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tabColor theme="6" tint="0.79998168889431442"/>
    <pageSetUpPr fitToPage="1"/>
  </sheetPr>
  <dimension ref="B1:S44"/>
  <sheetViews>
    <sheetView zoomScaleNormal="100" workbookViewId="0">
      <selection sqref="A1:T45"/>
    </sheetView>
  </sheetViews>
  <sheetFormatPr baseColWidth="10" defaultColWidth="10.90625" defaultRowHeight="12.75"/>
  <cols>
    <col min="1" max="1" width="2.6328125" style="764" customWidth="1"/>
    <col min="2" max="3" width="10.90625" style="764"/>
    <col min="4" max="19" width="7.26953125" style="764" customWidth="1"/>
    <col min="20" max="20" width="2.6328125" style="764" customWidth="1"/>
    <col min="21" max="16384" width="10.90625" style="764"/>
  </cols>
  <sheetData>
    <row r="1" spans="2:19" s="763" customFormat="1" ht="12.75" customHeight="1">
      <c r="B1" s="1040" t="s">
        <v>514</v>
      </c>
      <c r="C1" s="1040"/>
      <c r="D1" s="1040"/>
      <c r="E1" s="1040"/>
      <c r="F1" s="1040"/>
      <c r="G1" s="1040"/>
      <c r="H1" s="1040"/>
      <c r="I1" s="1040"/>
      <c r="J1" s="1040"/>
      <c r="K1" s="1040"/>
      <c r="L1" s="1040"/>
      <c r="M1" s="1040"/>
      <c r="N1" s="1040"/>
      <c r="O1" s="1040"/>
      <c r="P1" s="1040"/>
      <c r="Q1" s="1040"/>
      <c r="R1" s="1040"/>
      <c r="S1" s="1040"/>
    </row>
    <row r="2" spans="2:19" s="763" customFormat="1" ht="14.25" customHeight="1">
      <c r="B2" s="1040" t="s">
        <v>515</v>
      </c>
      <c r="C2" s="1040"/>
      <c r="D2" s="1040"/>
      <c r="E2" s="1040"/>
      <c r="F2" s="1040"/>
      <c r="G2" s="1040"/>
      <c r="H2" s="1040"/>
      <c r="I2" s="1040"/>
      <c r="J2" s="1040"/>
      <c r="K2" s="1040"/>
      <c r="L2" s="1040"/>
      <c r="M2" s="1040"/>
      <c r="N2" s="1040"/>
      <c r="O2" s="1040"/>
      <c r="P2" s="1040"/>
      <c r="Q2" s="1040"/>
      <c r="R2" s="1040"/>
      <c r="S2" s="1040"/>
    </row>
    <row r="3" spans="2:19" ht="14.25" customHeight="1">
      <c r="B3" s="1157" t="s">
        <v>635</v>
      </c>
      <c r="C3" s="1157"/>
      <c r="D3" s="1157"/>
      <c r="E3" s="1157"/>
      <c r="F3" s="1157"/>
      <c r="G3" s="1157"/>
      <c r="H3" s="1157"/>
      <c r="I3" s="1157"/>
      <c r="J3" s="1157"/>
      <c r="K3" s="1157"/>
      <c r="L3" s="1157"/>
      <c r="M3" s="1157"/>
      <c r="N3" s="1157"/>
      <c r="O3" s="1157"/>
      <c r="P3" s="1157"/>
      <c r="Q3" s="1157"/>
      <c r="R3" s="1157"/>
      <c r="S3" s="1157"/>
    </row>
    <row r="4" spans="2:19" ht="14.25" customHeight="1">
      <c r="B4" s="1040" t="s">
        <v>169</v>
      </c>
      <c r="C4" s="1040"/>
      <c r="D4" s="1040"/>
      <c r="E4" s="1040"/>
      <c r="F4" s="1040"/>
      <c r="G4" s="1040"/>
      <c r="H4" s="1040"/>
      <c r="I4" s="1040"/>
      <c r="J4" s="1040"/>
      <c r="K4" s="1040"/>
      <c r="L4" s="1040"/>
      <c r="M4" s="1040"/>
      <c r="N4" s="1040"/>
      <c r="O4" s="1040"/>
      <c r="P4" s="1040"/>
      <c r="Q4" s="1040"/>
      <c r="R4" s="1040"/>
      <c r="S4" s="1040"/>
    </row>
    <row r="6" spans="2:19">
      <c r="B6" s="1174" t="s">
        <v>163</v>
      </c>
      <c r="C6" s="1174" t="s">
        <v>96</v>
      </c>
      <c r="D6" s="1169" t="s">
        <v>510</v>
      </c>
      <c r="E6" s="1175"/>
      <c r="F6" s="1175"/>
      <c r="G6" s="1175"/>
      <c r="H6" s="1175"/>
      <c r="I6" s="1175"/>
      <c r="J6" s="1175"/>
      <c r="K6" s="1175"/>
      <c r="L6" s="1175"/>
      <c r="M6" s="1175"/>
      <c r="N6" s="1175"/>
      <c r="O6" s="1175"/>
      <c r="P6" s="1175"/>
      <c r="Q6" s="1175"/>
      <c r="R6" s="1175"/>
      <c r="S6" s="1175"/>
    </row>
    <row r="7" spans="2:19" ht="38.25" customHeight="1">
      <c r="B7" s="1174"/>
      <c r="C7" s="1174"/>
      <c r="D7" s="1176" t="s">
        <v>531</v>
      </c>
      <c r="E7" s="1177"/>
      <c r="F7" s="1169" t="s">
        <v>175</v>
      </c>
      <c r="G7" s="1170"/>
      <c r="H7" s="1169" t="s">
        <v>208</v>
      </c>
      <c r="I7" s="1170"/>
      <c r="J7" s="1169" t="s">
        <v>532</v>
      </c>
      <c r="K7" s="1170"/>
      <c r="L7" s="1169" t="s">
        <v>470</v>
      </c>
      <c r="M7" s="1170"/>
      <c r="N7" s="1169" t="s">
        <v>518</v>
      </c>
      <c r="O7" s="1170"/>
      <c r="P7" s="1169" t="s">
        <v>519</v>
      </c>
      <c r="Q7" s="1170"/>
      <c r="R7" s="1169" t="s">
        <v>207</v>
      </c>
      <c r="S7" s="1170"/>
    </row>
    <row r="8" spans="2:19">
      <c r="B8" s="1174"/>
      <c r="C8" s="1174"/>
      <c r="D8" s="765" t="s">
        <v>511</v>
      </c>
      <c r="E8" s="765" t="s">
        <v>512</v>
      </c>
      <c r="F8" s="765" t="s">
        <v>511</v>
      </c>
      <c r="G8" s="765" t="s">
        <v>512</v>
      </c>
      <c r="H8" s="765" t="s">
        <v>511</v>
      </c>
      <c r="I8" s="765" t="s">
        <v>512</v>
      </c>
      <c r="J8" s="765" t="s">
        <v>511</v>
      </c>
      <c r="K8" s="765" t="s">
        <v>512</v>
      </c>
      <c r="L8" s="765" t="s">
        <v>511</v>
      </c>
      <c r="M8" s="765" t="s">
        <v>512</v>
      </c>
      <c r="N8" s="765" t="s">
        <v>511</v>
      </c>
      <c r="O8" s="765" t="s">
        <v>512</v>
      </c>
      <c r="P8" s="765" t="s">
        <v>511</v>
      </c>
      <c r="Q8" s="765" t="s">
        <v>512</v>
      </c>
      <c r="R8" s="765" t="s">
        <v>511</v>
      </c>
      <c r="S8" s="765" t="s">
        <v>512</v>
      </c>
    </row>
    <row r="9" spans="2:19">
      <c r="B9" s="1171">
        <v>2018</v>
      </c>
      <c r="C9" s="766" t="s">
        <v>47</v>
      </c>
      <c r="D9" s="767">
        <v>5429</v>
      </c>
      <c r="E9" s="767">
        <v>7111</v>
      </c>
      <c r="F9" s="767">
        <v>2554</v>
      </c>
      <c r="G9" s="767">
        <v>2871</v>
      </c>
      <c r="H9" s="767">
        <v>3537</v>
      </c>
      <c r="I9" s="767">
        <v>4040</v>
      </c>
      <c r="J9" s="767">
        <v>4948</v>
      </c>
      <c r="K9" s="767">
        <v>5153</v>
      </c>
      <c r="L9" s="767">
        <v>3651</v>
      </c>
      <c r="M9" s="767">
        <v>3913</v>
      </c>
      <c r="N9" s="767">
        <v>2691</v>
      </c>
      <c r="O9" s="767">
        <v>2524</v>
      </c>
      <c r="P9" s="767">
        <v>3284</v>
      </c>
      <c r="Q9" s="767">
        <v>4175</v>
      </c>
      <c r="R9" s="767">
        <v>33741</v>
      </c>
      <c r="S9" s="767">
        <v>35131</v>
      </c>
    </row>
    <row r="10" spans="2:19">
      <c r="B10" s="1172"/>
      <c r="C10" s="768" t="s">
        <v>48</v>
      </c>
      <c r="D10" s="769">
        <v>7111</v>
      </c>
      <c r="E10" s="769">
        <v>7761</v>
      </c>
      <c r="F10" s="769">
        <v>2871</v>
      </c>
      <c r="G10" s="769">
        <v>2116</v>
      </c>
      <c r="H10" s="769">
        <v>4040</v>
      </c>
      <c r="I10" s="769">
        <v>3689</v>
      </c>
      <c r="J10" s="769">
        <v>5153</v>
      </c>
      <c r="K10" s="769">
        <v>5070</v>
      </c>
      <c r="L10" s="769">
        <v>3913</v>
      </c>
      <c r="M10" s="769">
        <v>4190</v>
      </c>
      <c r="N10" s="769">
        <v>2524</v>
      </c>
      <c r="O10" s="769">
        <v>2988</v>
      </c>
      <c r="P10" s="769">
        <v>4175</v>
      </c>
      <c r="Q10" s="769">
        <v>3683</v>
      </c>
      <c r="R10" s="769">
        <v>35131</v>
      </c>
      <c r="S10" s="769">
        <v>36959</v>
      </c>
    </row>
    <row r="11" spans="2:19">
      <c r="B11" s="1172"/>
      <c r="C11" s="768" t="s">
        <v>49</v>
      </c>
      <c r="D11" s="769">
        <v>7761</v>
      </c>
      <c r="E11" s="769">
        <v>6677</v>
      </c>
      <c r="F11" s="769">
        <v>2116</v>
      </c>
      <c r="G11" s="769">
        <v>1671</v>
      </c>
      <c r="H11" s="769">
        <v>3689</v>
      </c>
      <c r="I11" s="769">
        <v>4073</v>
      </c>
      <c r="J11" s="769">
        <v>5070</v>
      </c>
      <c r="K11" s="769">
        <v>4766</v>
      </c>
      <c r="L11" s="769">
        <v>4190</v>
      </c>
      <c r="M11" s="769">
        <v>4114</v>
      </c>
      <c r="N11" s="769">
        <v>1787</v>
      </c>
      <c r="O11" s="769">
        <v>1982</v>
      </c>
      <c r="P11" s="769">
        <v>3683</v>
      </c>
      <c r="Q11" s="769">
        <v>3935</v>
      </c>
      <c r="R11" s="769">
        <v>36988</v>
      </c>
      <c r="S11" s="769">
        <v>34418</v>
      </c>
    </row>
    <row r="12" spans="2:19">
      <c r="B12" s="1172"/>
      <c r="C12" s="768" t="s">
        <v>57</v>
      </c>
      <c r="D12" s="769">
        <v>6677</v>
      </c>
      <c r="E12" s="769">
        <v>6047</v>
      </c>
      <c r="F12" s="769">
        <v>1671</v>
      </c>
      <c r="G12" s="769">
        <v>1969</v>
      </c>
      <c r="H12" s="769">
        <v>4073</v>
      </c>
      <c r="I12" s="769">
        <v>5212</v>
      </c>
      <c r="J12" s="769">
        <v>4766</v>
      </c>
      <c r="K12" s="769">
        <v>5291</v>
      </c>
      <c r="L12" s="769">
        <v>4114</v>
      </c>
      <c r="M12" s="769">
        <v>3914</v>
      </c>
      <c r="N12" s="769">
        <v>1982</v>
      </c>
      <c r="O12" s="769">
        <v>2087</v>
      </c>
      <c r="P12" s="769">
        <v>3935</v>
      </c>
      <c r="Q12" s="769">
        <v>4069</v>
      </c>
      <c r="R12" s="769">
        <v>34418</v>
      </c>
      <c r="S12" s="769">
        <v>35752</v>
      </c>
    </row>
    <row r="13" spans="2:19">
      <c r="B13" s="1172"/>
      <c r="C13" s="768" t="s">
        <v>58</v>
      </c>
      <c r="D13" s="769">
        <v>6047</v>
      </c>
      <c r="E13" s="769">
        <v>4679</v>
      </c>
      <c r="F13" s="769">
        <v>1969</v>
      </c>
      <c r="G13" s="769">
        <v>1856</v>
      </c>
      <c r="H13" s="769">
        <v>5212</v>
      </c>
      <c r="I13" s="769">
        <v>5777</v>
      </c>
      <c r="J13" s="769">
        <v>5291</v>
      </c>
      <c r="K13" s="769">
        <v>5275</v>
      </c>
      <c r="L13" s="769">
        <v>3914</v>
      </c>
      <c r="M13" s="769">
        <v>3624</v>
      </c>
      <c r="N13" s="769">
        <v>2087</v>
      </c>
      <c r="O13" s="769">
        <v>1640</v>
      </c>
      <c r="P13" s="769">
        <v>4069</v>
      </c>
      <c r="Q13" s="769">
        <v>4066</v>
      </c>
      <c r="R13" s="769">
        <v>35752</v>
      </c>
      <c r="S13" s="769">
        <v>34619</v>
      </c>
    </row>
    <row r="14" spans="2:19">
      <c r="B14" s="1172"/>
      <c r="C14" s="768" t="s">
        <v>50</v>
      </c>
      <c r="D14" s="769">
        <v>4320</v>
      </c>
      <c r="E14" s="769">
        <v>5077</v>
      </c>
      <c r="F14" s="769">
        <v>1856</v>
      </c>
      <c r="G14" s="769">
        <v>2039</v>
      </c>
      <c r="H14" s="769">
        <v>5777</v>
      </c>
      <c r="I14" s="769">
        <v>5927</v>
      </c>
      <c r="J14" s="769">
        <v>5275</v>
      </c>
      <c r="K14" s="769">
        <v>5007</v>
      </c>
      <c r="L14" s="769">
        <v>3624</v>
      </c>
      <c r="M14" s="769">
        <v>3410</v>
      </c>
      <c r="N14" s="769">
        <v>1640</v>
      </c>
      <c r="O14" s="769">
        <v>2095</v>
      </c>
      <c r="P14" s="769">
        <v>4066</v>
      </c>
      <c r="Q14" s="769">
        <v>3774</v>
      </c>
      <c r="R14" s="769">
        <v>34619</v>
      </c>
      <c r="S14" s="769">
        <v>37420</v>
      </c>
    </row>
    <row r="15" spans="2:19">
      <c r="B15" s="1172"/>
      <c r="C15" s="768" t="s">
        <v>51</v>
      </c>
      <c r="D15" s="769">
        <v>4888</v>
      </c>
      <c r="E15" s="769">
        <v>6105</v>
      </c>
      <c r="F15" s="769">
        <v>2039</v>
      </c>
      <c r="G15" s="769">
        <v>1646</v>
      </c>
      <c r="H15" s="769">
        <v>5927</v>
      </c>
      <c r="I15" s="769">
        <v>7228</v>
      </c>
      <c r="J15" s="769">
        <v>5007</v>
      </c>
      <c r="K15" s="769">
        <v>5119</v>
      </c>
      <c r="L15" s="769">
        <v>3410</v>
      </c>
      <c r="M15" s="769">
        <v>3445</v>
      </c>
      <c r="N15" s="769">
        <v>2095</v>
      </c>
      <c r="O15" s="769">
        <v>2057</v>
      </c>
      <c r="P15" s="769">
        <v>3774</v>
      </c>
      <c r="Q15" s="769">
        <v>3810</v>
      </c>
      <c r="R15" s="769">
        <v>37420</v>
      </c>
      <c r="S15" s="769">
        <v>39571</v>
      </c>
    </row>
    <row r="16" spans="2:19">
      <c r="B16" s="1172"/>
      <c r="C16" s="768" t="s">
        <v>52</v>
      </c>
      <c r="D16" s="769">
        <v>6105</v>
      </c>
      <c r="E16" s="769">
        <v>5946</v>
      </c>
      <c r="F16" s="769">
        <v>1646</v>
      </c>
      <c r="G16" s="769">
        <v>1780</v>
      </c>
      <c r="H16" s="769">
        <v>7228</v>
      </c>
      <c r="I16" s="769">
        <v>7087</v>
      </c>
      <c r="J16" s="769">
        <v>5119</v>
      </c>
      <c r="K16" s="769">
        <v>5710</v>
      </c>
      <c r="L16" s="769">
        <v>3266</v>
      </c>
      <c r="M16" s="769">
        <v>3735</v>
      </c>
      <c r="N16" s="769">
        <v>2057</v>
      </c>
      <c r="O16" s="769">
        <v>2086</v>
      </c>
      <c r="P16" s="769">
        <v>3810</v>
      </c>
      <c r="Q16" s="769">
        <v>3994</v>
      </c>
      <c r="R16" s="769">
        <v>39571</v>
      </c>
      <c r="S16" s="769">
        <v>40455</v>
      </c>
    </row>
    <row r="17" spans="2:19">
      <c r="B17" s="1172"/>
      <c r="C17" s="768" t="s">
        <v>53</v>
      </c>
      <c r="D17" s="769">
        <v>5946</v>
      </c>
      <c r="E17" s="769">
        <v>5836</v>
      </c>
      <c r="F17" s="769">
        <v>1780</v>
      </c>
      <c r="G17" s="769">
        <v>1189</v>
      </c>
      <c r="H17" s="769">
        <v>7087</v>
      </c>
      <c r="I17" s="769">
        <v>7306</v>
      </c>
      <c r="J17" s="769">
        <v>5710</v>
      </c>
      <c r="K17" s="769">
        <v>5281</v>
      </c>
      <c r="L17" s="769">
        <v>3735</v>
      </c>
      <c r="M17" s="769">
        <v>3215</v>
      </c>
      <c r="N17" s="769">
        <v>2086</v>
      </c>
      <c r="O17" s="769">
        <v>2318</v>
      </c>
      <c r="P17" s="769">
        <v>3994</v>
      </c>
      <c r="Q17" s="769">
        <v>3437</v>
      </c>
      <c r="R17" s="769">
        <v>40455</v>
      </c>
      <c r="S17" s="769">
        <v>41266</v>
      </c>
    </row>
    <row r="18" spans="2:19">
      <c r="B18" s="1172"/>
      <c r="C18" s="768" t="s">
        <v>54</v>
      </c>
      <c r="D18" s="769">
        <v>5836</v>
      </c>
      <c r="E18" s="769">
        <v>6070</v>
      </c>
      <c r="F18" s="769">
        <v>1189</v>
      </c>
      <c r="G18" s="769">
        <v>2111</v>
      </c>
      <c r="H18" s="769">
        <v>7306</v>
      </c>
      <c r="I18" s="769">
        <v>5376</v>
      </c>
      <c r="J18" s="769">
        <v>5281</v>
      </c>
      <c r="K18" s="769">
        <v>5971</v>
      </c>
      <c r="L18" s="769">
        <v>3215</v>
      </c>
      <c r="M18" s="769">
        <v>3156</v>
      </c>
      <c r="N18" s="769">
        <v>2318</v>
      </c>
      <c r="O18" s="769">
        <v>2840</v>
      </c>
      <c r="P18" s="769">
        <v>3437</v>
      </c>
      <c r="Q18" s="769">
        <v>3838</v>
      </c>
      <c r="R18" s="769">
        <v>41266</v>
      </c>
      <c r="S18" s="769">
        <v>43912</v>
      </c>
    </row>
    <row r="19" spans="2:19">
      <c r="B19" s="1172"/>
      <c r="C19" s="768" t="s">
        <v>55</v>
      </c>
      <c r="D19" s="769">
        <v>6070</v>
      </c>
      <c r="E19" s="769">
        <v>6449</v>
      </c>
      <c r="F19" s="769">
        <v>2111</v>
      </c>
      <c r="G19" s="769">
        <v>1633</v>
      </c>
      <c r="H19" s="769">
        <v>5376</v>
      </c>
      <c r="I19" s="769">
        <v>6707</v>
      </c>
      <c r="J19" s="769">
        <v>5971</v>
      </c>
      <c r="K19" s="769">
        <v>5930</v>
      </c>
      <c r="L19" s="769">
        <v>3156</v>
      </c>
      <c r="M19" s="769">
        <v>3674</v>
      </c>
      <c r="N19" s="769">
        <v>2840</v>
      </c>
      <c r="O19" s="769">
        <v>2532</v>
      </c>
      <c r="P19" s="769">
        <v>3838</v>
      </c>
      <c r="Q19" s="769">
        <v>4338</v>
      </c>
      <c r="R19" s="769">
        <v>43912</v>
      </c>
      <c r="S19" s="769">
        <v>42710</v>
      </c>
    </row>
    <row r="20" spans="2:19">
      <c r="B20" s="1173"/>
      <c r="C20" s="770" t="s">
        <v>56</v>
      </c>
      <c r="D20" s="771">
        <v>6449</v>
      </c>
      <c r="E20" s="771">
        <v>5969</v>
      </c>
      <c r="F20" s="771">
        <v>1633</v>
      </c>
      <c r="G20" s="771">
        <v>1904</v>
      </c>
      <c r="H20" s="771">
        <v>6707</v>
      </c>
      <c r="I20" s="771">
        <v>6854</v>
      </c>
      <c r="J20" s="771">
        <v>5930</v>
      </c>
      <c r="K20" s="771">
        <v>5871</v>
      </c>
      <c r="L20" s="771">
        <v>3674</v>
      </c>
      <c r="M20" s="771">
        <v>3812</v>
      </c>
      <c r="N20" s="771">
        <v>2532</v>
      </c>
      <c r="O20" s="771">
        <v>2029</v>
      </c>
      <c r="P20" s="771">
        <v>4338</v>
      </c>
      <c r="Q20" s="771">
        <v>4079</v>
      </c>
      <c r="R20" s="771">
        <v>42710</v>
      </c>
      <c r="S20" s="771">
        <v>43149</v>
      </c>
    </row>
    <row r="21" spans="2:19">
      <c r="B21" s="1171">
        <v>2019</v>
      </c>
      <c r="C21" s="766" t="s">
        <v>47</v>
      </c>
      <c r="D21" s="772">
        <v>5969</v>
      </c>
      <c r="E21" s="772">
        <v>6681</v>
      </c>
      <c r="F21" s="772">
        <v>1904</v>
      </c>
      <c r="G21" s="772">
        <v>2569</v>
      </c>
      <c r="H21" s="772">
        <v>6854</v>
      </c>
      <c r="I21" s="772">
        <v>7572</v>
      </c>
      <c r="J21" s="772">
        <v>5871</v>
      </c>
      <c r="K21" s="772">
        <v>6241</v>
      </c>
      <c r="L21" s="772">
        <v>3812</v>
      </c>
      <c r="M21" s="772">
        <v>5037</v>
      </c>
      <c r="N21" s="772">
        <v>2029</v>
      </c>
      <c r="O21" s="772">
        <v>2154</v>
      </c>
      <c r="P21" s="772">
        <v>4079</v>
      </c>
      <c r="Q21" s="772">
        <v>4882</v>
      </c>
      <c r="R21" s="772">
        <v>43149</v>
      </c>
      <c r="S21" s="767">
        <v>46686</v>
      </c>
    </row>
    <row r="22" spans="2:19">
      <c r="B22" s="1172"/>
      <c r="C22" s="768" t="s">
        <v>48</v>
      </c>
      <c r="D22" s="773">
        <v>6681</v>
      </c>
      <c r="E22" s="773">
        <v>6680</v>
      </c>
      <c r="F22" s="773">
        <v>2569</v>
      </c>
      <c r="G22" s="773">
        <v>2477</v>
      </c>
      <c r="H22" s="773">
        <v>7572</v>
      </c>
      <c r="I22" s="773">
        <v>8105</v>
      </c>
      <c r="J22" s="773">
        <v>6241</v>
      </c>
      <c r="K22" s="773">
        <v>6271</v>
      </c>
      <c r="L22" s="773">
        <v>5037</v>
      </c>
      <c r="M22" s="773">
        <v>4969</v>
      </c>
      <c r="N22" s="773">
        <v>2154</v>
      </c>
      <c r="O22" s="773">
        <v>1960</v>
      </c>
      <c r="P22" s="773">
        <v>4882</v>
      </c>
      <c r="Q22" s="773">
        <v>4464</v>
      </c>
      <c r="R22" s="773">
        <v>46686</v>
      </c>
      <c r="S22" s="769">
        <v>47346</v>
      </c>
    </row>
    <row r="23" spans="2:19">
      <c r="B23" s="1172"/>
      <c r="C23" s="768" t="s">
        <v>49</v>
      </c>
      <c r="D23" s="773">
        <v>6680</v>
      </c>
      <c r="E23" s="773">
        <v>6695</v>
      </c>
      <c r="F23" s="773">
        <v>2477</v>
      </c>
      <c r="G23" s="773">
        <v>3173</v>
      </c>
      <c r="H23" s="773">
        <v>8105</v>
      </c>
      <c r="I23" s="773">
        <v>8112</v>
      </c>
      <c r="J23" s="773">
        <v>6271</v>
      </c>
      <c r="K23" s="773">
        <v>7232</v>
      </c>
      <c r="L23" s="773">
        <v>4969</v>
      </c>
      <c r="M23" s="773">
        <v>5164</v>
      </c>
      <c r="N23" s="773">
        <v>1960</v>
      </c>
      <c r="O23" s="773">
        <v>1948</v>
      </c>
      <c r="P23" s="773">
        <v>4464</v>
      </c>
      <c r="Q23" s="773">
        <v>5903</v>
      </c>
      <c r="R23" s="773">
        <v>47346</v>
      </c>
      <c r="S23" s="769">
        <v>50506</v>
      </c>
    </row>
    <row r="24" spans="2:19">
      <c r="B24" s="1172"/>
      <c r="C24" s="768" t="s">
        <v>57</v>
      </c>
      <c r="D24" s="773">
        <v>6695</v>
      </c>
      <c r="E24" s="773">
        <v>6428</v>
      </c>
      <c r="F24" s="773">
        <v>3173</v>
      </c>
      <c r="G24" s="773">
        <v>2164</v>
      </c>
      <c r="H24" s="773">
        <v>8112</v>
      </c>
      <c r="I24" s="773">
        <v>8254</v>
      </c>
      <c r="J24" s="773">
        <v>7232</v>
      </c>
      <c r="K24" s="773">
        <v>6593</v>
      </c>
      <c r="L24" s="773">
        <v>5164</v>
      </c>
      <c r="M24" s="773">
        <v>4321</v>
      </c>
      <c r="N24" s="773">
        <v>1948</v>
      </c>
      <c r="O24" s="773">
        <v>1908</v>
      </c>
      <c r="P24" s="773">
        <v>5903</v>
      </c>
      <c r="Q24" s="773">
        <v>3629</v>
      </c>
      <c r="R24" s="773">
        <v>50506</v>
      </c>
      <c r="S24" s="769">
        <v>51908</v>
      </c>
    </row>
    <row r="25" spans="2:19">
      <c r="B25" s="1172"/>
      <c r="C25" s="768" t="s">
        <v>58</v>
      </c>
      <c r="D25" s="773">
        <v>6428</v>
      </c>
      <c r="E25" s="773">
        <v>7082</v>
      </c>
      <c r="F25" s="773">
        <v>2164</v>
      </c>
      <c r="G25" s="773">
        <v>2356</v>
      </c>
      <c r="H25" s="773">
        <v>8254</v>
      </c>
      <c r="I25" s="773">
        <v>8512</v>
      </c>
      <c r="J25" s="773">
        <v>6593</v>
      </c>
      <c r="K25" s="773">
        <v>6665</v>
      </c>
      <c r="L25" s="773">
        <v>4321</v>
      </c>
      <c r="M25" s="773">
        <v>3807</v>
      </c>
      <c r="N25" s="773">
        <v>1908</v>
      </c>
      <c r="O25" s="773">
        <v>1878</v>
      </c>
      <c r="P25" s="773">
        <v>3629</v>
      </c>
      <c r="Q25" s="773">
        <v>3865</v>
      </c>
      <c r="R25" s="773">
        <v>51908</v>
      </c>
      <c r="S25" s="769">
        <v>54132</v>
      </c>
    </row>
    <row r="26" spans="2:19">
      <c r="B26" s="1172"/>
      <c r="C26" s="768" t="s">
        <v>50</v>
      </c>
      <c r="D26" s="773">
        <v>7082</v>
      </c>
      <c r="E26" s="773">
        <v>7349</v>
      </c>
      <c r="F26" s="773">
        <v>2356</v>
      </c>
      <c r="G26" s="773">
        <v>2720</v>
      </c>
      <c r="H26" s="773">
        <v>8512</v>
      </c>
      <c r="I26" s="773">
        <v>9329</v>
      </c>
      <c r="J26" s="773">
        <v>6665</v>
      </c>
      <c r="K26" s="773">
        <v>5959</v>
      </c>
      <c r="L26" s="773">
        <v>3807</v>
      </c>
      <c r="M26" s="773">
        <v>4827</v>
      </c>
      <c r="N26" s="773">
        <v>1878</v>
      </c>
      <c r="O26" s="773">
        <v>2054</v>
      </c>
      <c r="P26" s="773">
        <v>3865</v>
      </c>
      <c r="Q26" s="773">
        <v>3658</v>
      </c>
      <c r="R26" s="773">
        <v>54132</v>
      </c>
      <c r="S26" s="769">
        <v>56157</v>
      </c>
    </row>
    <row r="27" spans="2:19">
      <c r="B27" s="1172"/>
      <c r="C27" s="768" t="s">
        <v>51</v>
      </c>
      <c r="D27" s="773">
        <v>7349</v>
      </c>
      <c r="E27" s="773">
        <v>6661</v>
      </c>
      <c r="F27" s="773">
        <v>2720</v>
      </c>
      <c r="G27" s="773">
        <v>3195</v>
      </c>
      <c r="H27" s="773">
        <v>9329</v>
      </c>
      <c r="I27" s="773">
        <v>9440</v>
      </c>
      <c r="J27" s="773">
        <v>5959</v>
      </c>
      <c r="K27" s="773">
        <v>6193</v>
      </c>
      <c r="L27" s="773">
        <v>4827</v>
      </c>
      <c r="M27" s="773">
        <v>5116</v>
      </c>
      <c r="N27" s="773">
        <v>2054</v>
      </c>
      <c r="O27" s="773">
        <v>2119</v>
      </c>
      <c r="P27" s="773">
        <v>3658</v>
      </c>
      <c r="Q27" s="773">
        <v>4737</v>
      </c>
      <c r="R27" s="773">
        <v>56157</v>
      </c>
      <c r="S27" s="769">
        <v>56252</v>
      </c>
    </row>
    <row r="28" spans="2:19">
      <c r="B28" s="1172"/>
      <c r="C28" s="768" t="s">
        <v>52</v>
      </c>
      <c r="D28" s="773">
        <v>6661</v>
      </c>
      <c r="E28" s="773">
        <v>6591</v>
      </c>
      <c r="F28" s="773">
        <v>3195</v>
      </c>
      <c r="G28" s="773">
        <v>3018</v>
      </c>
      <c r="H28" s="773">
        <v>9440</v>
      </c>
      <c r="I28" s="773">
        <v>9108</v>
      </c>
      <c r="J28" s="773">
        <v>6193</v>
      </c>
      <c r="K28" s="773">
        <v>7059</v>
      </c>
      <c r="L28" s="773">
        <v>5116</v>
      </c>
      <c r="M28" s="773">
        <v>4758</v>
      </c>
      <c r="N28" s="773">
        <v>2119</v>
      </c>
      <c r="O28" s="773">
        <v>2494</v>
      </c>
      <c r="P28" s="773">
        <v>4737</v>
      </c>
      <c r="Q28" s="773">
        <v>4340</v>
      </c>
      <c r="R28" s="773">
        <v>56252</v>
      </c>
      <c r="S28" s="769">
        <v>58099</v>
      </c>
    </row>
    <row r="29" spans="2:19">
      <c r="B29" s="1172"/>
      <c r="C29" s="768" t="s">
        <v>53</v>
      </c>
      <c r="D29" s="773">
        <v>6591</v>
      </c>
      <c r="E29" s="773">
        <v>5786</v>
      </c>
      <c r="F29" s="773">
        <v>3018</v>
      </c>
      <c r="G29" s="773">
        <v>2480</v>
      </c>
      <c r="H29" s="773">
        <v>9108</v>
      </c>
      <c r="I29" s="773">
        <v>8301</v>
      </c>
      <c r="J29" s="773">
        <v>7059</v>
      </c>
      <c r="K29" s="773">
        <v>7315</v>
      </c>
      <c r="L29" s="773">
        <v>4758</v>
      </c>
      <c r="M29" s="773">
        <v>4028</v>
      </c>
      <c r="N29" s="773">
        <v>2494</v>
      </c>
      <c r="O29" s="773">
        <v>2147</v>
      </c>
      <c r="P29" s="773">
        <v>4340</v>
      </c>
      <c r="Q29" s="773">
        <v>3875</v>
      </c>
      <c r="R29" s="773">
        <v>58099</v>
      </c>
      <c r="S29" s="769">
        <v>59897</v>
      </c>
    </row>
    <row r="30" spans="2:19">
      <c r="B30" s="1172"/>
      <c r="C30" s="768" t="s">
        <v>54</v>
      </c>
      <c r="D30" s="773">
        <v>5786</v>
      </c>
      <c r="E30" s="773">
        <v>4462</v>
      </c>
      <c r="F30" s="773">
        <v>2480</v>
      </c>
      <c r="G30" s="773">
        <v>1953</v>
      </c>
      <c r="H30" s="773">
        <v>8301</v>
      </c>
      <c r="I30" s="773">
        <v>7535</v>
      </c>
      <c r="J30" s="773">
        <v>7315</v>
      </c>
      <c r="K30" s="773">
        <v>7353</v>
      </c>
      <c r="L30" s="773">
        <v>4028</v>
      </c>
      <c r="M30" s="773">
        <v>3094</v>
      </c>
      <c r="N30" s="773">
        <v>2147</v>
      </c>
      <c r="O30" s="773">
        <v>2504</v>
      </c>
      <c r="P30" s="773">
        <v>3875</v>
      </c>
      <c r="Q30" s="773">
        <v>4514</v>
      </c>
      <c r="R30" s="773">
        <v>59897</v>
      </c>
      <c r="S30" s="769">
        <v>62940</v>
      </c>
    </row>
    <row r="31" spans="2:19">
      <c r="B31" s="1172"/>
      <c r="C31" s="768" t="s">
        <v>55</v>
      </c>
      <c r="D31" s="773">
        <v>4462</v>
      </c>
      <c r="E31" s="773">
        <v>5208</v>
      </c>
      <c r="F31" s="773">
        <v>1953</v>
      </c>
      <c r="G31" s="773">
        <v>3355</v>
      </c>
      <c r="H31" s="773">
        <v>7535</v>
      </c>
      <c r="I31" s="773">
        <v>8240</v>
      </c>
      <c r="J31" s="773">
        <v>7353</v>
      </c>
      <c r="K31" s="773">
        <v>5540</v>
      </c>
      <c r="L31" s="773">
        <v>3094</v>
      </c>
      <c r="M31" s="773">
        <v>4024</v>
      </c>
      <c r="N31" s="773">
        <v>2504</v>
      </c>
      <c r="O31" s="773">
        <v>2526</v>
      </c>
      <c r="P31" s="773">
        <v>4514</v>
      </c>
      <c r="Q31" s="773">
        <v>4999</v>
      </c>
      <c r="R31" s="773">
        <v>62940</v>
      </c>
      <c r="S31" s="769">
        <v>64574</v>
      </c>
    </row>
    <row r="32" spans="2:19">
      <c r="B32" s="1173"/>
      <c r="C32" s="768" t="s">
        <v>56</v>
      </c>
      <c r="D32" s="773">
        <v>5208</v>
      </c>
      <c r="E32" s="773">
        <v>5653</v>
      </c>
      <c r="F32" s="773">
        <v>3355</v>
      </c>
      <c r="G32" s="773">
        <v>3726</v>
      </c>
      <c r="H32" s="773">
        <v>8240</v>
      </c>
      <c r="I32" s="773">
        <v>8689</v>
      </c>
      <c r="J32" s="773">
        <v>5540</v>
      </c>
      <c r="K32" s="773">
        <v>7799</v>
      </c>
      <c r="L32" s="773">
        <v>4024</v>
      </c>
      <c r="M32" s="773">
        <v>4584</v>
      </c>
      <c r="N32" s="773">
        <v>2526</v>
      </c>
      <c r="O32" s="773">
        <v>2748</v>
      </c>
      <c r="P32" s="773">
        <v>4999</v>
      </c>
      <c r="Q32" s="773">
        <v>5658</v>
      </c>
      <c r="R32" s="773">
        <v>64574</v>
      </c>
      <c r="S32" s="771">
        <v>63195</v>
      </c>
    </row>
    <row r="33" spans="2:19">
      <c r="B33" s="1171">
        <v>2020</v>
      </c>
      <c r="C33" s="868" t="s">
        <v>47</v>
      </c>
      <c r="D33" s="767">
        <v>5653</v>
      </c>
      <c r="E33" s="767">
        <v>6089</v>
      </c>
      <c r="F33" s="767">
        <v>3726</v>
      </c>
      <c r="G33" s="767">
        <v>3496</v>
      </c>
      <c r="H33" s="767">
        <v>8689</v>
      </c>
      <c r="I33" s="767">
        <v>8534</v>
      </c>
      <c r="J33" s="767">
        <v>7799</v>
      </c>
      <c r="K33" s="767">
        <v>4945</v>
      </c>
      <c r="L33" s="767">
        <v>4584</v>
      </c>
      <c r="M33" s="767">
        <v>4891</v>
      </c>
      <c r="N33" s="767">
        <v>2748</v>
      </c>
      <c r="O33" s="767">
        <v>2222</v>
      </c>
      <c r="P33" s="767">
        <v>5658</v>
      </c>
      <c r="Q33" s="767">
        <v>7523</v>
      </c>
      <c r="R33" s="767">
        <v>63195</v>
      </c>
      <c r="S33" s="767">
        <v>67099</v>
      </c>
    </row>
    <row r="34" spans="2:19">
      <c r="B34" s="1172"/>
      <c r="C34" s="869" t="s">
        <v>48</v>
      </c>
      <c r="D34" s="773">
        <v>6089</v>
      </c>
      <c r="E34" s="773">
        <v>5659</v>
      </c>
      <c r="F34" s="773">
        <v>3496</v>
      </c>
      <c r="G34" s="773">
        <v>3438</v>
      </c>
      <c r="H34" s="773">
        <v>8534</v>
      </c>
      <c r="I34" s="773">
        <v>8383</v>
      </c>
      <c r="J34" s="773">
        <v>4945</v>
      </c>
      <c r="K34" s="773">
        <v>4603</v>
      </c>
      <c r="L34" s="773">
        <v>4891</v>
      </c>
      <c r="M34" s="773">
        <v>4014</v>
      </c>
      <c r="N34" s="773">
        <v>2222</v>
      </c>
      <c r="O34" s="773">
        <v>2107</v>
      </c>
      <c r="P34" s="773">
        <v>7523</v>
      </c>
      <c r="Q34" s="773">
        <v>9313</v>
      </c>
      <c r="R34" s="773">
        <v>67099</v>
      </c>
      <c r="S34" s="769">
        <v>70170</v>
      </c>
    </row>
    <row r="35" spans="2:19">
      <c r="B35" s="1172"/>
      <c r="C35" s="869" t="s">
        <v>49</v>
      </c>
      <c r="D35" s="773">
        <v>5659</v>
      </c>
      <c r="E35" s="773">
        <v>4966</v>
      </c>
      <c r="F35" s="773">
        <v>3438</v>
      </c>
      <c r="G35" s="773">
        <v>1844</v>
      </c>
      <c r="H35" s="773">
        <v>8383</v>
      </c>
      <c r="I35" s="773">
        <v>2277</v>
      </c>
      <c r="J35" s="773">
        <v>4603</v>
      </c>
      <c r="K35" s="773">
        <v>4166</v>
      </c>
      <c r="L35" s="773">
        <v>4014</v>
      </c>
      <c r="M35" s="773">
        <v>2454</v>
      </c>
      <c r="N35" s="773">
        <v>2107</v>
      </c>
      <c r="O35" s="773">
        <v>1640</v>
      </c>
      <c r="P35" s="773">
        <v>9313</v>
      </c>
      <c r="Q35" s="773">
        <v>8962</v>
      </c>
      <c r="R35" s="773">
        <v>70170</v>
      </c>
      <c r="S35" s="769">
        <v>67887</v>
      </c>
    </row>
    <row r="36" spans="2:19">
      <c r="B36" s="1172"/>
      <c r="C36" s="869" t="s">
        <v>57</v>
      </c>
      <c r="D36" s="773">
        <v>3608</v>
      </c>
      <c r="E36" s="773">
        <v>3799</v>
      </c>
      <c r="F36" s="773">
        <v>1317</v>
      </c>
      <c r="G36" s="773">
        <v>1145</v>
      </c>
      <c r="H36" s="773">
        <v>2013</v>
      </c>
      <c r="I36" s="773">
        <v>2786</v>
      </c>
      <c r="J36" s="773">
        <v>3293</v>
      </c>
      <c r="K36" s="773">
        <v>3877</v>
      </c>
      <c r="L36" s="773">
        <v>2024</v>
      </c>
      <c r="M36" s="773">
        <v>2839</v>
      </c>
      <c r="N36" s="773">
        <v>1325</v>
      </c>
      <c r="O36" s="773">
        <v>1712</v>
      </c>
      <c r="P36" s="773">
        <v>6512</v>
      </c>
      <c r="Q36" s="773">
        <v>6507</v>
      </c>
      <c r="R36" s="773">
        <v>62744</v>
      </c>
      <c r="S36" s="769">
        <v>63315</v>
      </c>
    </row>
    <row r="37" spans="2:19">
      <c r="B37" s="1172"/>
      <c r="C37" s="869" t="s">
        <v>58</v>
      </c>
      <c r="D37" s="773"/>
      <c r="E37" s="773"/>
      <c r="F37" s="773"/>
      <c r="G37" s="773"/>
      <c r="H37" s="773"/>
      <c r="I37" s="773"/>
      <c r="J37" s="773"/>
      <c r="K37" s="773"/>
      <c r="L37" s="773"/>
      <c r="M37" s="773"/>
      <c r="N37" s="773"/>
      <c r="O37" s="773"/>
      <c r="P37" s="773"/>
      <c r="Q37" s="773"/>
      <c r="R37" s="773"/>
      <c r="S37" s="769"/>
    </row>
    <row r="38" spans="2:19">
      <c r="B38" s="1172"/>
      <c r="C38" s="869" t="s">
        <v>50</v>
      </c>
      <c r="D38" s="769"/>
      <c r="E38" s="769"/>
      <c r="F38" s="769"/>
      <c r="G38" s="769"/>
      <c r="H38" s="769"/>
      <c r="I38" s="769"/>
      <c r="J38" s="769"/>
      <c r="K38" s="769"/>
      <c r="L38" s="769"/>
      <c r="M38" s="769"/>
      <c r="N38" s="769"/>
      <c r="O38" s="769"/>
      <c r="P38" s="769"/>
      <c r="Q38" s="769"/>
      <c r="R38" s="769"/>
      <c r="S38" s="769"/>
    </row>
    <row r="39" spans="2:19">
      <c r="B39" s="1172"/>
      <c r="C39" s="869" t="s">
        <v>51</v>
      </c>
      <c r="D39" s="769"/>
      <c r="E39" s="769"/>
      <c r="F39" s="769"/>
      <c r="G39" s="769"/>
      <c r="H39" s="769"/>
      <c r="I39" s="769"/>
      <c r="J39" s="769"/>
      <c r="K39" s="769"/>
      <c r="L39" s="769"/>
      <c r="M39" s="769"/>
      <c r="N39" s="769"/>
      <c r="O39" s="769"/>
      <c r="P39" s="769"/>
      <c r="Q39" s="769"/>
      <c r="R39" s="769"/>
      <c r="S39" s="769"/>
    </row>
    <row r="40" spans="2:19">
      <c r="B40" s="1172"/>
      <c r="C40" s="869" t="s">
        <v>52</v>
      </c>
      <c r="D40" s="769"/>
      <c r="E40" s="769"/>
      <c r="F40" s="769"/>
      <c r="G40" s="769"/>
      <c r="H40" s="769"/>
      <c r="I40" s="769"/>
      <c r="J40" s="769"/>
      <c r="K40" s="769"/>
      <c r="L40" s="769"/>
      <c r="M40" s="769"/>
      <c r="N40" s="769"/>
      <c r="O40" s="769"/>
      <c r="P40" s="769"/>
      <c r="Q40" s="769"/>
      <c r="R40" s="769"/>
      <c r="S40" s="769"/>
    </row>
    <row r="41" spans="2:19">
      <c r="B41" s="1172"/>
      <c r="C41" s="869" t="s">
        <v>53</v>
      </c>
      <c r="D41" s="769"/>
      <c r="E41" s="769"/>
      <c r="F41" s="769"/>
      <c r="G41" s="769"/>
      <c r="H41" s="769"/>
      <c r="I41" s="769"/>
      <c r="J41" s="769"/>
      <c r="K41" s="769"/>
      <c r="L41" s="769"/>
      <c r="M41" s="769"/>
      <c r="N41" s="769"/>
      <c r="O41" s="769"/>
      <c r="P41" s="769"/>
      <c r="Q41" s="769"/>
      <c r="R41" s="769"/>
      <c r="S41" s="769"/>
    </row>
    <row r="42" spans="2:19">
      <c r="B42" s="1172"/>
      <c r="C42" s="869" t="s">
        <v>54</v>
      </c>
      <c r="D42" s="769"/>
      <c r="E42" s="769"/>
      <c r="F42" s="769"/>
      <c r="G42" s="769"/>
      <c r="H42" s="769"/>
      <c r="I42" s="769"/>
      <c r="J42" s="769"/>
      <c r="K42" s="769"/>
      <c r="L42" s="769"/>
      <c r="M42" s="769"/>
      <c r="N42" s="769"/>
      <c r="O42" s="769"/>
      <c r="P42" s="769"/>
      <c r="Q42" s="769"/>
      <c r="R42" s="769"/>
      <c r="S42" s="769"/>
    </row>
    <row r="43" spans="2:19">
      <c r="B43" s="1173"/>
      <c r="C43" s="870" t="s">
        <v>55</v>
      </c>
      <c r="D43" s="771"/>
      <c r="E43" s="771"/>
      <c r="F43" s="771"/>
      <c r="G43" s="771"/>
      <c r="H43" s="771"/>
      <c r="I43" s="771"/>
      <c r="J43" s="771"/>
      <c r="K43" s="771"/>
      <c r="L43" s="771"/>
      <c r="M43" s="771"/>
      <c r="N43" s="771"/>
      <c r="O43" s="771"/>
      <c r="P43" s="771"/>
      <c r="Q43" s="771"/>
      <c r="R43" s="771"/>
      <c r="S43" s="771"/>
    </row>
    <row r="44" spans="2:19">
      <c r="B44" s="764" t="s">
        <v>516</v>
      </c>
    </row>
  </sheetData>
  <mergeCells count="18">
    <mergeCell ref="B4:S4"/>
    <mergeCell ref="P7:Q7"/>
    <mergeCell ref="R7:S7"/>
    <mergeCell ref="B33:B43"/>
    <mergeCell ref="B1:S1"/>
    <mergeCell ref="B2:S2"/>
    <mergeCell ref="B3:S3"/>
    <mergeCell ref="B9:B20"/>
    <mergeCell ref="B21:B32"/>
    <mergeCell ref="B6:B8"/>
    <mergeCell ref="C6:C8"/>
    <mergeCell ref="D6:S6"/>
    <mergeCell ref="D7:E7"/>
    <mergeCell ref="F7:G7"/>
    <mergeCell ref="H7:I7"/>
    <mergeCell ref="J7:K7"/>
    <mergeCell ref="L7:M7"/>
    <mergeCell ref="N7:O7"/>
  </mergeCells>
  <printOptions horizontalCentered="1"/>
  <pageMargins left="0.70866141732283472" right="0.70866141732283472" top="0.74803149606299213" bottom="0.74803149606299213" header="0.31496062992125984" footer="0.31496062992125984"/>
  <pageSetup scale="63"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tabColor theme="6" tint="0.79998168889431442"/>
    <pageSetUpPr fitToPage="1"/>
  </sheetPr>
  <dimension ref="B1:T44"/>
  <sheetViews>
    <sheetView zoomScaleNormal="100" workbookViewId="0">
      <selection sqref="A1:T45"/>
    </sheetView>
  </sheetViews>
  <sheetFormatPr baseColWidth="10" defaultColWidth="10.90625" defaultRowHeight="12.75"/>
  <cols>
    <col min="1" max="1" width="2.453125" style="764" customWidth="1"/>
    <col min="2" max="3" width="10.90625" style="764"/>
    <col min="4" max="19" width="8.1796875" style="764" customWidth="1"/>
    <col min="20" max="20" width="2.453125" style="764" customWidth="1"/>
    <col min="21" max="16384" width="10.90625" style="764"/>
  </cols>
  <sheetData>
    <row r="1" spans="2:20" s="763" customFormat="1" ht="12.75" customHeight="1">
      <c r="B1" s="1040" t="s">
        <v>520</v>
      </c>
      <c r="C1" s="1040"/>
      <c r="D1" s="1040"/>
      <c r="E1" s="1040"/>
      <c r="F1" s="1040"/>
      <c r="G1" s="1040"/>
      <c r="H1" s="1040"/>
      <c r="I1" s="1040"/>
      <c r="J1" s="1040"/>
      <c r="K1" s="1040"/>
      <c r="L1" s="1040"/>
      <c r="M1" s="1040"/>
      <c r="N1" s="1040"/>
      <c r="O1" s="1040"/>
      <c r="P1" s="1040"/>
      <c r="Q1" s="1040"/>
      <c r="R1" s="1040"/>
      <c r="S1" s="1040"/>
      <c r="T1" s="34"/>
    </row>
    <row r="2" spans="2:20" s="763" customFormat="1" ht="12.75" customHeight="1">
      <c r="B2" s="1040" t="s">
        <v>517</v>
      </c>
      <c r="C2" s="1040"/>
      <c r="D2" s="1040"/>
      <c r="E2" s="1040"/>
      <c r="F2" s="1040"/>
      <c r="G2" s="1040"/>
      <c r="H2" s="1040"/>
      <c r="I2" s="1040"/>
      <c r="J2" s="1040"/>
      <c r="K2" s="1040"/>
      <c r="L2" s="1040"/>
      <c r="M2" s="1040"/>
      <c r="N2" s="1040"/>
      <c r="O2" s="1040"/>
      <c r="P2" s="1040"/>
      <c r="Q2" s="1040"/>
      <c r="R2" s="1040"/>
      <c r="S2" s="1040"/>
      <c r="T2" s="34"/>
    </row>
    <row r="3" spans="2:20" s="763" customFormat="1" ht="12.75" customHeight="1">
      <c r="B3" s="1157" t="s">
        <v>635</v>
      </c>
      <c r="C3" s="1157"/>
      <c r="D3" s="1157"/>
      <c r="E3" s="1157"/>
      <c r="F3" s="1157"/>
      <c r="G3" s="1157"/>
      <c r="H3" s="1157"/>
      <c r="I3" s="1157"/>
      <c r="J3" s="1157"/>
      <c r="K3" s="1157"/>
      <c r="L3" s="1157"/>
      <c r="M3" s="1157"/>
      <c r="N3" s="1157"/>
      <c r="O3" s="1157"/>
      <c r="P3" s="1157"/>
      <c r="Q3" s="1157"/>
      <c r="R3" s="1157"/>
      <c r="S3" s="1157"/>
      <c r="T3" s="782"/>
    </row>
    <row r="4" spans="2:20" s="763" customFormat="1" ht="12.75" customHeight="1">
      <c r="B4" s="1040" t="s">
        <v>169</v>
      </c>
      <c r="C4" s="1040"/>
      <c r="D4" s="1040"/>
      <c r="E4" s="1040"/>
      <c r="F4" s="1040"/>
      <c r="G4" s="1040"/>
      <c r="H4" s="1040"/>
      <c r="I4" s="1040"/>
      <c r="J4" s="1040"/>
      <c r="K4" s="1040"/>
      <c r="L4" s="1040"/>
      <c r="M4" s="1040"/>
      <c r="N4" s="1040"/>
      <c r="O4" s="1040"/>
      <c r="P4" s="1040"/>
      <c r="Q4" s="1040"/>
      <c r="R4" s="1040"/>
      <c r="S4" s="1040"/>
      <c r="T4" s="782"/>
    </row>
    <row r="5" spans="2:20" s="811" customFormat="1" ht="18" customHeight="1">
      <c r="B5" s="1181"/>
      <c r="C5" s="1181"/>
      <c r="D5" s="1181"/>
      <c r="E5" s="1181"/>
      <c r="F5" s="1181"/>
      <c r="G5" s="1181"/>
      <c r="H5" s="1181"/>
      <c r="I5" s="1181"/>
      <c r="J5" s="1181"/>
      <c r="K5" s="1181"/>
      <c r="L5" s="1181"/>
      <c r="M5" s="1181"/>
      <c r="N5" s="1181"/>
      <c r="O5" s="1181"/>
      <c r="P5" s="1181"/>
      <c r="Q5" s="1181"/>
      <c r="R5" s="1181"/>
      <c r="S5" s="1181"/>
    </row>
    <row r="6" spans="2:20">
      <c r="B6" s="1178" t="s">
        <v>163</v>
      </c>
      <c r="C6" s="1178" t="s">
        <v>96</v>
      </c>
      <c r="D6" s="1169" t="s">
        <v>510</v>
      </c>
      <c r="E6" s="1175"/>
      <c r="F6" s="1175"/>
      <c r="G6" s="1175"/>
      <c r="H6" s="1175"/>
      <c r="I6" s="1175"/>
      <c r="J6" s="1175"/>
      <c r="K6" s="1175"/>
      <c r="L6" s="1175"/>
      <c r="M6" s="1175"/>
      <c r="N6" s="1175"/>
      <c r="O6" s="1175"/>
      <c r="P6" s="1175"/>
      <c r="Q6" s="1175"/>
      <c r="R6" s="1175"/>
      <c r="S6" s="1175"/>
    </row>
    <row r="7" spans="2:20" ht="25.5" customHeight="1">
      <c r="B7" s="1179"/>
      <c r="C7" s="1179"/>
      <c r="D7" s="1176" t="s">
        <v>531</v>
      </c>
      <c r="E7" s="1177"/>
      <c r="F7" s="1169" t="s">
        <v>175</v>
      </c>
      <c r="G7" s="1170"/>
      <c r="H7" s="1169" t="s">
        <v>208</v>
      </c>
      <c r="I7" s="1170"/>
      <c r="J7" s="1169" t="s">
        <v>532</v>
      </c>
      <c r="K7" s="1170"/>
      <c r="L7" s="1169" t="s">
        <v>470</v>
      </c>
      <c r="M7" s="1170"/>
      <c r="N7" s="1169" t="s">
        <v>518</v>
      </c>
      <c r="O7" s="1170"/>
      <c r="P7" s="1169" t="s">
        <v>519</v>
      </c>
      <c r="Q7" s="1170"/>
      <c r="R7" s="1169" t="s">
        <v>207</v>
      </c>
      <c r="S7" s="1170"/>
    </row>
    <row r="8" spans="2:20">
      <c r="B8" s="1180"/>
      <c r="C8" s="1180"/>
      <c r="D8" s="774" t="s">
        <v>511</v>
      </c>
      <c r="E8" s="774" t="s">
        <v>512</v>
      </c>
      <c r="F8" s="774" t="s">
        <v>511</v>
      </c>
      <c r="G8" s="774" t="s">
        <v>512</v>
      </c>
      <c r="H8" s="774" t="s">
        <v>511</v>
      </c>
      <c r="I8" s="774" t="s">
        <v>512</v>
      </c>
      <c r="J8" s="774" t="s">
        <v>511</v>
      </c>
      <c r="K8" s="774" t="s">
        <v>512</v>
      </c>
      <c r="L8" s="774" t="s">
        <v>511</v>
      </c>
      <c r="M8" s="774" t="s">
        <v>512</v>
      </c>
      <c r="N8" s="774" t="s">
        <v>511</v>
      </c>
      <c r="O8" s="774" t="s">
        <v>512</v>
      </c>
      <c r="P8" s="774" t="s">
        <v>511</v>
      </c>
      <c r="Q8" s="774" t="s">
        <v>512</v>
      </c>
      <c r="R8" s="774" t="s">
        <v>511</v>
      </c>
      <c r="S8" s="775" t="s">
        <v>512</v>
      </c>
    </row>
    <row r="9" spans="2:20">
      <c r="B9" s="1171">
        <v>2018</v>
      </c>
      <c r="C9" s="777" t="s">
        <v>47</v>
      </c>
      <c r="D9" s="769">
        <v>38058</v>
      </c>
      <c r="E9" s="769">
        <v>55697</v>
      </c>
      <c r="F9" s="769">
        <v>21341</v>
      </c>
      <c r="G9" s="769">
        <v>31380</v>
      </c>
      <c r="H9" s="769">
        <v>33658</v>
      </c>
      <c r="I9" s="769">
        <v>35876</v>
      </c>
      <c r="J9" s="769">
        <v>15995</v>
      </c>
      <c r="K9" s="769">
        <v>14689</v>
      </c>
      <c r="L9" s="769">
        <v>12829</v>
      </c>
      <c r="M9" s="769">
        <v>44744</v>
      </c>
      <c r="N9" s="769">
        <v>82192</v>
      </c>
      <c r="O9" s="769">
        <v>80978</v>
      </c>
      <c r="P9" s="769">
        <v>24587</v>
      </c>
      <c r="Q9" s="769">
        <v>17030</v>
      </c>
      <c r="R9" s="769">
        <v>258213</v>
      </c>
      <c r="S9" s="769">
        <v>281758</v>
      </c>
    </row>
    <row r="10" spans="2:20">
      <c r="B10" s="1172"/>
      <c r="C10" s="777" t="s">
        <v>48</v>
      </c>
      <c r="D10" s="769">
        <v>55696</v>
      </c>
      <c r="E10" s="769">
        <v>55907</v>
      </c>
      <c r="F10" s="769">
        <v>31380</v>
      </c>
      <c r="G10" s="769">
        <v>31017</v>
      </c>
      <c r="H10" s="769">
        <v>35876</v>
      </c>
      <c r="I10" s="769">
        <v>33601</v>
      </c>
      <c r="J10" s="769">
        <v>14689</v>
      </c>
      <c r="K10" s="769">
        <v>22965</v>
      </c>
      <c r="L10" s="769">
        <v>44744</v>
      </c>
      <c r="M10" s="769">
        <v>50781</v>
      </c>
      <c r="N10" s="769">
        <v>80978</v>
      </c>
      <c r="O10" s="769">
        <v>132590</v>
      </c>
      <c r="P10" s="769">
        <v>17030</v>
      </c>
      <c r="Q10" s="769">
        <v>50280</v>
      </c>
      <c r="R10" s="769">
        <v>281758</v>
      </c>
      <c r="S10" s="769">
        <v>281795</v>
      </c>
    </row>
    <row r="11" spans="2:20">
      <c r="B11" s="1172"/>
      <c r="C11" s="777" t="s">
        <v>49</v>
      </c>
      <c r="D11" s="769">
        <v>55166</v>
      </c>
      <c r="E11" s="769">
        <v>58852</v>
      </c>
      <c r="F11" s="769">
        <v>31017</v>
      </c>
      <c r="G11" s="769">
        <v>34886</v>
      </c>
      <c r="H11" s="769">
        <v>33601</v>
      </c>
      <c r="I11" s="769">
        <v>29712</v>
      </c>
      <c r="J11" s="769">
        <v>22965</v>
      </c>
      <c r="K11" s="769">
        <v>27906</v>
      </c>
      <c r="L11" s="769">
        <v>50781</v>
      </c>
      <c r="M11" s="769">
        <v>44397</v>
      </c>
      <c r="N11" s="769">
        <v>131725</v>
      </c>
      <c r="O11" s="769">
        <v>149421</v>
      </c>
      <c r="P11" s="769">
        <v>50280</v>
      </c>
      <c r="Q11" s="769">
        <v>67598</v>
      </c>
      <c r="R11" s="769">
        <v>281795</v>
      </c>
      <c r="S11" s="769">
        <v>284365</v>
      </c>
    </row>
    <row r="12" spans="2:20">
      <c r="B12" s="1172"/>
      <c r="C12" s="777" t="s">
        <v>57</v>
      </c>
      <c r="D12" s="769">
        <v>58852</v>
      </c>
      <c r="E12" s="769">
        <v>57778</v>
      </c>
      <c r="F12" s="769">
        <v>34886</v>
      </c>
      <c r="G12" s="769">
        <v>29322</v>
      </c>
      <c r="H12" s="769">
        <v>29712</v>
      </c>
      <c r="I12" s="769">
        <v>22812</v>
      </c>
      <c r="J12" s="769">
        <v>27906</v>
      </c>
      <c r="K12" s="769">
        <v>30935</v>
      </c>
      <c r="L12" s="769">
        <v>44397</v>
      </c>
      <c r="M12" s="769">
        <v>45478</v>
      </c>
      <c r="N12" s="769">
        <v>149421</v>
      </c>
      <c r="O12" s="769">
        <v>143525</v>
      </c>
      <c r="P12" s="769">
        <v>67598</v>
      </c>
      <c r="Q12" s="769">
        <v>72956</v>
      </c>
      <c r="R12" s="769">
        <v>284365</v>
      </c>
      <c r="S12" s="769">
        <v>303936</v>
      </c>
    </row>
    <row r="13" spans="2:20">
      <c r="B13" s="1172"/>
      <c r="C13" s="777" t="s">
        <v>58</v>
      </c>
      <c r="D13" s="769">
        <v>57778</v>
      </c>
      <c r="E13" s="769">
        <v>49018</v>
      </c>
      <c r="F13" s="769">
        <v>29322</v>
      </c>
      <c r="G13" s="769">
        <v>31071</v>
      </c>
      <c r="H13" s="769">
        <v>22812</v>
      </c>
      <c r="I13" s="769">
        <v>34049</v>
      </c>
      <c r="J13" s="769">
        <v>30935</v>
      </c>
      <c r="K13" s="769">
        <v>26112</v>
      </c>
      <c r="L13" s="769">
        <v>45478</v>
      </c>
      <c r="M13" s="769">
        <v>39770</v>
      </c>
      <c r="N13" s="769">
        <v>143525</v>
      </c>
      <c r="O13" s="769">
        <v>142792</v>
      </c>
      <c r="P13" s="769">
        <v>72956</v>
      </c>
      <c r="Q13" s="769">
        <v>76296</v>
      </c>
      <c r="R13" s="769">
        <v>303936</v>
      </c>
      <c r="S13" s="769">
        <v>328220</v>
      </c>
    </row>
    <row r="14" spans="2:20">
      <c r="B14" s="1172"/>
      <c r="C14" s="777" t="s">
        <v>50</v>
      </c>
      <c r="D14" s="769">
        <v>44934</v>
      </c>
      <c r="E14" s="769">
        <v>36048</v>
      </c>
      <c r="F14" s="769">
        <v>31071</v>
      </c>
      <c r="G14" s="769">
        <v>34223</v>
      </c>
      <c r="H14" s="769">
        <v>34049</v>
      </c>
      <c r="I14" s="769">
        <v>35530</v>
      </c>
      <c r="J14" s="769">
        <v>26112</v>
      </c>
      <c r="K14" s="769">
        <v>25174</v>
      </c>
      <c r="L14" s="769">
        <v>39770</v>
      </c>
      <c r="M14" s="769">
        <v>33741</v>
      </c>
      <c r="N14" s="769">
        <v>142792</v>
      </c>
      <c r="O14" s="769">
        <v>140727</v>
      </c>
      <c r="P14" s="769">
        <v>76296</v>
      </c>
      <c r="Q14" s="769">
        <v>69227</v>
      </c>
      <c r="R14" s="769">
        <v>328220</v>
      </c>
      <c r="S14" s="769">
        <v>297529</v>
      </c>
    </row>
    <row r="15" spans="2:20">
      <c r="B15" s="1172"/>
      <c r="C15" s="777" t="s">
        <v>51</v>
      </c>
      <c r="D15" s="769">
        <v>35967</v>
      </c>
      <c r="E15" s="769">
        <v>29685</v>
      </c>
      <c r="F15" s="769">
        <v>34223</v>
      </c>
      <c r="G15" s="769">
        <v>27276</v>
      </c>
      <c r="H15" s="769">
        <v>35530</v>
      </c>
      <c r="I15" s="769">
        <v>29327</v>
      </c>
      <c r="J15" s="769">
        <v>25174</v>
      </c>
      <c r="K15" s="769">
        <v>17508</v>
      </c>
      <c r="L15" s="769">
        <v>33741</v>
      </c>
      <c r="M15" s="769">
        <v>32793</v>
      </c>
      <c r="N15" s="769">
        <v>140727</v>
      </c>
      <c r="O15" s="769">
        <v>137634</v>
      </c>
      <c r="P15" s="769">
        <v>69227</v>
      </c>
      <c r="Q15" s="769">
        <v>68362</v>
      </c>
      <c r="R15" s="769">
        <v>297529</v>
      </c>
      <c r="S15" s="769">
        <v>278928</v>
      </c>
    </row>
    <row r="16" spans="2:20">
      <c r="B16" s="1172"/>
      <c r="C16" s="777" t="s">
        <v>52</v>
      </c>
      <c r="D16" s="769">
        <v>29685</v>
      </c>
      <c r="E16" s="769">
        <v>41122</v>
      </c>
      <c r="F16" s="769">
        <v>27276</v>
      </c>
      <c r="G16" s="769">
        <v>21482</v>
      </c>
      <c r="H16" s="769">
        <v>29327</v>
      </c>
      <c r="I16" s="769">
        <v>22112</v>
      </c>
      <c r="J16" s="769">
        <v>17508</v>
      </c>
      <c r="K16" s="769">
        <v>12909</v>
      </c>
      <c r="L16" s="769">
        <v>32793</v>
      </c>
      <c r="M16" s="769">
        <v>25796</v>
      </c>
      <c r="N16" s="769">
        <v>137634</v>
      </c>
      <c r="O16" s="769">
        <v>123354</v>
      </c>
      <c r="P16" s="769">
        <v>68362</v>
      </c>
      <c r="Q16" s="769">
        <v>56065</v>
      </c>
      <c r="R16" s="769">
        <v>278928</v>
      </c>
      <c r="S16" s="769">
        <v>247023</v>
      </c>
    </row>
    <row r="17" spans="2:19">
      <c r="B17" s="1172"/>
      <c r="C17" s="777" t="s">
        <v>53</v>
      </c>
      <c r="D17" s="769">
        <v>41122</v>
      </c>
      <c r="E17" s="769">
        <v>31051</v>
      </c>
      <c r="F17" s="769">
        <v>21482</v>
      </c>
      <c r="G17" s="769">
        <v>18583</v>
      </c>
      <c r="H17" s="769">
        <v>22112</v>
      </c>
      <c r="I17" s="769">
        <v>21824</v>
      </c>
      <c r="J17" s="769">
        <v>12909</v>
      </c>
      <c r="K17" s="769">
        <v>8820</v>
      </c>
      <c r="L17" s="769">
        <v>25796</v>
      </c>
      <c r="M17" s="769">
        <v>21656</v>
      </c>
      <c r="N17" s="769">
        <v>123354</v>
      </c>
      <c r="O17" s="769">
        <v>117490</v>
      </c>
      <c r="P17" s="769">
        <v>56065</v>
      </c>
      <c r="Q17" s="769">
        <v>54907</v>
      </c>
      <c r="R17" s="769">
        <v>247023</v>
      </c>
      <c r="S17" s="769">
        <v>235861</v>
      </c>
    </row>
    <row r="18" spans="2:19">
      <c r="B18" s="1172"/>
      <c r="C18" s="777" t="s">
        <v>54</v>
      </c>
      <c r="D18" s="769">
        <v>31051</v>
      </c>
      <c r="E18" s="769">
        <v>30201</v>
      </c>
      <c r="F18" s="769">
        <v>18583</v>
      </c>
      <c r="G18" s="769">
        <v>13413</v>
      </c>
      <c r="H18" s="769">
        <v>21824</v>
      </c>
      <c r="I18" s="769">
        <v>12219</v>
      </c>
      <c r="J18" s="769">
        <v>8820</v>
      </c>
      <c r="K18" s="769">
        <v>11202</v>
      </c>
      <c r="L18" s="769">
        <v>21656</v>
      </c>
      <c r="M18" s="769">
        <v>16344</v>
      </c>
      <c r="N18" s="769">
        <v>117490</v>
      </c>
      <c r="O18" s="769">
        <v>113872</v>
      </c>
      <c r="P18" s="769">
        <v>54907</v>
      </c>
      <c r="Q18" s="769">
        <v>43416</v>
      </c>
      <c r="R18" s="769">
        <v>235861</v>
      </c>
      <c r="S18" s="769">
        <v>213649</v>
      </c>
    </row>
    <row r="19" spans="2:19">
      <c r="B19" s="1172"/>
      <c r="C19" s="777" t="s">
        <v>55</v>
      </c>
      <c r="D19" s="769">
        <v>30201</v>
      </c>
      <c r="E19" s="769">
        <v>38956</v>
      </c>
      <c r="F19" s="769">
        <v>13413</v>
      </c>
      <c r="G19" s="769">
        <v>14135</v>
      </c>
      <c r="H19" s="769">
        <v>12219</v>
      </c>
      <c r="I19" s="769">
        <v>16565</v>
      </c>
      <c r="J19" s="769">
        <v>11202</v>
      </c>
      <c r="K19" s="769">
        <v>9247</v>
      </c>
      <c r="L19" s="769">
        <v>16344</v>
      </c>
      <c r="M19" s="769">
        <v>12592</v>
      </c>
      <c r="N19" s="769">
        <v>113872</v>
      </c>
      <c r="O19" s="769">
        <v>107625</v>
      </c>
      <c r="P19" s="769">
        <v>43416</v>
      </c>
      <c r="Q19" s="769">
        <v>35319</v>
      </c>
      <c r="R19" s="769">
        <v>213649</v>
      </c>
      <c r="S19" s="769">
        <v>231622</v>
      </c>
    </row>
    <row r="20" spans="2:19">
      <c r="B20" s="1173"/>
      <c r="C20" s="771" t="s">
        <v>56</v>
      </c>
      <c r="D20" s="771">
        <v>38956</v>
      </c>
      <c r="E20" s="771">
        <v>38305</v>
      </c>
      <c r="F20" s="771">
        <v>14135</v>
      </c>
      <c r="G20" s="771">
        <v>17916</v>
      </c>
      <c r="H20" s="771">
        <v>16565</v>
      </c>
      <c r="I20" s="771">
        <v>24178</v>
      </c>
      <c r="J20" s="771">
        <v>9247</v>
      </c>
      <c r="K20" s="771">
        <v>13012</v>
      </c>
      <c r="L20" s="771">
        <v>12592</v>
      </c>
      <c r="M20" s="771">
        <v>12100</v>
      </c>
      <c r="N20" s="771">
        <v>107625</v>
      </c>
      <c r="O20" s="771">
        <v>98476</v>
      </c>
      <c r="P20" s="771">
        <v>35319</v>
      </c>
      <c r="Q20" s="771">
        <v>25005</v>
      </c>
      <c r="R20" s="771">
        <v>231622</v>
      </c>
      <c r="S20" s="771">
        <v>234835</v>
      </c>
    </row>
    <row r="21" spans="2:19">
      <c r="B21" s="1171">
        <v>2019</v>
      </c>
      <c r="C21" s="776" t="s">
        <v>47</v>
      </c>
      <c r="D21" s="769">
        <v>38305</v>
      </c>
      <c r="E21" s="769">
        <v>63043</v>
      </c>
      <c r="F21" s="769">
        <v>17916</v>
      </c>
      <c r="G21" s="769">
        <v>36798</v>
      </c>
      <c r="H21" s="769">
        <v>24178</v>
      </c>
      <c r="I21" s="769">
        <v>32534</v>
      </c>
      <c r="J21" s="769">
        <v>13012</v>
      </c>
      <c r="K21" s="769">
        <v>15261</v>
      </c>
      <c r="L21" s="769">
        <v>12100</v>
      </c>
      <c r="M21" s="769">
        <v>43522</v>
      </c>
      <c r="N21" s="769">
        <v>98476</v>
      </c>
      <c r="O21" s="769">
        <v>99017</v>
      </c>
      <c r="P21" s="769">
        <v>25005</v>
      </c>
      <c r="Q21" s="769">
        <v>14362</v>
      </c>
      <c r="R21" s="769">
        <v>234835</v>
      </c>
      <c r="S21" s="769">
        <v>282689</v>
      </c>
    </row>
    <row r="22" spans="2:19">
      <c r="B22" s="1172"/>
      <c r="C22" s="777" t="s">
        <v>48</v>
      </c>
      <c r="D22" s="769">
        <v>63043</v>
      </c>
      <c r="E22" s="769">
        <v>69207</v>
      </c>
      <c r="F22" s="769">
        <v>36798</v>
      </c>
      <c r="G22" s="769">
        <v>47824</v>
      </c>
      <c r="H22" s="769">
        <v>32534</v>
      </c>
      <c r="I22" s="769">
        <v>34548</v>
      </c>
      <c r="J22" s="769">
        <v>15261</v>
      </c>
      <c r="K22" s="769">
        <v>30314</v>
      </c>
      <c r="L22" s="769">
        <v>43522</v>
      </c>
      <c r="M22" s="769">
        <v>58527</v>
      </c>
      <c r="N22" s="769">
        <v>99017</v>
      </c>
      <c r="O22" s="769">
        <v>139548</v>
      </c>
      <c r="P22" s="769">
        <v>14362</v>
      </c>
      <c r="Q22" s="769">
        <v>64972</v>
      </c>
      <c r="R22" s="769">
        <v>282689</v>
      </c>
      <c r="S22" s="769">
        <v>307651</v>
      </c>
    </row>
    <row r="23" spans="2:19">
      <c r="B23" s="1172"/>
      <c r="C23" s="777" t="s">
        <v>49</v>
      </c>
      <c r="D23" s="769">
        <v>69207</v>
      </c>
      <c r="E23" s="769">
        <v>61024</v>
      </c>
      <c r="F23" s="769">
        <v>47824</v>
      </c>
      <c r="G23" s="769">
        <v>47317</v>
      </c>
      <c r="H23" s="769">
        <v>34548</v>
      </c>
      <c r="I23" s="769">
        <v>30924</v>
      </c>
      <c r="J23" s="769">
        <v>30314</v>
      </c>
      <c r="K23" s="769">
        <v>35000</v>
      </c>
      <c r="L23" s="769">
        <v>58527</v>
      </c>
      <c r="M23" s="769">
        <v>54525</v>
      </c>
      <c r="N23" s="769">
        <v>139548</v>
      </c>
      <c r="O23" s="769">
        <v>154176</v>
      </c>
      <c r="P23" s="769">
        <v>64972</v>
      </c>
      <c r="Q23" s="769">
        <v>84796</v>
      </c>
      <c r="R23" s="769">
        <v>307651</v>
      </c>
      <c r="S23" s="769">
        <v>314396</v>
      </c>
    </row>
    <row r="24" spans="2:19">
      <c r="B24" s="1172"/>
      <c r="C24" s="777" t="s">
        <v>57</v>
      </c>
      <c r="D24" s="769">
        <v>61024</v>
      </c>
      <c r="E24" s="769">
        <v>51521</v>
      </c>
      <c r="F24" s="769">
        <v>47317</v>
      </c>
      <c r="G24" s="769">
        <v>42533</v>
      </c>
      <c r="H24" s="769">
        <v>30924</v>
      </c>
      <c r="I24" s="769">
        <v>28963</v>
      </c>
      <c r="J24" s="769">
        <v>35000</v>
      </c>
      <c r="K24" s="769">
        <v>27649</v>
      </c>
      <c r="L24" s="769">
        <v>54525</v>
      </c>
      <c r="M24" s="769">
        <v>46795</v>
      </c>
      <c r="N24" s="769">
        <v>154176</v>
      </c>
      <c r="O24" s="769">
        <v>151486</v>
      </c>
      <c r="P24" s="769">
        <v>84796</v>
      </c>
      <c r="Q24" s="769">
        <v>88571</v>
      </c>
      <c r="R24" s="769">
        <v>314396</v>
      </c>
      <c r="S24" s="769">
        <v>324763</v>
      </c>
    </row>
    <row r="25" spans="2:19">
      <c r="B25" s="1172"/>
      <c r="C25" s="777" t="s">
        <v>58</v>
      </c>
      <c r="D25" s="769">
        <v>51521</v>
      </c>
      <c r="E25" s="769">
        <v>52914</v>
      </c>
      <c r="F25" s="769">
        <v>42533</v>
      </c>
      <c r="G25" s="769">
        <v>39257</v>
      </c>
      <c r="H25" s="769">
        <v>28963</v>
      </c>
      <c r="I25" s="769">
        <v>21425</v>
      </c>
      <c r="J25" s="769">
        <v>27649</v>
      </c>
      <c r="K25" s="769">
        <v>19441</v>
      </c>
      <c r="L25" s="769">
        <v>46795</v>
      </c>
      <c r="M25" s="769">
        <v>40034</v>
      </c>
      <c r="N25" s="769">
        <v>151486</v>
      </c>
      <c r="O25" s="769">
        <v>146730</v>
      </c>
      <c r="P25" s="769">
        <v>88571</v>
      </c>
      <c r="Q25" s="769">
        <v>87444</v>
      </c>
      <c r="R25" s="769">
        <v>324763</v>
      </c>
      <c r="S25" s="769">
        <v>313421</v>
      </c>
    </row>
    <row r="26" spans="2:19">
      <c r="B26" s="1172"/>
      <c r="C26" s="777" t="s">
        <v>50</v>
      </c>
      <c r="D26" s="769">
        <v>52914</v>
      </c>
      <c r="E26" s="769">
        <v>51398</v>
      </c>
      <c r="F26" s="769">
        <v>39257</v>
      </c>
      <c r="G26" s="769">
        <v>39061</v>
      </c>
      <c r="H26" s="769">
        <v>21425</v>
      </c>
      <c r="I26" s="769">
        <v>26063</v>
      </c>
      <c r="J26" s="769">
        <v>19441</v>
      </c>
      <c r="K26" s="769">
        <v>21645</v>
      </c>
      <c r="L26" s="769">
        <v>40034</v>
      </c>
      <c r="M26" s="769">
        <v>34478</v>
      </c>
      <c r="N26" s="769">
        <v>146730</v>
      </c>
      <c r="O26" s="769">
        <v>144839</v>
      </c>
      <c r="P26" s="769">
        <v>87444</v>
      </c>
      <c r="Q26" s="769">
        <v>80399</v>
      </c>
      <c r="R26" s="769">
        <v>313421</v>
      </c>
      <c r="S26" s="769">
        <v>275852</v>
      </c>
    </row>
    <row r="27" spans="2:19">
      <c r="B27" s="1172"/>
      <c r="C27" s="777" t="s">
        <v>51</v>
      </c>
      <c r="D27" s="769">
        <v>51398</v>
      </c>
      <c r="E27" s="769">
        <v>40756</v>
      </c>
      <c r="F27" s="769">
        <v>39061</v>
      </c>
      <c r="G27" s="769">
        <v>38119</v>
      </c>
      <c r="H27" s="769">
        <v>26063</v>
      </c>
      <c r="I27" s="769">
        <v>27578</v>
      </c>
      <c r="J27" s="769">
        <v>21645</v>
      </c>
      <c r="K27" s="769">
        <v>35503</v>
      </c>
      <c r="L27" s="769">
        <v>34478</v>
      </c>
      <c r="M27" s="769">
        <v>28776</v>
      </c>
      <c r="N27" s="769">
        <v>144839</v>
      </c>
      <c r="O27" s="769">
        <v>139671</v>
      </c>
      <c r="P27" s="769">
        <v>80399</v>
      </c>
      <c r="Q27" s="769">
        <v>69972</v>
      </c>
      <c r="R27" s="769">
        <v>275852</v>
      </c>
      <c r="S27" s="769">
        <v>266151</v>
      </c>
    </row>
    <row r="28" spans="2:19">
      <c r="B28" s="1172"/>
      <c r="C28" s="777" t="s">
        <v>52</v>
      </c>
      <c r="D28" s="769">
        <v>40756</v>
      </c>
      <c r="E28" s="769">
        <v>29789</v>
      </c>
      <c r="F28" s="769">
        <v>38119</v>
      </c>
      <c r="G28" s="769">
        <v>39117</v>
      </c>
      <c r="H28" s="769">
        <v>27578</v>
      </c>
      <c r="I28" s="769">
        <v>24480</v>
      </c>
      <c r="J28" s="769">
        <v>35503</v>
      </c>
      <c r="K28" s="769">
        <v>41830</v>
      </c>
      <c r="L28" s="769">
        <v>28776</v>
      </c>
      <c r="M28" s="769">
        <v>23695</v>
      </c>
      <c r="N28" s="769">
        <v>139671</v>
      </c>
      <c r="O28" s="769">
        <v>133286</v>
      </c>
      <c r="P28" s="769">
        <v>69972</v>
      </c>
      <c r="Q28" s="769">
        <v>63974</v>
      </c>
      <c r="R28" s="769">
        <v>266151</v>
      </c>
      <c r="S28" s="769">
        <v>270690</v>
      </c>
    </row>
    <row r="29" spans="2:19">
      <c r="B29" s="1172"/>
      <c r="C29" s="777" t="s">
        <v>53</v>
      </c>
      <c r="D29" s="769">
        <v>29789</v>
      </c>
      <c r="E29" s="769">
        <v>32479</v>
      </c>
      <c r="F29" s="769">
        <v>39117</v>
      </c>
      <c r="G29" s="769">
        <v>35388</v>
      </c>
      <c r="H29" s="769">
        <v>24480</v>
      </c>
      <c r="I29" s="769">
        <v>27925</v>
      </c>
      <c r="J29" s="769">
        <v>41830</v>
      </c>
      <c r="K29" s="769">
        <v>32540</v>
      </c>
      <c r="L29" s="769">
        <v>23695</v>
      </c>
      <c r="M29" s="769">
        <v>19793</v>
      </c>
      <c r="N29" s="769">
        <v>133286</v>
      </c>
      <c r="O29" s="769">
        <v>130702</v>
      </c>
      <c r="P29" s="769">
        <v>63974</v>
      </c>
      <c r="Q29" s="769">
        <v>56712</v>
      </c>
      <c r="R29" s="769">
        <v>270690</v>
      </c>
      <c r="S29" s="769">
        <v>287784</v>
      </c>
    </row>
    <row r="30" spans="2:19">
      <c r="B30" s="1172"/>
      <c r="C30" s="777" t="s">
        <v>54</v>
      </c>
      <c r="D30" s="769">
        <v>32479</v>
      </c>
      <c r="E30" s="769">
        <v>27891</v>
      </c>
      <c r="F30" s="769">
        <v>35388</v>
      </c>
      <c r="G30" s="769">
        <v>23265</v>
      </c>
      <c r="H30" s="769">
        <v>27925</v>
      </c>
      <c r="I30" s="769">
        <v>17538</v>
      </c>
      <c r="J30" s="769">
        <v>32540</v>
      </c>
      <c r="K30" s="769">
        <v>24777</v>
      </c>
      <c r="L30" s="769">
        <v>19793</v>
      </c>
      <c r="M30" s="769">
        <v>15103</v>
      </c>
      <c r="N30" s="769">
        <v>130702</v>
      </c>
      <c r="O30" s="769">
        <v>130147</v>
      </c>
      <c r="P30" s="769">
        <v>56712</v>
      </c>
      <c r="Q30" s="769">
        <v>45887</v>
      </c>
      <c r="R30" s="769">
        <v>287784</v>
      </c>
      <c r="S30" s="769">
        <v>248391</v>
      </c>
    </row>
    <row r="31" spans="2:19">
      <c r="B31" s="1172"/>
      <c r="C31" s="777" t="s">
        <v>55</v>
      </c>
      <c r="D31" s="769">
        <v>27891</v>
      </c>
      <c r="E31" s="769">
        <v>18264</v>
      </c>
      <c r="F31" s="769">
        <v>23265</v>
      </c>
      <c r="G31" s="769">
        <v>20850</v>
      </c>
      <c r="H31" s="769">
        <v>17538</v>
      </c>
      <c r="I31" s="769">
        <v>20320</v>
      </c>
      <c r="J31" s="769">
        <v>24777</v>
      </c>
      <c r="K31" s="769">
        <v>29623</v>
      </c>
      <c r="L31" s="769">
        <v>15103</v>
      </c>
      <c r="M31" s="769">
        <v>9630</v>
      </c>
      <c r="N31" s="769">
        <v>130147</v>
      </c>
      <c r="O31" s="769">
        <v>123600</v>
      </c>
      <c r="P31" s="769">
        <v>45887</v>
      </c>
      <c r="Q31" s="769">
        <v>36043</v>
      </c>
      <c r="R31" s="769">
        <v>248391</v>
      </c>
      <c r="S31" s="769">
        <v>221161</v>
      </c>
    </row>
    <row r="32" spans="2:19">
      <c r="B32" s="1173"/>
      <c r="C32" s="778" t="s">
        <v>56</v>
      </c>
      <c r="D32" s="771">
        <v>18264</v>
      </c>
      <c r="E32" s="771">
        <v>40225</v>
      </c>
      <c r="F32" s="771">
        <v>20850</v>
      </c>
      <c r="G32" s="771">
        <v>20035</v>
      </c>
      <c r="H32" s="771">
        <v>20320</v>
      </c>
      <c r="I32" s="771">
        <v>25472</v>
      </c>
      <c r="J32" s="771">
        <v>29623</v>
      </c>
      <c r="K32" s="771">
        <v>37202</v>
      </c>
      <c r="L32" s="771">
        <v>9630</v>
      </c>
      <c r="M32" s="771">
        <v>7083</v>
      </c>
      <c r="N32" s="771">
        <v>123600</v>
      </c>
      <c r="O32" s="771">
        <v>114411</v>
      </c>
      <c r="P32" s="771">
        <v>36043</v>
      </c>
      <c r="Q32" s="771">
        <v>30613</v>
      </c>
      <c r="R32" s="771">
        <v>220924</v>
      </c>
      <c r="S32" s="771">
        <v>223104</v>
      </c>
    </row>
    <row r="33" spans="2:19">
      <c r="B33" s="1171">
        <v>2020</v>
      </c>
      <c r="C33" s="868" t="s">
        <v>47</v>
      </c>
      <c r="D33" s="767">
        <v>40225</v>
      </c>
      <c r="E33" s="767">
        <v>72812</v>
      </c>
      <c r="F33" s="767">
        <v>20035</v>
      </c>
      <c r="G33" s="767">
        <v>31050</v>
      </c>
      <c r="H33" s="767">
        <v>25472</v>
      </c>
      <c r="I33" s="767">
        <v>29294</v>
      </c>
      <c r="J33" s="767">
        <v>37202</v>
      </c>
      <c r="K33" s="767">
        <v>51979</v>
      </c>
      <c r="L33" s="767">
        <v>7083</v>
      </c>
      <c r="M33" s="767">
        <v>67868</v>
      </c>
      <c r="N33" s="767">
        <v>114411</v>
      </c>
      <c r="O33" s="767">
        <v>123182</v>
      </c>
      <c r="P33" s="767">
        <v>30613</v>
      </c>
      <c r="Q33" s="767">
        <v>29273</v>
      </c>
      <c r="R33" s="767">
        <v>223104</v>
      </c>
      <c r="S33" s="767">
        <v>331919</v>
      </c>
    </row>
    <row r="34" spans="2:19">
      <c r="B34" s="1172"/>
      <c r="C34" s="869" t="s">
        <v>48</v>
      </c>
      <c r="D34" s="769">
        <v>72812</v>
      </c>
      <c r="E34" s="769">
        <v>64643</v>
      </c>
      <c r="F34" s="769">
        <v>31050</v>
      </c>
      <c r="G34" s="769">
        <v>34734</v>
      </c>
      <c r="H34" s="769">
        <v>29294</v>
      </c>
      <c r="I34" s="769">
        <v>25839</v>
      </c>
      <c r="J34" s="769">
        <v>51979</v>
      </c>
      <c r="K34" s="769">
        <v>49854</v>
      </c>
      <c r="L34" s="769">
        <v>67868</v>
      </c>
      <c r="M34" s="769">
        <v>71032</v>
      </c>
      <c r="N34" s="769">
        <v>123182</v>
      </c>
      <c r="O34" s="769">
        <v>151398</v>
      </c>
      <c r="P34" s="769">
        <v>29273</v>
      </c>
      <c r="Q34" s="769">
        <v>63402</v>
      </c>
      <c r="R34" s="769">
        <v>331919</v>
      </c>
      <c r="S34" s="769">
        <v>328283</v>
      </c>
    </row>
    <row r="35" spans="2:19">
      <c r="B35" s="1172"/>
      <c r="C35" s="869" t="s">
        <v>49</v>
      </c>
      <c r="D35" s="769">
        <v>64643</v>
      </c>
      <c r="E35" s="769">
        <v>51286</v>
      </c>
      <c r="F35" s="769">
        <v>34734</v>
      </c>
      <c r="G35" s="769">
        <v>37212</v>
      </c>
      <c r="H35" s="769">
        <v>25839</v>
      </c>
      <c r="I35" s="769">
        <v>24911</v>
      </c>
      <c r="J35" s="769">
        <v>49854</v>
      </c>
      <c r="K35" s="769">
        <v>44928</v>
      </c>
      <c r="L35" s="769">
        <v>71032</v>
      </c>
      <c r="M35" s="769">
        <v>63904</v>
      </c>
      <c r="N35" s="769">
        <v>151398</v>
      </c>
      <c r="O35" s="769">
        <v>155749</v>
      </c>
      <c r="P35" s="769">
        <v>63402</v>
      </c>
      <c r="Q35" s="769">
        <v>90604</v>
      </c>
      <c r="R35" s="769">
        <v>328283</v>
      </c>
      <c r="S35" s="769">
        <v>311458</v>
      </c>
    </row>
    <row r="36" spans="2:19">
      <c r="B36" s="1172"/>
      <c r="C36" s="869" t="s">
        <v>57</v>
      </c>
      <c r="D36" s="769">
        <v>51286</v>
      </c>
      <c r="E36" s="769">
        <v>39897</v>
      </c>
      <c r="F36" s="769">
        <v>37212</v>
      </c>
      <c r="G36" s="769">
        <v>35237</v>
      </c>
      <c r="H36" s="769">
        <v>24911</v>
      </c>
      <c r="I36" s="769">
        <v>26474</v>
      </c>
      <c r="J36" s="769">
        <v>44928</v>
      </c>
      <c r="K36" s="769">
        <v>42908</v>
      </c>
      <c r="L36" s="769">
        <v>44104</v>
      </c>
      <c r="M36" s="769">
        <v>36745</v>
      </c>
      <c r="N36" s="769">
        <v>155758</v>
      </c>
      <c r="O36" s="769">
        <v>150467</v>
      </c>
      <c r="P36" s="769">
        <v>90604</v>
      </c>
      <c r="Q36" s="769">
        <v>106575</v>
      </c>
      <c r="R36" s="769">
        <v>311458</v>
      </c>
      <c r="S36" s="769">
        <v>322282</v>
      </c>
    </row>
    <row r="37" spans="2:19">
      <c r="B37" s="1172"/>
      <c r="C37" s="869" t="s">
        <v>58</v>
      </c>
      <c r="D37" s="769"/>
      <c r="E37" s="769"/>
      <c r="F37" s="769"/>
      <c r="G37" s="769"/>
      <c r="H37" s="769"/>
      <c r="I37" s="769"/>
      <c r="J37" s="769"/>
      <c r="K37" s="769"/>
      <c r="L37" s="769"/>
      <c r="M37" s="769"/>
      <c r="N37" s="769"/>
      <c r="O37" s="769"/>
      <c r="P37" s="769"/>
      <c r="Q37" s="769"/>
      <c r="R37" s="769"/>
      <c r="S37" s="769"/>
    </row>
    <row r="38" spans="2:19">
      <c r="B38" s="1172"/>
      <c r="C38" s="869" t="s">
        <v>50</v>
      </c>
      <c r="D38" s="769"/>
      <c r="E38" s="769"/>
      <c r="F38" s="769"/>
      <c r="G38" s="769"/>
      <c r="H38" s="769"/>
      <c r="I38" s="769"/>
      <c r="J38" s="769"/>
      <c r="K38" s="769"/>
      <c r="L38" s="769"/>
      <c r="M38" s="769"/>
      <c r="N38" s="769"/>
      <c r="O38" s="769"/>
      <c r="P38" s="769"/>
      <c r="Q38" s="769"/>
      <c r="R38" s="769"/>
      <c r="S38" s="769"/>
    </row>
    <row r="39" spans="2:19">
      <c r="B39" s="1172"/>
      <c r="C39" s="869" t="s">
        <v>51</v>
      </c>
      <c r="D39" s="769"/>
      <c r="E39" s="769"/>
      <c r="F39" s="769"/>
      <c r="G39" s="769"/>
      <c r="H39" s="769"/>
      <c r="I39" s="769"/>
      <c r="J39" s="769"/>
      <c r="K39" s="769"/>
      <c r="L39" s="769"/>
      <c r="M39" s="769"/>
      <c r="N39" s="769"/>
      <c r="O39" s="769"/>
      <c r="P39" s="769"/>
      <c r="Q39" s="769"/>
      <c r="R39" s="769"/>
      <c r="S39" s="769"/>
    </row>
    <row r="40" spans="2:19">
      <c r="B40" s="1172"/>
      <c r="C40" s="869" t="s">
        <v>52</v>
      </c>
      <c r="D40" s="769"/>
      <c r="E40" s="769"/>
      <c r="F40" s="769"/>
      <c r="G40" s="769"/>
      <c r="H40" s="769"/>
      <c r="I40" s="769"/>
      <c r="J40" s="769"/>
      <c r="K40" s="769"/>
      <c r="L40" s="769"/>
      <c r="M40" s="769"/>
      <c r="N40" s="769"/>
      <c r="O40" s="769"/>
      <c r="P40" s="769"/>
      <c r="Q40" s="769"/>
      <c r="R40" s="769"/>
      <c r="S40" s="769"/>
    </row>
    <row r="41" spans="2:19">
      <c r="B41" s="1172"/>
      <c r="C41" s="869" t="s">
        <v>53</v>
      </c>
      <c r="D41" s="769"/>
      <c r="E41" s="769"/>
      <c r="F41" s="769"/>
      <c r="G41" s="769"/>
      <c r="H41" s="769"/>
      <c r="I41" s="769"/>
      <c r="J41" s="769"/>
      <c r="K41" s="769"/>
      <c r="L41" s="769"/>
      <c r="M41" s="769"/>
      <c r="N41" s="769"/>
      <c r="O41" s="769"/>
      <c r="P41" s="769"/>
      <c r="Q41" s="769"/>
      <c r="R41" s="769"/>
      <c r="S41" s="769"/>
    </row>
    <row r="42" spans="2:19">
      <c r="B42" s="1172"/>
      <c r="C42" s="869" t="s">
        <v>54</v>
      </c>
      <c r="D42" s="769"/>
      <c r="E42" s="769"/>
      <c r="F42" s="769"/>
      <c r="G42" s="769"/>
      <c r="H42" s="769"/>
      <c r="I42" s="769"/>
      <c r="J42" s="769"/>
      <c r="K42" s="769"/>
      <c r="L42" s="769"/>
      <c r="M42" s="769"/>
      <c r="N42" s="769"/>
      <c r="O42" s="769"/>
      <c r="P42" s="769"/>
      <c r="Q42" s="769"/>
      <c r="R42" s="769"/>
      <c r="S42" s="769"/>
    </row>
    <row r="43" spans="2:19">
      <c r="B43" s="1173"/>
      <c r="C43" s="870" t="s">
        <v>55</v>
      </c>
      <c r="D43" s="771"/>
      <c r="E43" s="771"/>
      <c r="F43" s="771"/>
      <c r="G43" s="771"/>
      <c r="H43" s="771"/>
      <c r="I43" s="771"/>
      <c r="J43" s="771"/>
      <c r="K43" s="771"/>
      <c r="L43" s="771"/>
      <c r="M43" s="771"/>
      <c r="N43" s="771"/>
      <c r="O43" s="771"/>
      <c r="P43" s="771"/>
      <c r="Q43" s="771"/>
      <c r="R43" s="771"/>
      <c r="S43" s="771"/>
    </row>
    <row r="44" spans="2:19">
      <c r="B44" s="764" t="s">
        <v>516</v>
      </c>
    </row>
  </sheetData>
  <mergeCells count="19">
    <mergeCell ref="B33:B43"/>
    <mergeCell ref="B1:S1"/>
    <mergeCell ref="B2:S2"/>
    <mergeCell ref="B3:S3"/>
    <mergeCell ref="B4:S4"/>
    <mergeCell ref="J7:K7"/>
    <mergeCell ref="H7:I7"/>
    <mergeCell ref="F7:G7"/>
    <mergeCell ref="D7:E7"/>
    <mergeCell ref="R7:S7"/>
    <mergeCell ref="P7:Q7"/>
    <mergeCell ref="N7:O7"/>
    <mergeCell ref="L7:M7"/>
    <mergeCell ref="B6:B8"/>
    <mergeCell ref="B21:B32"/>
    <mergeCell ref="B9:B20"/>
    <mergeCell ref="B5:S5"/>
    <mergeCell ref="C6:C8"/>
    <mergeCell ref="D6:S6"/>
  </mergeCells>
  <printOptions horizontalCentered="1"/>
  <pageMargins left="0.70866141732283472" right="0.70866141732283472" top="0.74803149606299213" bottom="0.74803149606299213" header="0.31496062992125984" footer="0.31496062992125984"/>
  <pageSetup scale="5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tabColor theme="6" tint="0.79998168889431442"/>
    <pageSetUpPr fitToPage="1"/>
  </sheetPr>
  <dimension ref="B1:N45"/>
  <sheetViews>
    <sheetView topLeftCell="A4" workbookViewId="0">
      <selection sqref="A1:L44"/>
    </sheetView>
  </sheetViews>
  <sheetFormatPr baseColWidth="10" defaultColWidth="10.90625" defaultRowHeight="14.25"/>
  <cols>
    <col min="1" max="1" width="1.54296875" style="635" customWidth="1"/>
    <col min="2" max="3" width="10.90625" style="635"/>
    <col min="4" max="11" width="11.7265625" style="635" customWidth="1"/>
    <col min="12" max="12" width="2.08984375" style="635" customWidth="1"/>
    <col min="13" max="16384" width="10.90625" style="635"/>
  </cols>
  <sheetData>
    <row r="1" spans="2:14" ht="15">
      <c r="B1" s="1040" t="s">
        <v>521</v>
      </c>
      <c r="C1" s="1040"/>
      <c r="D1" s="1040"/>
      <c r="E1" s="1040"/>
      <c r="F1" s="1040"/>
      <c r="G1" s="1040"/>
      <c r="H1" s="1040"/>
      <c r="I1" s="1040"/>
      <c r="J1" s="1040"/>
      <c r="K1" s="1040"/>
      <c r="L1" s="779"/>
      <c r="M1" s="779"/>
      <c r="N1" s="779"/>
    </row>
    <row r="2" spans="2:14" ht="15">
      <c r="B2" s="1040" t="s">
        <v>597</v>
      </c>
      <c r="C2" s="1040"/>
      <c r="D2" s="1040"/>
      <c r="E2" s="1040"/>
      <c r="F2" s="1040"/>
      <c r="G2" s="1040"/>
      <c r="H2" s="1040"/>
      <c r="I2" s="1040"/>
      <c r="J2" s="1040"/>
      <c r="K2" s="1040"/>
      <c r="L2" s="779"/>
      <c r="M2" s="779"/>
      <c r="N2" s="779"/>
    </row>
    <row r="3" spans="2:14" ht="15">
      <c r="B3" s="1157" t="s">
        <v>635</v>
      </c>
      <c r="C3" s="1157"/>
      <c r="D3" s="1157"/>
      <c r="E3" s="1157"/>
      <c r="F3" s="1157"/>
      <c r="G3" s="1157"/>
      <c r="H3" s="1157"/>
      <c r="I3" s="1157"/>
      <c r="J3" s="1157"/>
      <c r="K3" s="1157"/>
      <c r="L3" s="779"/>
      <c r="M3" s="779"/>
      <c r="N3" s="779"/>
    </row>
    <row r="4" spans="2:14" ht="15">
      <c r="B4" s="1040" t="s">
        <v>169</v>
      </c>
      <c r="C4" s="1040"/>
      <c r="D4" s="1040"/>
      <c r="E4" s="1040"/>
      <c r="F4" s="1040"/>
      <c r="G4" s="1040"/>
      <c r="H4" s="1040"/>
      <c r="I4" s="1040"/>
      <c r="J4" s="1040"/>
      <c r="K4" s="1040"/>
      <c r="L4" s="779"/>
      <c r="M4" s="779"/>
      <c r="N4" s="779"/>
    </row>
    <row r="5" spans="2:14" s="812" customFormat="1">
      <c r="G5" s="813"/>
    </row>
    <row r="6" spans="2:14">
      <c r="B6" s="1182" t="s">
        <v>163</v>
      </c>
      <c r="C6" s="1182" t="s">
        <v>96</v>
      </c>
      <c r="D6" s="1169" t="s">
        <v>510</v>
      </c>
      <c r="E6" s="1175"/>
      <c r="F6" s="1175"/>
      <c r="G6" s="1175"/>
      <c r="H6" s="1175"/>
      <c r="I6" s="1175"/>
      <c r="J6" s="1175"/>
      <c r="K6" s="1170"/>
    </row>
    <row r="7" spans="2:14" ht="25.5">
      <c r="B7" s="1182"/>
      <c r="C7" s="1182"/>
      <c r="D7" s="814" t="s">
        <v>533</v>
      </c>
      <c r="E7" s="786" t="s">
        <v>175</v>
      </c>
      <c r="F7" s="786" t="s">
        <v>208</v>
      </c>
      <c r="G7" s="786" t="s">
        <v>524</v>
      </c>
      <c r="H7" s="786" t="s">
        <v>518</v>
      </c>
      <c r="I7" s="865" t="s">
        <v>470</v>
      </c>
      <c r="J7" s="814" t="s">
        <v>519</v>
      </c>
      <c r="K7" s="866" t="s">
        <v>207</v>
      </c>
      <c r="L7" s="780"/>
    </row>
    <row r="8" spans="2:14">
      <c r="B8" s="1171">
        <v>2018</v>
      </c>
      <c r="C8" s="766" t="s">
        <v>47</v>
      </c>
      <c r="D8" s="769">
        <v>31662</v>
      </c>
      <c r="E8" s="769">
        <v>12168</v>
      </c>
      <c r="F8" s="769">
        <v>8166</v>
      </c>
      <c r="G8" s="769">
        <v>11874</v>
      </c>
      <c r="H8" s="769">
        <v>10157</v>
      </c>
      <c r="I8" s="769">
        <v>44081</v>
      </c>
      <c r="J8" s="769">
        <v>5437</v>
      </c>
      <c r="K8" s="769">
        <v>73105</v>
      </c>
      <c r="M8" s="943"/>
    </row>
    <row r="9" spans="2:14">
      <c r="B9" s="1172"/>
      <c r="C9" s="768" t="s">
        <v>48</v>
      </c>
      <c r="D9" s="769">
        <v>14751</v>
      </c>
      <c r="E9" s="769">
        <v>7131</v>
      </c>
      <c r="F9" s="769">
        <v>5997</v>
      </c>
      <c r="G9" s="769">
        <v>18513</v>
      </c>
      <c r="H9" s="769">
        <v>62818</v>
      </c>
      <c r="I9" s="769">
        <v>14954</v>
      </c>
      <c r="J9" s="769">
        <v>46904</v>
      </c>
      <c r="K9" s="769">
        <v>55667</v>
      </c>
      <c r="M9" s="943"/>
    </row>
    <row r="10" spans="2:14">
      <c r="B10" s="1172"/>
      <c r="C10" s="768" t="s">
        <v>49</v>
      </c>
      <c r="D10" s="769">
        <v>5038</v>
      </c>
      <c r="E10" s="769">
        <v>4791</v>
      </c>
      <c r="F10" s="769">
        <v>2277</v>
      </c>
      <c r="G10" s="769">
        <v>4406</v>
      </c>
      <c r="H10" s="769">
        <v>30700</v>
      </c>
      <c r="I10" s="769">
        <v>3612</v>
      </c>
      <c r="J10" s="769">
        <v>31089</v>
      </c>
      <c r="K10" s="769">
        <v>25337</v>
      </c>
      <c r="M10" s="943"/>
    </row>
    <row r="11" spans="2:14">
      <c r="B11" s="1172"/>
      <c r="C11" s="768" t="s">
        <v>57</v>
      </c>
      <c r="D11" s="769">
        <v>4914</v>
      </c>
      <c r="E11" s="769">
        <v>1556</v>
      </c>
      <c r="F11" s="769">
        <v>1735</v>
      </c>
      <c r="G11" s="769">
        <v>3457</v>
      </c>
      <c r="H11" s="769">
        <v>7316</v>
      </c>
      <c r="I11" s="769">
        <v>8570</v>
      </c>
      <c r="J11" s="769">
        <v>18910</v>
      </c>
      <c r="K11" s="769">
        <v>22829</v>
      </c>
      <c r="M11" s="943"/>
    </row>
    <row r="12" spans="2:14">
      <c r="B12" s="1172"/>
      <c r="C12" s="768" t="s">
        <v>58</v>
      </c>
      <c r="D12" s="769">
        <v>4418</v>
      </c>
      <c r="E12" s="769">
        <v>1469</v>
      </c>
      <c r="F12" s="769">
        <v>4342</v>
      </c>
      <c r="G12" s="769">
        <v>1935</v>
      </c>
      <c r="H12" s="769">
        <v>13182</v>
      </c>
      <c r="I12" s="769">
        <v>4885</v>
      </c>
      <c r="J12" s="769">
        <v>17217</v>
      </c>
      <c r="K12" s="769">
        <v>19404</v>
      </c>
      <c r="M12" s="943"/>
    </row>
    <row r="13" spans="2:14">
      <c r="B13" s="1172"/>
      <c r="C13" s="768" t="s">
        <v>50</v>
      </c>
      <c r="D13" s="769">
        <v>3756</v>
      </c>
      <c r="E13" s="769">
        <v>2115</v>
      </c>
      <c r="F13" s="769">
        <v>2119</v>
      </c>
      <c r="G13" s="769">
        <v>10136</v>
      </c>
      <c r="H13" s="769">
        <v>9650</v>
      </c>
      <c r="I13" s="769">
        <v>3871</v>
      </c>
      <c r="J13" s="769">
        <v>5886</v>
      </c>
      <c r="K13" s="769">
        <v>28024</v>
      </c>
      <c r="M13" s="943"/>
    </row>
    <row r="14" spans="2:14">
      <c r="B14" s="1172"/>
      <c r="C14" s="768" t="s">
        <v>51</v>
      </c>
      <c r="D14" s="769">
        <v>5751</v>
      </c>
      <c r="E14" s="769">
        <v>1926</v>
      </c>
      <c r="F14" s="769">
        <v>3833</v>
      </c>
      <c r="G14" s="769">
        <v>6316</v>
      </c>
      <c r="H14" s="769">
        <v>8500</v>
      </c>
      <c r="I14" s="769">
        <v>8185</v>
      </c>
      <c r="J14" s="769">
        <v>12789</v>
      </c>
      <c r="K14" s="769">
        <v>22052</v>
      </c>
      <c r="M14" s="943"/>
    </row>
    <row r="15" spans="2:14">
      <c r="B15" s="1172"/>
      <c r="C15" s="768" t="s">
        <v>52</v>
      </c>
      <c r="D15" s="769">
        <v>14037</v>
      </c>
      <c r="E15" s="769">
        <v>2356</v>
      </c>
      <c r="F15" s="769">
        <v>2741</v>
      </c>
      <c r="G15" s="769">
        <v>5691</v>
      </c>
      <c r="H15" s="769">
        <v>4901</v>
      </c>
      <c r="I15" s="769">
        <v>4117</v>
      </c>
      <c r="J15" s="769">
        <v>2719</v>
      </c>
      <c r="K15" s="769">
        <v>23386</v>
      </c>
      <c r="M15" s="943"/>
    </row>
    <row r="16" spans="2:14">
      <c r="B16" s="1172"/>
      <c r="C16" s="768" t="s">
        <v>53</v>
      </c>
      <c r="D16" s="769">
        <v>1946</v>
      </c>
      <c r="E16" s="769">
        <v>1334</v>
      </c>
      <c r="F16" s="769">
        <v>1606</v>
      </c>
      <c r="G16" s="769">
        <v>5228</v>
      </c>
      <c r="H16" s="769">
        <v>5291</v>
      </c>
      <c r="I16" s="769">
        <v>4640</v>
      </c>
      <c r="J16" s="769">
        <v>10485</v>
      </c>
      <c r="K16" s="769">
        <v>18914</v>
      </c>
      <c r="M16" s="943"/>
    </row>
    <row r="17" spans="2:13">
      <c r="B17" s="1172"/>
      <c r="C17" s="768" t="s">
        <v>54</v>
      </c>
      <c r="D17" s="769">
        <v>3134</v>
      </c>
      <c r="E17" s="769">
        <v>4935</v>
      </c>
      <c r="F17" s="769">
        <v>4374</v>
      </c>
      <c r="G17" s="769">
        <v>15705</v>
      </c>
      <c r="H17" s="769">
        <v>9128</v>
      </c>
      <c r="I17" s="769">
        <v>5523</v>
      </c>
      <c r="J17" s="769">
        <v>3625</v>
      </c>
      <c r="K17" s="769">
        <v>20992</v>
      </c>
      <c r="M17" s="943"/>
    </row>
    <row r="18" spans="2:13">
      <c r="B18" s="1172"/>
      <c r="C18" s="768" t="s">
        <v>55</v>
      </c>
      <c r="D18" s="769">
        <v>2232</v>
      </c>
      <c r="E18" s="769">
        <v>1330</v>
      </c>
      <c r="F18" s="769">
        <v>685</v>
      </c>
      <c r="G18" s="769">
        <v>2417</v>
      </c>
      <c r="H18" s="769">
        <v>5379</v>
      </c>
      <c r="I18" s="769">
        <v>5399</v>
      </c>
      <c r="J18" s="769">
        <v>4258</v>
      </c>
      <c r="K18" s="769">
        <v>14685</v>
      </c>
      <c r="M18" s="943"/>
    </row>
    <row r="19" spans="2:13">
      <c r="B19" s="1173"/>
      <c r="C19" s="770" t="s">
        <v>56</v>
      </c>
      <c r="D19" s="771">
        <v>8047</v>
      </c>
      <c r="E19" s="771">
        <v>2951</v>
      </c>
      <c r="F19" s="771">
        <v>6560</v>
      </c>
      <c r="G19" s="771">
        <v>5685</v>
      </c>
      <c r="H19" s="771">
        <v>3122</v>
      </c>
      <c r="I19" s="771">
        <v>7809</v>
      </c>
      <c r="J19" s="771">
        <v>392</v>
      </c>
      <c r="K19" s="771">
        <v>32208</v>
      </c>
      <c r="M19" s="943"/>
    </row>
    <row r="20" spans="2:13">
      <c r="B20" s="1171">
        <v>2019</v>
      </c>
      <c r="C20" s="766" t="s">
        <v>47</v>
      </c>
      <c r="D20" s="767">
        <v>23775</v>
      </c>
      <c r="E20" s="767">
        <v>21184</v>
      </c>
      <c r="F20" s="767">
        <v>10102</v>
      </c>
      <c r="G20" s="767">
        <v>14801</v>
      </c>
      <c r="H20" s="767">
        <v>16144</v>
      </c>
      <c r="I20" s="767">
        <v>42249</v>
      </c>
      <c r="J20" s="767">
        <v>2006</v>
      </c>
      <c r="K20" s="767">
        <v>71607</v>
      </c>
      <c r="M20" s="943"/>
    </row>
    <row r="21" spans="2:13">
      <c r="B21" s="1172"/>
      <c r="C21" s="768" t="s">
        <v>48</v>
      </c>
      <c r="D21" s="769">
        <v>10074</v>
      </c>
      <c r="E21" s="769">
        <v>13577</v>
      </c>
      <c r="F21" s="769">
        <v>4414</v>
      </c>
      <c r="G21" s="769">
        <v>17598</v>
      </c>
      <c r="H21" s="769">
        <v>55399</v>
      </c>
      <c r="I21" s="769">
        <v>23529</v>
      </c>
      <c r="J21" s="769">
        <v>63320</v>
      </c>
      <c r="K21" s="769">
        <v>58759</v>
      </c>
      <c r="M21" s="943"/>
    </row>
    <row r="22" spans="2:13">
      <c r="B22" s="1172"/>
      <c r="C22" s="768" t="s">
        <v>49</v>
      </c>
      <c r="D22" s="769">
        <v>3725</v>
      </c>
      <c r="E22" s="769">
        <v>3617</v>
      </c>
      <c r="F22" s="769">
        <v>1357</v>
      </c>
      <c r="G22" s="769">
        <v>11095</v>
      </c>
      <c r="H22" s="769">
        <v>27775</v>
      </c>
      <c r="I22" s="769">
        <v>5222</v>
      </c>
      <c r="J22" s="769">
        <v>34906</v>
      </c>
      <c r="K22" s="769">
        <v>28326</v>
      </c>
      <c r="M22" s="943"/>
    </row>
    <row r="23" spans="2:13">
      <c r="B23" s="1172"/>
      <c r="C23" s="768" t="s">
        <v>57</v>
      </c>
      <c r="D23" s="769">
        <v>2199</v>
      </c>
      <c r="E23" s="769">
        <v>175</v>
      </c>
      <c r="F23" s="769">
        <v>626</v>
      </c>
      <c r="G23" s="769">
        <v>3885</v>
      </c>
      <c r="H23" s="769">
        <v>8382</v>
      </c>
      <c r="I23" s="769">
        <v>1372</v>
      </c>
      <c r="J23" s="769">
        <v>15072</v>
      </c>
      <c r="K23" s="769">
        <v>19163</v>
      </c>
      <c r="M23" s="943"/>
    </row>
    <row r="24" spans="2:13">
      <c r="B24" s="1172"/>
      <c r="C24" s="768" t="s">
        <v>58</v>
      </c>
      <c r="D24" s="769">
        <v>1788</v>
      </c>
      <c r="E24" s="769">
        <v>314</v>
      </c>
      <c r="F24" s="769">
        <v>962</v>
      </c>
      <c r="G24" s="769">
        <v>2857</v>
      </c>
      <c r="H24" s="769">
        <v>7282</v>
      </c>
      <c r="I24" s="769">
        <v>2657</v>
      </c>
      <c r="J24" s="769">
        <v>11482</v>
      </c>
      <c r="K24" s="769">
        <v>18924</v>
      </c>
      <c r="M24" s="943"/>
    </row>
    <row r="25" spans="2:13">
      <c r="B25" s="1172"/>
      <c r="C25" s="768" t="s">
        <v>50</v>
      </c>
      <c r="D25" s="769">
        <v>782</v>
      </c>
      <c r="E25" s="769">
        <v>1797</v>
      </c>
      <c r="F25" s="769">
        <v>3563</v>
      </c>
      <c r="G25" s="769">
        <v>5655</v>
      </c>
      <c r="H25" s="769">
        <v>8979</v>
      </c>
      <c r="I25" s="769">
        <v>4845</v>
      </c>
      <c r="J25" s="769">
        <v>3417</v>
      </c>
      <c r="K25" s="769">
        <v>17870</v>
      </c>
      <c r="M25" s="943"/>
    </row>
    <row r="26" spans="2:13">
      <c r="B26" s="1172"/>
      <c r="C26" s="768" t="s">
        <v>51</v>
      </c>
      <c r="D26" s="769">
        <v>3239</v>
      </c>
      <c r="E26" s="769">
        <v>191</v>
      </c>
      <c r="F26" s="769">
        <v>3897</v>
      </c>
      <c r="G26" s="769">
        <v>7899</v>
      </c>
      <c r="H26" s="769">
        <v>9109</v>
      </c>
      <c r="I26" s="769">
        <v>5389</v>
      </c>
      <c r="J26" s="769">
        <v>2711</v>
      </c>
      <c r="K26" s="769">
        <v>25589</v>
      </c>
      <c r="M26" s="943"/>
    </row>
    <row r="27" spans="2:13">
      <c r="B27" s="1172"/>
      <c r="C27" s="768" t="s">
        <v>52</v>
      </c>
      <c r="D27" s="769">
        <v>1989</v>
      </c>
      <c r="E27" s="769">
        <v>265</v>
      </c>
      <c r="F27" s="769">
        <v>2521</v>
      </c>
      <c r="G27" s="769">
        <v>7884</v>
      </c>
      <c r="H27" s="769">
        <v>5821</v>
      </c>
      <c r="I27" s="769">
        <v>5628</v>
      </c>
      <c r="J27" s="769">
        <v>6127</v>
      </c>
      <c r="K27" s="769">
        <v>32166</v>
      </c>
      <c r="M27" s="943"/>
    </row>
    <row r="28" spans="2:13">
      <c r="B28" s="1172"/>
      <c r="C28" s="768" t="s">
        <v>53</v>
      </c>
      <c r="D28" s="769">
        <v>3697</v>
      </c>
      <c r="E28" s="769">
        <v>189</v>
      </c>
      <c r="F28" s="769">
        <v>2058</v>
      </c>
      <c r="G28" s="769">
        <v>1964</v>
      </c>
      <c r="H28" s="769">
        <v>5831</v>
      </c>
      <c r="I28" s="769">
        <v>4393</v>
      </c>
      <c r="J28" s="769">
        <v>2849</v>
      </c>
      <c r="K28" s="769">
        <v>13058</v>
      </c>
      <c r="M28" s="943"/>
    </row>
    <row r="29" spans="2:13">
      <c r="B29" s="1172"/>
      <c r="C29" s="768" t="s">
        <v>54</v>
      </c>
      <c r="D29" s="769">
        <v>6721</v>
      </c>
      <c r="E29" s="769">
        <v>1959</v>
      </c>
      <c r="F29" s="769">
        <v>3947</v>
      </c>
      <c r="G29" s="769">
        <v>7593</v>
      </c>
      <c r="H29" s="769">
        <v>10422</v>
      </c>
      <c r="I29" s="769">
        <v>7905</v>
      </c>
      <c r="J29" s="769">
        <v>4232</v>
      </c>
      <c r="K29" s="769">
        <v>21602</v>
      </c>
      <c r="M29" s="943"/>
    </row>
    <row r="30" spans="2:13">
      <c r="B30" s="1172"/>
      <c r="C30" s="768" t="s">
        <v>55</v>
      </c>
      <c r="D30" s="769">
        <v>3732</v>
      </c>
      <c r="E30" s="769">
        <v>3963</v>
      </c>
      <c r="F30" s="769">
        <v>3060</v>
      </c>
      <c r="G30" s="769">
        <v>3915</v>
      </c>
      <c r="H30" s="769">
        <v>6673</v>
      </c>
      <c r="I30" s="769">
        <v>6609</v>
      </c>
      <c r="J30" s="769">
        <v>3809</v>
      </c>
      <c r="K30" s="769">
        <v>25720</v>
      </c>
      <c r="M30" s="943"/>
    </row>
    <row r="31" spans="2:13">
      <c r="B31" s="1173"/>
      <c r="C31" s="768" t="s">
        <v>56</v>
      </c>
      <c r="D31" s="771">
        <v>13021</v>
      </c>
      <c r="E31" s="771">
        <v>4674</v>
      </c>
      <c r="F31" s="771">
        <v>14207</v>
      </c>
      <c r="G31" s="771">
        <v>5401</v>
      </c>
      <c r="H31" s="771">
        <v>4262</v>
      </c>
      <c r="I31" s="771">
        <v>6605</v>
      </c>
      <c r="J31" s="771">
        <v>3221</v>
      </c>
      <c r="K31" s="771">
        <v>29764</v>
      </c>
      <c r="M31" s="943"/>
    </row>
    <row r="32" spans="2:13">
      <c r="B32" s="1171">
        <v>2020</v>
      </c>
      <c r="C32" s="868" t="s">
        <v>47</v>
      </c>
      <c r="D32" s="767">
        <v>31969</v>
      </c>
      <c r="E32" s="767">
        <v>9523</v>
      </c>
      <c r="F32" s="767">
        <v>11858</v>
      </c>
      <c r="G32" s="767">
        <v>26644</v>
      </c>
      <c r="H32" s="767">
        <v>20885</v>
      </c>
      <c r="I32" s="767">
        <v>69989</v>
      </c>
      <c r="J32" s="767">
        <v>9809</v>
      </c>
      <c r="K32" s="767">
        <v>84322</v>
      </c>
      <c r="L32" s="867"/>
      <c r="M32" s="943"/>
    </row>
    <row r="33" spans="2:12">
      <c r="B33" s="1172"/>
      <c r="C33" s="869" t="s">
        <v>48</v>
      </c>
      <c r="D33" s="769">
        <v>4489</v>
      </c>
      <c r="E33" s="769">
        <v>10329</v>
      </c>
      <c r="F33" s="769">
        <v>2828</v>
      </c>
      <c r="G33" s="769">
        <v>9266</v>
      </c>
      <c r="H33" s="769">
        <v>42590</v>
      </c>
      <c r="I33" s="769">
        <v>10720</v>
      </c>
      <c r="J33" s="769">
        <v>38445</v>
      </c>
      <c r="K33" s="769">
        <v>43787</v>
      </c>
      <c r="L33" s="867"/>
    </row>
    <row r="34" spans="2:12">
      <c r="B34" s="1172"/>
      <c r="C34" s="869" t="s">
        <v>49</v>
      </c>
      <c r="D34" s="769">
        <v>1582</v>
      </c>
      <c r="E34" s="769">
        <v>3358</v>
      </c>
      <c r="F34" s="769">
        <v>2601</v>
      </c>
      <c r="G34" s="769">
        <v>5934</v>
      </c>
      <c r="H34" s="769">
        <v>18230</v>
      </c>
      <c r="I34" s="769">
        <v>6607</v>
      </c>
      <c r="J34" s="769">
        <v>43038</v>
      </c>
      <c r="K34" s="769">
        <v>25883</v>
      </c>
      <c r="L34" s="867"/>
    </row>
    <row r="35" spans="2:12">
      <c r="B35" s="1172"/>
      <c r="C35" s="869" t="s">
        <v>57</v>
      </c>
      <c r="D35" s="769">
        <v>2355</v>
      </c>
      <c r="E35" s="769">
        <v>3103</v>
      </c>
      <c r="F35" s="769">
        <v>2746</v>
      </c>
      <c r="G35" s="769">
        <v>4070</v>
      </c>
      <c r="H35" s="769">
        <v>7142</v>
      </c>
      <c r="I35" s="769">
        <v>5226</v>
      </c>
      <c r="J35" s="769">
        <v>31643</v>
      </c>
      <c r="K35" s="769">
        <v>17186</v>
      </c>
      <c r="L35" s="867"/>
    </row>
    <row r="36" spans="2:12">
      <c r="B36" s="1172"/>
      <c r="C36" s="869" t="s">
        <v>58</v>
      </c>
      <c r="D36" s="769"/>
      <c r="E36" s="769"/>
      <c r="F36" s="769"/>
      <c r="G36" s="769"/>
      <c r="H36" s="769"/>
      <c r="I36" s="769"/>
      <c r="J36" s="769"/>
      <c r="K36" s="769"/>
      <c r="L36" s="867"/>
    </row>
    <row r="37" spans="2:12">
      <c r="B37" s="1172"/>
      <c r="C37" s="869" t="s">
        <v>50</v>
      </c>
      <c r="D37" s="769"/>
      <c r="E37" s="769"/>
      <c r="F37" s="769"/>
      <c r="G37" s="769"/>
      <c r="H37" s="769"/>
      <c r="I37" s="769"/>
      <c r="J37" s="769"/>
      <c r="K37" s="769"/>
      <c r="L37" s="867"/>
    </row>
    <row r="38" spans="2:12">
      <c r="B38" s="1172"/>
      <c r="C38" s="869" t="s">
        <v>51</v>
      </c>
      <c r="D38" s="769"/>
      <c r="E38" s="769"/>
      <c r="F38" s="769"/>
      <c r="G38" s="769"/>
      <c r="H38" s="769"/>
      <c r="I38" s="769"/>
      <c r="J38" s="769"/>
      <c r="K38" s="769"/>
      <c r="L38" s="867"/>
    </row>
    <row r="39" spans="2:12">
      <c r="B39" s="1172"/>
      <c r="C39" s="869" t="s">
        <v>52</v>
      </c>
      <c r="D39" s="769"/>
      <c r="E39" s="769"/>
      <c r="F39" s="769"/>
      <c r="G39" s="769"/>
      <c r="H39" s="769"/>
      <c r="I39" s="769"/>
      <c r="J39" s="769"/>
      <c r="K39" s="769"/>
      <c r="L39" s="867"/>
    </row>
    <row r="40" spans="2:12">
      <c r="B40" s="1172"/>
      <c r="C40" s="869" t="s">
        <v>53</v>
      </c>
      <c r="D40" s="769"/>
      <c r="E40" s="769"/>
      <c r="F40" s="769"/>
      <c r="G40" s="769"/>
      <c r="H40" s="769"/>
      <c r="I40" s="769"/>
      <c r="J40" s="769"/>
      <c r="K40" s="769"/>
      <c r="L40" s="867"/>
    </row>
    <row r="41" spans="2:12">
      <c r="B41" s="1172"/>
      <c r="C41" s="869" t="s">
        <v>54</v>
      </c>
      <c r="D41" s="769"/>
      <c r="E41" s="769"/>
      <c r="F41" s="769"/>
      <c r="G41" s="769"/>
      <c r="H41" s="769"/>
      <c r="I41" s="769"/>
      <c r="J41" s="769"/>
      <c r="K41" s="769"/>
      <c r="L41" s="867"/>
    </row>
    <row r="42" spans="2:12">
      <c r="B42" s="1173"/>
      <c r="C42" s="870" t="s">
        <v>55</v>
      </c>
      <c r="D42" s="771"/>
      <c r="E42" s="771"/>
      <c r="F42" s="771"/>
      <c r="G42" s="771"/>
      <c r="H42" s="771"/>
      <c r="I42" s="771"/>
      <c r="J42" s="771"/>
      <c r="K42" s="771"/>
      <c r="L42" s="867"/>
    </row>
    <row r="43" spans="2:12">
      <c r="B43" s="764" t="s">
        <v>516</v>
      </c>
      <c r="C43" s="777"/>
    </row>
    <row r="44" spans="2:12">
      <c r="C44" s="777"/>
    </row>
    <row r="45" spans="2:12">
      <c r="C45" s="781"/>
    </row>
  </sheetData>
  <mergeCells count="10">
    <mergeCell ref="B1:K1"/>
    <mergeCell ref="B32:B42"/>
    <mergeCell ref="D6:K6"/>
    <mergeCell ref="B2:K2"/>
    <mergeCell ref="B3:K3"/>
    <mergeCell ref="B4:K4"/>
    <mergeCell ref="B8:B19"/>
    <mergeCell ref="B20:B31"/>
    <mergeCell ref="B6:B7"/>
    <mergeCell ref="C6:C7"/>
  </mergeCells>
  <printOptions horizontalCentered="1"/>
  <pageMargins left="0.70866141732283472" right="0.70866141732283472" top="0.74803149606299213" bottom="0.74803149606299213" header="0.31496062992125984" footer="0.31496062992125984"/>
  <pageSetup scale="76"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tabColor theme="6" tint="0.79998168889431442"/>
    <pageSetUpPr fitToPage="1"/>
  </sheetPr>
  <dimension ref="A1:J43"/>
  <sheetViews>
    <sheetView topLeftCell="A4" workbookViewId="0">
      <selection sqref="A1:J44"/>
    </sheetView>
  </sheetViews>
  <sheetFormatPr baseColWidth="10" defaultRowHeight="14.25" customHeight="1"/>
  <cols>
    <col min="1" max="10" width="10" customWidth="1"/>
  </cols>
  <sheetData>
    <row r="1" spans="1:10" ht="14.25" customHeight="1">
      <c r="A1" s="1040" t="s">
        <v>610</v>
      </c>
      <c r="B1" s="1040"/>
      <c r="C1" s="1040"/>
      <c r="D1" s="1040"/>
      <c r="E1" s="1040"/>
      <c r="F1" s="1040"/>
      <c r="G1" s="1040"/>
      <c r="H1" s="1040"/>
      <c r="I1" s="1040"/>
      <c r="J1" s="1040"/>
    </row>
    <row r="2" spans="1:10" ht="14.25" customHeight="1">
      <c r="A2" s="1040" t="s">
        <v>609</v>
      </c>
      <c r="B2" s="1040"/>
      <c r="C2" s="1040"/>
      <c r="D2" s="1040"/>
      <c r="E2" s="1040"/>
      <c r="F2" s="1040"/>
      <c r="G2" s="1040"/>
      <c r="H2" s="1040"/>
      <c r="I2" s="1040"/>
      <c r="J2" s="1040"/>
    </row>
    <row r="3" spans="1:10" ht="14.25" customHeight="1">
      <c r="A3" s="1157" t="s">
        <v>592</v>
      </c>
      <c r="B3" s="1157"/>
      <c r="C3" s="1157"/>
      <c r="D3" s="1157"/>
      <c r="E3" s="1157"/>
      <c r="F3" s="1157"/>
      <c r="G3" s="1157"/>
      <c r="H3" s="1157"/>
      <c r="I3" s="1157"/>
      <c r="J3" s="1157"/>
    </row>
    <row r="4" spans="1:10" ht="14.25" customHeight="1">
      <c r="A4" s="1040" t="s">
        <v>169</v>
      </c>
      <c r="B4" s="1040"/>
      <c r="C4" s="1040"/>
      <c r="D4" s="1040"/>
      <c r="E4" s="1040"/>
      <c r="F4" s="1040"/>
      <c r="G4" s="1040"/>
      <c r="H4" s="1040"/>
      <c r="I4" s="1040"/>
      <c r="J4" s="1040"/>
    </row>
    <row r="5" spans="1:10" ht="14.25" customHeight="1">
      <c r="A5" s="812"/>
      <c r="B5" s="812"/>
      <c r="C5" s="812"/>
      <c r="D5" s="812"/>
      <c r="E5" s="812"/>
      <c r="F5" s="813"/>
      <c r="G5" s="812"/>
      <c r="H5" s="812"/>
      <c r="I5" s="812"/>
      <c r="J5" s="812"/>
    </row>
    <row r="6" spans="1:10" ht="14.25" customHeight="1">
      <c r="A6" s="1182" t="s">
        <v>163</v>
      </c>
      <c r="B6" s="1182" t="s">
        <v>96</v>
      </c>
      <c r="C6" s="1169" t="s">
        <v>510</v>
      </c>
      <c r="D6" s="1175"/>
      <c r="E6" s="1175"/>
      <c r="F6" s="1175"/>
      <c r="G6" s="1175"/>
      <c r="H6" s="1175"/>
      <c r="I6" s="1175"/>
      <c r="J6" s="1170"/>
    </row>
    <row r="7" spans="1:10" ht="56.25" customHeight="1">
      <c r="A7" s="1182"/>
      <c r="B7" s="1182"/>
      <c r="C7" s="949" t="s">
        <v>533</v>
      </c>
      <c r="D7" s="948" t="s">
        <v>175</v>
      </c>
      <c r="E7" s="948" t="s">
        <v>208</v>
      </c>
      <c r="F7" s="948" t="s">
        <v>524</v>
      </c>
      <c r="G7" s="948" t="s">
        <v>518</v>
      </c>
      <c r="H7" s="948" t="s">
        <v>470</v>
      </c>
      <c r="I7" s="949" t="s">
        <v>519</v>
      </c>
      <c r="J7" s="866" t="s">
        <v>207</v>
      </c>
    </row>
    <row r="8" spans="1:10" ht="14.25" customHeight="1">
      <c r="A8" s="1171">
        <v>2018</v>
      </c>
      <c r="B8" s="766" t="s">
        <v>47</v>
      </c>
      <c r="C8" s="769">
        <v>1031</v>
      </c>
      <c r="D8" s="769">
        <v>9814</v>
      </c>
      <c r="E8" s="769">
        <v>10326</v>
      </c>
      <c r="F8" s="769">
        <v>0</v>
      </c>
      <c r="G8" s="769">
        <v>0</v>
      </c>
      <c r="H8" s="769">
        <v>0</v>
      </c>
      <c r="I8" s="769">
        <v>1982</v>
      </c>
      <c r="J8" s="769">
        <v>22492</v>
      </c>
    </row>
    <row r="9" spans="1:10" ht="14.25" customHeight="1">
      <c r="A9" s="1172"/>
      <c r="B9" s="768" t="s">
        <v>48</v>
      </c>
      <c r="C9" s="769">
        <v>56</v>
      </c>
      <c r="D9" s="769">
        <v>2250</v>
      </c>
      <c r="E9" s="769">
        <v>3896</v>
      </c>
      <c r="F9" s="769">
        <v>0</v>
      </c>
      <c r="G9" s="769">
        <v>0</v>
      </c>
      <c r="H9" s="769">
        <v>0</v>
      </c>
      <c r="I9" s="769">
        <v>0</v>
      </c>
      <c r="J9" s="769">
        <v>5010</v>
      </c>
    </row>
    <row r="10" spans="1:10" ht="14.25" customHeight="1">
      <c r="A10" s="1172"/>
      <c r="B10" s="768" t="s">
        <v>49</v>
      </c>
      <c r="C10" s="769">
        <v>13328</v>
      </c>
      <c r="D10" s="769">
        <v>9589</v>
      </c>
      <c r="E10" s="769">
        <v>8719</v>
      </c>
      <c r="F10" s="769">
        <v>11021</v>
      </c>
      <c r="G10" s="769">
        <v>0</v>
      </c>
      <c r="H10" s="769">
        <v>789</v>
      </c>
      <c r="I10" s="769">
        <v>1009</v>
      </c>
      <c r="J10" s="769">
        <v>46662</v>
      </c>
    </row>
    <row r="11" spans="1:10" ht="14.25" customHeight="1">
      <c r="A11" s="1172"/>
      <c r="B11" s="768" t="s">
        <v>57</v>
      </c>
      <c r="C11" s="769">
        <v>11920</v>
      </c>
      <c r="D11" s="769">
        <v>4870</v>
      </c>
      <c r="E11" s="769">
        <v>6932</v>
      </c>
      <c r="F11" s="769">
        <v>7130</v>
      </c>
      <c r="G11" s="769">
        <v>0</v>
      </c>
      <c r="H11" s="769">
        <v>4770</v>
      </c>
      <c r="I11" s="769">
        <v>253</v>
      </c>
      <c r="J11" s="769">
        <v>69914</v>
      </c>
    </row>
    <row r="12" spans="1:10" ht="14.25" customHeight="1">
      <c r="A12" s="1172"/>
      <c r="B12" s="768" t="s">
        <v>58</v>
      </c>
      <c r="C12" s="769">
        <v>1815</v>
      </c>
      <c r="D12" s="769">
        <v>11945</v>
      </c>
      <c r="E12" s="769">
        <v>22622</v>
      </c>
      <c r="F12" s="769">
        <v>9198</v>
      </c>
      <c r="G12" s="769">
        <v>0</v>
      </c>
      <c r="H12" s="769">
        <v>0</v>
      </c>
      <c r="I12" s="769">
        <v>521</v>
      </c>
      <c r="J12" s="769">
        <v>80665</v>
      </c>
    </row>
    <row r="13" spans="1:10" ht="14.25" customHeight="1">
      <c r="A13" s="1172"/>
      <c r="B13" s="768" t="s">
        <v>50</v>
      </c>
      <c r="C13" s="769">
        <v>1060</v>
      </c>
      <c r="D13" s="769">
        <v>13492</v>
      </c>
      <c r="E13" s="769">
        <v>15145</v>
      </c>
      <c r="F13" s="769">
        <v>1369</v>
      </c>
      <c r="G13" s="769">
        <v>0</v>
      </c>
      <c r="H13" s="769">
        <v>0</v>
      </c>
      <c r="I13" s="769">
        <v>729</v>
      </c>
      <c r="J13" s="769">
        <v>21459</v>
      </c>
    </row>
    <row r="14" spans="1:10" ht="14.25" customHeight="1">
      <c r="A14" s="1172"/>
      <c r="B14" s="768" t="s">
        <v>51</v>
      </c>
      <c r="C14" s="769">
        <v>1677</v>
      </c>
      <c r="D14" s="769">
        <v>2893</v>
      </c>
      <c r="E14" s="769">
        <v>7315</v>
      </c>
      <c r="F14" s="769">
        <v>0</v>
      </c>
      <c r="G14" s="769">
        <v>0</v>
      </c>
      <c r="H14" s="769">
        <v>906</v>
      </c>
      <c r="I14" s="769">
        <v>0</v>
      </c>
      <c r="J14" s="769">
        <v>35569</v>
      </c>
    </row>
    <row r="15" spans="1:10" ht="14.25" customHeight="1">
      <c r="A15" s="1172"/>
      <c r="B15" s="768" t="s">
        <v>52</v>
      </c>
      <c r="C15" s="769">
        <v>10800</v>
      </c>
      <c r="D15" s="769">
        <v>4348</v>
      </c>
      <c r="E15" s="769">
        <v>5934</v>
      </c>
      <c r="F15" s="769">
        <v>1397</v>
      </c>
      <c r="G15" s="769">
        <v>0</v>
      </c>
      <c r="H15" s="769">
        <v>0</v>
      </c>
      <c r="I15" s="769">
        <v>0</v>
      </c>
      <c r="J15" s="769">
        <v>30424</v>
      </c>
    </row>
    <row r="16" spans="1:10" ht="14.25" customHeight="1">
      <c r="A16" s="1172"/>
      <c r="B16" s="768" t="s">
        <v>53</v>
      </c>
      <c r="C16" s="769">
        <v>225</v>
      </c>
      <c r="D16" s="769">
        <v>5986</v>
      </c>
      <c r="E16" s="769">
        <v>10507</v>
      </c>
      <c r="F16" s="769">
        <v>2200</v>
      </c>
      <c r="G16" s="769">
        <v>0</v>
      </c>
      <c r="H16" s="769">
        <v>0</v>
      </c>
      <c r="I16" s="769">
        <v>0</v>
      </c>
      <c r="J16" s="769">
        <v>38151</v>
      </c>
    </row>
    <row r="17" spans="1:10" ht="14.25" customHeight="1">
      <c r="A17" s="1172"/>
      <c r="B17" s="768" t="s">
        <v>54</v>
      </c>
      <c r="C17" s="769">
        <v>10760</v>
      </c>
      <c r="D17" s="769">
        <v>5033</v>
      </c>
      <c r="E17" s="769">
        <v>3000</v>
      </c>
      <c r="F17" s="769">
        <v>0</v>
      </c>
      <c r="G17" s="769">
        <v>0</v>
      </c>
      <c r="H17" s="769">
        <v>0</v>
      </c>
      <c r="I17" s="769">
        <v>0</v>
      </c>
      <c r="J17" s="769">
        <v>42559</v>
      </c>
    </row>
    <row r="18" spans="1:10" ht="14.25" customHeight="1">
      <c r="A18" s="1172"/>
      <c r="B18" s="768" t="s">
        <v>55</v>
      </c>
      <c r="C18" s="769">
        <v>18243</v>
      </c>
      <c r="D18" s="769">
        <v>10613</v>
      </c>
      <c r="E18" s="769">
        <v>18097</v>
      </c>
      <c r="F18" s="769">
        <v>7621</v>
      </c>
      <c r="G18" s="769">
        <v>0</v>
      </c>
      <c r="H18" s="769">
        <v>0</v>
      </c>
      <c r="I18" s="769">
        <v>0</v>
      </c>
      <c r="J18" s="769">
        <v>76823</v>
      </c>
    </row>
    <row r="19" spans="1:10" ht="14.25" customHeight="1">
      <c r="A19" s="1173"/>
      <c r="B19" s="770" t="s">
        <v>56</v>
      </c>
      <c r="C19" s="771">
        <v>2226</v>
      </c>
      <c r="D19" s="771">
        <v>12262</v>
      </c>
      <c r="E19" s="771">
        <v>15382</v>
      </c>
      <c r="F19" s="771">
        <v>7621</v>
      </c>
      <c r="G19" s="771">
        <v>0</v>
      </c>
      <c r="H19" s="771">
        <v>0</v>
      </c>
      <c r="I19" s="771">
        <v>2391</v>
      </c>
      <c r="J19" s="771">
        <v>40711</v>
      </c>
    </row>
    <row r="20" spans="1:10" ht="14.25" customHeight="1">
      <c r="A20" s="1171">
        <v>2019</v>
      </c>
      <c r="B20" s="766" t="s">
        <v>47</v>
      </c>
      <c r="C20" s="767">
        <v>21041</v>
      </c>
      <c r="D20" s="767">
        <v>10071</v>
      </c>
      <c r="E20" s="767">
        <v>13400</v>
      </c>
      <c r="F20" s="767">
        <v>188</v>
      </c>
      <c r="G20" s="767">
        <v>0</v>
      </c>
      <c r="H20" s="767">
        <v>0</v>
      </c>
      <c r="I20" s="767">
        <v>1031</v>
      </c>
      <c r="J20" s="767">
        <v>52316</v>
      </c>
    </row>
    <row r="21" spans="1:10" ht="14.25" customHeight="1">
      <c r="A21" s="1172"/>
      <c r="B21" s="768" t="s">
        <v>48</v>
      </c>
      <c r="C21" s="769">
        <v>7144</v>
      </c>
      <c r="D21" s="769">
        <v>8497</v>
      </c>
      <c r="E21" s="769">
        <v>9693</v>
      </c>
      <c r="F21" s="769">
        <v>7802</v>
      </c>
      <c r="G21" s="769">
        <v>0</v>
      </c>
      <c r="H21" s="769">
        <v>0</v>
      </c>
      <c r="I21" s="769">
        <v>0</v>
      </c>
      <c r="J21" s="769">
        <v>30385</v>
      </c>
    </row>
    <row r="22" spans="1:10" ht="14.25" customHeight="1">
      <c r="A22" s="1172"/>
      <c r="B22" s="768" t="s">
        <v>49</v>
      </c>
      <c r="C22" s="769">
        <v>1160</v>
      </c>
      <c r="D22" s="769">
        <v>8734</v>
      </c>
      <c r="E22" s="769">
        <v>10214</v>
      </c>
      <c r="F22" s="769">
        <v>7313</v>
      </c>
      <c r="G22" s="769">
        <v>0</v>
      </c>
      <c r="H22" s="769">
        <v>0</v>
      </c>
      <c r="I22" s="769">
        <v>0</v>
      </c>
      <c r="J22" s="769">
        <v>57261</v>
      </c>
    </row>
    <row r="23" spans="1:10" ht="14.25" customHeight="1">
      <c r="A23" s="1172"/>
      <c r="B23" s="768" t="s">
        <v>57</v>
      </c>
      <c r="C23" s="769">
        <v>506</v>
      </c>
      <c r="D23" s="769">
        <v>5894</v>
      </c>
      <c r="E23" s="769">
        <v>12767</v>
      </c>
      <c r="F23" s="769">
        <v>0</v>
      </c>
      <c r="G23" s="769">
        <v>0</v>
      </c>
      <c r="H23" s="769">
        <v>334</v>
      </c>
      <c r="I23" s="769">
        <v>0</v>
      </c>
      <c r="J23" s="769">
        <v>63273</v>
      </c>
    </row>
    <row r="24" spans="1:10" ht="14.25" customHeight="1">
      <c r="A24" s="1172"/>
      <c r="B24" s="768" t="s">
        <v>58</v>
      </c>
      <c r="C24" s="769">
        <v>12920</v>
      </c>
      <c r="D24" s="769">
        <v>9141</v>
      </c>
      <c r="E24" s="769">
        <v>7587</v>
      </c>
      <c r="F24" s="769">
        <v>596</v>
      </c>
      <c r="G24" s="769">
        <v>41</v>
      </c>
      <c r="H24" s="769">
        <v>560</v>
      </c>
      <c r="I24" s="769">
        <v>0</v>
      </c>
      <c r="J24" s="769">
        <v>48768</v>
      </c>
    </row>
    <row r="25" spans="1:10" ht="14.25" customHeight="1">
      <c r="A25" s="1172"/>
      <c r="B25" s="768" t="s">
        <v>50</v>
      </c>
      <c r="C25" s="769">
        <v>10434</v>
      </c>
      <c r="D25" s="769">
        <v>10048</v>
      </c>
      <c r="E25" s="769">
        <v>16822</v>
      </c>
      <c r="F25" s="769">
        <v>7312</v>
      </c>
      <c r="G25" s="769">
        <v>0</v>
      </c>
      <c r="H25" s="769">
        <v>0</v>
      </c>
      <c r="I25" s="769">
        <v>0</v>
      </c>
      <c r="J25" s="769">
        <v>20534</v>
      </c>
    </row>
    <row r="26" spans="1:10" ht="14.25" customHeight="1">
      <c r="A26" s="1172"/>
      <c r="B26" s="768" t="s">
        <v>51</v>
      </c>
      <c r="C26" s="769">
        <v>0</v>
      </c>
      <c r="D26" s="769">
        <v>11449</v>
      </c>
      <c r="E26" s="769">
        <v>15262</v>
      </c>
      <c r="F26" s="769">
        <v>15596</v>
      </c>
      <c r="G26" s="769">
        <v>0</v>
      </c>
      <c r="H26" s="769">
        <v>0</v>
      </c>
      <c r="I26" s="769">
        <v>0</v>
      </c>
      <c r="J26" s="769">
        <v>43173</v>
      </c>
    </row>
    <row r="27" spans="1:10" ht="14.25" customHeight="1">
      <c r="A27" s="1172"/>
      <c r="B27" s="768" t="s">
        <v>52</v>
      </c>
      <c r="C27" s="769">
        <v>1036</v>
      </c>
      <c r="D27" s="769">
        <v>13325</v>
      </c>
      <c r="E27" s="769">
        <v>10869</v>
      </c>
      <c r="F27" s="769">
        <v>9696</v>
      </c>
      <c r="G27" s="769">
        <v>171</v>
      </c>
      <c r="H27" s="769">
        <v>0</v>
      </c>
      <c r="I27" s="769">
        <v>0</v>
      </c>
      <c r="J27" s="769">
        <v>53902</v>
      </c>
    </row>
    <row r="28" spans="1:10" ht="14.25" customHeight="1">
      <c r="A28" s="1172"/>
      <c r="B28" s="768" t="s">
        <v>53</v>
      </c>
      <c r="C28" s="769">
        <v>10007</v>
      </c>
      <c r="D28" s="769">
        <v>6635</v>
      </c>
      <c r="E28" s="769">
        <v>14838</v>
      </c>
      <c r="F28" s="769">
        <v>0</v>
      </c>
      <c r="G28" s="769">
        <v>1</v>
      </c>
      <c r="H28" s="769">
        <v>1023</v>
      </c>
      <c r="I28" s="769">
        <v>1289</v>
      </c>
      <c r="J28" s="769">
        <v>70749</v>
      </c>
    </row>
    <row r="29" spans="1:10" ht="14.25" customHeight="1">
      <c r="A29" s="1172"/>
      <c r="B29" s="768" t="s">
        <v>54</v>
      </c>
      <c r="C29" s="769">
        <v>491</v>
      </c>
      <c r="D29" s="769">
        <v>0</v>
      </c>
      <c r="E29" s="769">
        <v>1002</v>
      </c>
      <c r="F29" s="769">
        <v>0</v>
      </c>
      <c r="G29" s="769">
        <v>27</v>
      </c>
      <c r="H29" s="769">
        <v>261</v>
      </c>
      <c r="I29" s="769">
        <v>176</v>
      </c>
      <c r="J29" s="769">
        <v>26137</v>
      </c>
    </row>
    <row r="30" spans="1:10" ht="14.25" customHeight="1">
      <c r="A30" s="1172"/>
      <c r="B30" s="768" t="s">
        <v>55</v>
      </c>
      <c r="C30" s="769">
        <v>998</v>
      </c>
      <c r="D30" s="769">
        <v>7263</v>
      </c>
      <c r="E30" s="769">
        <v>15225</v>
      </c>
      <c r="F30" s="769">
        <v>8515</v>
      </c>
      <c r="G30" s="769">
        <v>478</v>
      </c>
      <c r="H30" s="769">
        <v>0</v>
      </c>
      <c r="I30" s="769">
        <v>0</v>
      </c>
      <c r="J30" s="769">
        <v>27099</v>
      </c>
    </row>
    <row r="31" spans="1:10" ht="14.25" customHeight="1">
      <c r="A31" s="1173"/>
      <c r="B31" s="768" t="s">
        <v>56</v>
      </c>
      <c r="C31" s="771">
        <v>20428</v>
      </c>
      <c r="D31" s="771">
        <v>6923</v>
      </c>
      <c r="E31" s="771">
        <v>6410</v>
      </c>
      <c r="F31" s="771">
        <v>11099</v>
      </c>
      <c r="G31" s="771">
        <v>0</v>
      </c>
      <c r="H31" s="771">
        <v>0</v>
      </c>
      <c r="I31" s="771">
        <v>4066</v>
      </c>
      <c r="J31" s="771">
        <v>39262</v>
      </c>
    </row>
    <row r="32" spans="1:10" ht="14.25" customHeight="1">
      <c r="A32" s="1171">
        <v>2020</v>
      </c>
      <c r="B32" s="868" t="s">
        <v>47</v>
      </c>
      <c r="C32" s="767">
        <v>14488</v>
      </c>
      <c r="D32" s="767">
        <v>13801</v>
      </c>
      <c r="E32" s="767">
        <v>6127</v>
      </c>
      <c r="F32" s="767">
        <v>0</v>
      </c>
      <c r="G32" s="767">
        <v>0</v>
      </c>
      <c r="H32" s="767">
        <v>0</v>
      </c>
      <c r="I32" s="767">
        <v>1213</v>
      </c>
      <c r="J32" s="767">
        <v>98108</v>
      </c>
    </row>
    <row r="33" spans="1:10" ht="14.25" customHeight="1">
      <c r="A33" s="1172"/>
      <c r="B33" s="869" t="s">
        <v>48</v>
      </c>
      <c r="C33" s="769">
        <v>0</v>
      </c>
      <c r="D33" s="769">
        <v>5514</v>
      </c>
      <c r="E33" s="769">
        <v>6032</v>
      </c>
      <c r="F33" s="769">
        <v>301</v>
      </c>
      <c r="G33" s="769">
        <v>0</v>
      </c>
      <c r="H33" s="769">
        <v>820</v>
      </c>
      <c r="I33" s="769">
        <v>10000</v>
      </c>
      <c r="J33" s="769">
        <v>21293</v>
      </c>
    </row>
    <row r="34" spans="1:10" ht="14.25" customHeight="1">
      <c r="A34" s="1172"/>
      <c r="B34" s="869" t="s">
        <v>49</v>
      </c>
      <c r="C34" s="769">
        <v>28</v>
      </c>
      <c r="D34" s="769">
        <v>13555</v>
      </c>
      <c r="E34" s="769">
        <v>11595</v>
      </c>
      <c r="F34" s="769">
        <v>3021</v>
      </c>
      <c r="G34" s="769">
        <v>0</v>
      </c>
      <c r="H34" s="769">
        <v>0</v>
      </c>
      <c r="I34" s="769">
        <v>1025</v>
      </c>
      <c r="J34" s="769">
        <v>41270</v>
      </c>
    </row>
    <row r="35" spans="1:10" ht="14.25" customHeight="1">
      <c r="A35" s="1172"/>
      <c r="B35" s="869" t="s">
        <v>57</v>
      </c>
      <c r="C35" s="769">
        <v>588</v>
      </c>
      <c r="D35" s="769">
        <v>8294</v>
      </c>
      <c r="E35" s="769">
        <v>12053</v>
      </c>
      <c r="F35" s="769">
        <v>6536</v>
      </c>
      <c r="G35" s="769">
        <v>869</v>
      </c>
      <c r="H35" s="769">
        <v>0</v>
      </c>
      <c r="I35" s="769">
        <v>0</v>
      </c>
      <c r="J35" s="769">
        <v>74123</v>
      </c>
    </row>
    <row r="36" spans="1:10" ht="14.25" customHeight="1">
      <c r="A36" s="1172"/>
      <c r="B36" s="869" t="s">
        <v>58</v>
      </c>
      <c r="C36" s="769"/>
      <c r="D36" s="769"/>
      <c r="E36" s="769"/>
      <c r="F36" s="769"/>
      <c r="G36" s="769"/>
      <c r="H36" s="769"/>
      <c r="I36" s="769"/>
      <c r="J36" s="769"/>
    </row>
    <row r="37" spans="1:10" ht="14.25" customHeight="1">
      <c r="A37" s="1172"/>
      <c r="B37" s="869" t="s">
        <v>50</v>
      </c>
      <c r="C37" s="769"/>
      <c r="D37" s="769"/>
      <c r="E37" s="769"/>
      <c r="F37" s="769"/>
      <c r="G37" s="769"/>
      <c r="H37" s="769"/>
      <c r="I37" s="769"/>
      <c r="J37" s="769"/>
    </row>
    <row r="38" spans="1:10" ht="14.25" customHeight="1">
      <c r="A38" s="1172"/>
      <c r="B38" s="869" t="s">
        <v>51</v>
      </c>
      <c r="C38" s="769"/>
      <c r="D38" s="769"/>
      <c r="E38" s="769"/>
      <c r="F38" s="769"/>
      <c r="G38" s="769"/>
      <c r="H38" s="769"/>
      <c r="I38" s="769"/>
      <c r="J38" s="769"/>
    </row>
    <row r="39" spans="1:10" ht="14.25" customHeight="1">
      <c r="A39" s="1172"/>
      <c r="B39" s="869" t="s">
        <v>52</v>
      </c>
      <c r="C39" s="769"/>
      <c r="D39" s="769"/>
      <c r="E39" s="769"/>
      <c r="F39" s="769"/>
      <c r="G39" s="769"/>
      <c r="H39" s="769"/>
      <c r="I39" s="769"/>
      <c r="J39" s="769"/>
    </row>
    <row r="40" spans="1:10" ht="14.25" customHeight="1">
      <c r="A40" s="1172"/>
      <c r="B40" s="869" t="s">
        <v>53</v>
      </c>
      <c r="C40" s="769"/>
      <c r="D40" s="769"/>
      <c r="E40" s="769"/>
      <c r="F40" s="769"/>
      <c r="G40" s="769"/>
      <c r="H40" s="769"/>
      <c r="I40" s="769"/>
      <c r="J40" s="769"/>
    </row>
    <row r="41" spans="1:10" ht="14.25" customHeight="1">
      <c r="A41" s="1172"/>
      <c r="B41" s="869" t="s">
        <v>54</v>
      </c>
      <c r="C41" s="769"/>
      <c r="D41" s="769"/>
      <c r="E41" s="769"/>
      <c r="F41" s="769"/>
      <c r="G41" s="769"/>
      <c r="H41" s="769"/>
      <c r="I41" s="769"/>
      <c r="J41" s="769"/>
    </row>
    <row r="42" spans="1:10" ht="14.25" customHeight="1">
      <c r="A42" s="1173"/>
      <c r="B42" s="870" t="s">
        <v>55</v>
      </c>
      <c r="C42" s="771"/>
      <c r="D42" s="771"/>
      <c r="E42" s="771"/>
      <c r="F42" s="771"/>
      <c r="G42" s="771"/>
      <c r="H42" s="771"/>
      <c r="I42" s="771"/>
      <c r="J42" s="771"/>
    </row>
    <row r="43" spans="1:10" ht="14.25" customHeight="1">
      <c r="A43" s="764" t="s">
        <v>516</v>
      </c>
      <c r="B43" s="777"/>
      <c r="C43" s="635"/>
      <c r="D43" s="635"/>
      <c r="E43" s="635"/>
      <c r="F43" s="635"/>
      <c r="G43" s="635"/>
      <c r="H43" s="635"/>
      <c r="I43" s="635"/>
      <c r="J43" s="635"/>
    </row>
  </sheetData>
  <mergeCells count="10">
    <mergeCell ref="A8:A19"/>
    <mergeCell ref="A20:A31"/>
    <mergeCell ref="A32:A42"/>
    <mergeCell ref="A1:J1"/>
    <mergeCell ref="A2:J2"/>
    <mergeCell ref="A3:J3"/>
    <mergeCell ref="A4:J4"/>
    <mergeCell ref="A6:A7"/>
    <mergeCell ref="B6:B7"/>
    <mergeCell ref="C6:J6"/>
  </mergeCells>
  <pageMargins left="0.70866141732283472" right="0.70866141732283472" top="0.74803149606299213" bottom="0.74803149606299213" header="0.31496062992125984" footer="0.31496062992125984"/>
  <pageSetup paperSize="126" scale="7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tabColor theme="6" tint="0.79998168889431442"/>
    <pageSetUpPr fitToPage="1"/>
  </sheetPr>
  <dimension ref="A1:J43"/>
  <sheetViews>
    <sheetView topLeftCell="A5" workbookViewId="0">
      <selection sqref="A1:J43"/>
    </sheetView>
  </sheetViews>
  <sheetFormatPr baseColWidth="10" defaultRowHeight="18"/>
  <cols>
    <col min="1" max="10" width="10" customWidth="1"/>
  </cols>
  <sheetData>
    <row r="1" spans="1:10" ht="14.25" customHeight="1">
      <c r="A1" s="1040" t="s">
        <v>614</v>
      </c>
      <c r="B1" s="1040"/>
      <c r="C1" s="1040"/>
      <c r="D1" s="1040"/>
      <c r="E1" s="1040"/>
      <c r="F1" s="1040"/>
      <c r="G1" s="1040"/>
      <c r="H1" s="1040"/>
      <c r="I1" s="1040"/>
      <c r="J1" s="1040"/>
    </row>
    <row r="2" spans="1:10" ht="14.25" customHeight="1">
      <c r="A2" s="1040" t="s">
        <v>613</v>
      </c>
      <c r="B2" s="1040"/>
      <c r="C2" s="1040"/>
      <c r="D2" s="1040"/>
      <c r="E2" s="1040"/>
      <c r="F2" s="1040"/>
      <c r="G2" s="1040"/>
      <c r="H2" s="1040"/>
      <c r="I2" s="1040"/>
      <c r="J2" s="1040"/>
    </row>
    <row r="3" spans="1:10" ht="14.25" customHeight="1">
      <c r="A3" s="1157" t="s">
        <v>592</v>
      </c>
      <c r="B3" s="1157"/>
      <c r="C3" s="1157"/>
      <c r="D3" s="1157"/>
      <c r="E3" s="1157"/>
      <c r="F3" s="1157"/>
      <c r="G3" s="1157"/>
      <c r="H3" s="1157"/>
      <c r="I3" s="1157"/>
      <c r="J3" s="1157"/>
    </row>
    <row r="4" spans="1:10" ht="14.25" customHeight="1">
      <c r="A4" s="1040" t="s">
        <v>169</v>
      </c>
      <c r="B4" s="1040"/>
      <c r="C4" s="1040"/>
      <c r="D4" s="1040"/>
      <c r="E4" s="1040"/>
      <c r="F4" s="1040"/>
      <c r="G4" s="1040"/>
      <c r="H4" s="1040"/>
      <c r="I4" s="1040"/>
      <c r="J4" s="1040"/>
    </row>
    <row r="5" spans="1:10" ht="14.25" customHeight="1">
      <c r="A5" s="812"/>
      <c r="B5" s="812"/>
      <c r="C5" s="812"/>
      <c r="D5" s="812"/>
      <c r="E5" s="812"/>
      <c r="F5" s="813"/>
      <c r="G5" s="812"/>
      <c r="H5" s="812"/>
      <c r="I5" s="812"/>
      <c r="J5" s="812"/>
    </row>
    <row r="6" spans="1:10" ht="14.25" customHeight="1">
      <c r="A6" s="1182" t="s">
        <v>163</v>
      </c>
      <c r="B6" s="1182" t="s">
        <v>96</v>
      </c>
      <c r="C6" s="1169" t="s">
        <v>510</v>
      </c>
      <c r="D6" s="1175"/>
      <c r="E6" s="1175"/>
      <c r="F6" s="1175"/>
      <c r="G6" s="1175"/>
      <c r="H6" s="1175"/>
      <c r="I6" s="1175"/>
      <c r="J6" s="1170"/>
    </row>
    <row r="7" spans="1:10" ht="56.25" customHeight="1">
      <c r="A7" s="1182"/>
      <c r="B7" s="1182"/>
      <c r="C7" s="949" t="s">
        <v>533</v>
      </c>
      <c r="D7" s="948" t="s">
        <v>175</v>
      </c>
      <c r="E7" s="948" t="s">
        <v>208</v>
      </c>
      <c r="F7" s="948" t="s">
        <v>524</v>
      </c>
      <c r="G7" s="948" t="s">
        <v>518</v>
      </c>
      <c r="H7" s="948" t="s">
        <v>470</v>
      </c>
      <c r="I7" s="949" t="s">
        <v>519</v>
      </c>
      <c r="J7" s="866" t="s">
        <v>207</v>
      </c>
    </row>
    <row r="8" spans="1:10" ht="14.25" customHeight="1">
      <c r="A8" s="1171">
        <v>2018</v>
      </c>
      <c r="B8" s="766" t="s">
        <v>47</v>
      </c>
      <c r="C8" s="769"/>
      <c r="D8" s="769"/>
      <c r="E8" s="769"/>
      <c r="F8" s="769">
        <v>12249</v>
      </c>
      <c r="G8" s="769">
        <v>1915</v>
      </c>
      <c r="H8" s="769">
        <v>557</v>
      </c>
      <c r="I8" s="769"/>
      <c r="J8" s="769"/>
    </row>
    <row r="9" spans="1:10" ht="14.25" customHeight="1">
      <c r="A9" s="1172"/>
      <c r="B9" s="768" t="s">
        <v>48</v>
      </c>
      <c r="C9" s="769"/>
      <c r="D9" s="769"/>
      <c r="E9" s="769"/>
      <c r="F9" s="769">
        <v>10165</v>
      </c>
      <c r="G9" s="769">
        <v>2154</v>
      </c>
      <c r="H9" s="769">
        <v>591</v>
      </c>
      <c r="I9" s="769"/>
      <c r="J9" s="769"/>
    </row>
    <row r="10" spans="1:10" ht="14.25" customHeight="1">
      <c r="A10" s="1172"/>
      <c r="B10" s="768" t="s">
        <v>49</v>
      </c>
      <c r="C10" s="769"/>
      <c r="D10" s="769"/>
      <c r="E10" s="769"/>
      <c r="F10" s="769">
        <v>1087</v>
      </c>
      <c r="G10" s="769">
        <v>2228</v>
      </c>
      <c r="H10" s="769">
        <v>644</v>
      </c>
      <c r="I10" s="769"/>
      <c r="J10" s="769"/>
    </row>
    <row r="11" spans="1:10" ht="14.25" customHeight="1">
      <c r="A11" s="1172"/>
      <c r="B11" s="768" t="s">
        <v>57</v>
      </c>
      <c r="C11" s="769"/>
      <c r="D11" s="769"/>
      <c r="E11" s="769"/>
      <c r="F11" s="769">
        <v>148</v>
      </c>
      <c r="G11" s="769">
        <v>2543</v>
      </c>
      <c r="H11" s="769">
        <v>633</v>
      </c>
      <c r="I11" s="769"/>
      <c r="J11" s="769"/>
    </row>
    <row r="12" spans="1:10" ht="14.25" customHeight="1">
      <c r="A12" s="1172"/>
      <c r="B12" s="768" t="s">
        <v>58</v>
      </c>
      <c r="C12" s="769"/>
      <c r="D12" s="769"/>
      <c r="E12" s="769"/>
      <c r="F12" s="769">
        <v>432</v>
      </c>
      <c r="G12" s="769">
        <v>2723</v>
      </c>
      <c r="H12" s="769">
        <v>678</v>
      </c>
      <c r="I12" s="769"/>
      <c r="J12" s="769"/>
    </row>
    <row r="13" spans="1:10" ht="14.25" customHeight="1">
      <c r="A13" s="1172"/>
      <c r="B13" s="768" t="s">
        <v>50</v>
      </c>
      <c r="C13" s="769"/>
      <c r="D13" s="769"/>
      <c r="E13" s="769"/>
      <c r="F13" s="769">
        <v>434</v>
      </c>
      <c r="G13" s="769">
        <v>1462</v>
      </c>
      <c r="H13" s="769">
        <v>579</v>
      </c>
      <c r="I13" s="769"/>
      <c r="J13" s="769"/>
    </row>
    <row r="14" spans="1:10" ht="14.25" customHeight="1">
      <c r="A14" s="1172"/>
      <c r="B14" s="768" t="s">
        <v>51</v>
      </c>
      <c r="C14" s="769"/>
      <c r="D14" s="769"/>
      <c r="E14" s="769"/>
      <c r="F14" s="769">
        <v>314</v>
      </c>
      <c r="G14" s="769">
        <v>1752</v>
      </c>
      <c r="H14" s="769">
        <v>621</v>
      </c>
      <c r="I14" s="769"/>
      <c r="J14" s="769"/>
    </row>
    <row r="15" spans="1:10" ht="14.25" customHeight="1">
      <c r="A15" s="1172"/>
      <c r="B15" s="768" t="s">
        <v>52</v>
      </c>
      <c r="C15" s="769"/>
      <c r="D15" s="769"/>
      <c r="E15" s="769"/>
      <c r="F15" s="769">
        <v>926</v>
      </c>
      <c r="G15" s="769">
        <v>1459</v>
      </c>
      <c r="H15" s="769">
        <v>530</v>
      </c>
      <c r="I15" s="769"/>
      <c r="J15" s="769"/>
    </row>
    <row r="16" spans="1:10" ht="14.25" customHeight="1">
      <c r="A16" s="1172"/>
      <c r="B16" s="768" t="s">
        <v>53</v>
      </c>
      <c r="C16" s="769"/>
      <c r="D16" s="769"/>
      <c r="E16" s="769"/>
      <c r="F16" s="769">
        <v>3606</v>
      </c>
      <c r="G16" s="769">
        <v>1223</v>
      </c>
      <c r="H16" s="769">
        <v>489</v>
      </c>
      <c r="I16" s="769"/>
      <c r="J16" s="769"/>
    </row>
    <row r="17" spans="1:10" ht="14.25" customHeight="1">
      <c r="A17" s="1172"/>
      <c r="B17" s="768" t="s">
        <v>54</v>
      </c>
      <c r="C17" s="769"/>
      <c r="D17" s="769"/>
      <c r="E17" s="769"/>
      <c r="F17" s="769">
        <v>38</v>
      </c>
      <c r="G17" s="769">
        <v>1368</v>
      </c>
      <c r="H17" s="769">
        <v>496</v>
      </c>
      <c r="I17" s="769"/>
      <c r="J17" s="769"/>
    </row>
    <row r="18" spans="1:10" ht="14.25" customHeight="1">
      <c r="A18" s="1172"/>
      <c r="B18" s="768" t="s">
        <v>55</v>
      </c>
      <c r="C18" s="769"/>
      <c r="D18" s="769"/>
      <c r="E18" s="769"/>
      <c r="F18" s="769">
        <v>0</v>
      </c>
      <c r="G18" s="769">
        <v>1125</v>
      </c>
      <c r="H18" s="769">
        <v>371</v>
      </c>
      <c r="I18" s="769"/>
      <c r="J18" s="769"/>
    </row>
    <row r="19" spans="1:10" ht="14.25" customHeight="1">
      <c r="A19" s="1173"/>
      <c r="B19" s="770" t="s">
        <v>56</v>
      </c>
      <c r="C19" s="771"/>
      <c r="D19" s="771"/>
      <c r="E19" s="771"/>
      <c r="F19" s="771">
        <v>0</v>
      </c>
      <c r="G19" s="771">
        <v>932</v>
      </c>
      <c r="H19" s="771">
        <v>397</v>
      </c>
      <c r="I19" s="771"/>
      <c r="J19" s="771"/>
    </row>
    <row r="20" spans="1:10" ht="14.25" customHeight="1">
      <c r="A20" s="1171">
        <v>2019</v>
      </c>
      <c r="B20" s="766" t="s">
        <v>47</v>
      </c>
      <c r="C20" s="767"/>
      <c r="D20" s="767"/>
      <c r="E20" s="767"/>
      <c r="F20" s="767">
        <v>8003</v>
      </c>
      <c r="G20" s="767">
        <v>1839</v>
      </c>
      <c r="H20" s="767">
        <v>448</v>
      </c>
      <c r="I20" s="767"/>
      <c r="J20" s="767"/>
    </row>
    <row r="21" spans="1:10" ht="14.25" customHeight="1">
      <c r="A21" s="1172"/>
      <c r="B21" s="768" t="s">
        <v>48</v>
      </c>
      <c r="C21" s="769"/>
      <c r="D21" s="769"/>
      <c r="E21" s="769"/>
      <c r="F21" s="769">
        <v>9040</v>
      </c>
      <c r="G21" s="769">
        <v>2177</v>
      </c>
      <c r="H21" s="769">
        <v>475</v>
      </c>
      <c r="I21" s="769"/>
      <c r="J21" s="769"/>
    </row>
    <row r="22" spans="1:10" ht="14.25" customHeight="1">
      <c r="A22" s="1172"/>
      <c r="B22" s="768" t="s">
        <v>49</v>
      </c>
      <c r="C22" s="769"/>
      <c r="D22" s="769"/>
      <c r="E22" s="769"/>
      <c r="F22" s="769">
        <v>745</v>
      </c>
      <c r="G22" s="769">
        <v>2130</v>
      </c>
      <c r="H22" s="769">
        <v>473</v>
      </c>
      <c r="I22" s="769"/>
      <c r="J22" s="769"/>
    </row>
    <row r="23" spans="1:10" ht="14.25" customHeight="1">
      <c r="A23" s="1172"/>
      <c r="B23" s="768" t="s">
        <v>57</v>
      </c>
      <c r="C23" s="769"/>
      <c r="D23" s="769"/>
      <c r="E23" s="769"/>
      <c r="F23" s="769">
        <v>199</v>
      </c>
      <c r="G23" s="769">
        <v>1711</v>
      </c>
      <c r="H23" s="769">
        <v>465</v>
      </c>
      <c r="I23" s="769"/>
      <c r="J23" s="769"/>
    </row>
    <row r="24" spans="1:10" ht="14.25" customHeight="1">
      <c r="A24" s="1172"/>
      <c r="B24" s="768" t="s">
        <v>58</v>
      </c>
      <c r="C24" s="769"/>
      <c r="D24" s="769"/>
      <c r="E24" s="769"/>
      <c r="F24" s="769">
        <v>85</v>
      </c>
      <c r="G24" s="769">
        <v>1013</v>
      </c>
      <c r="H24" s="769">
        <v>543</v>
      </c>
      <c r="I24" s="769"/>
      <c r="J24" s="769"/>
    </row>
    <row r="25" spans="1:10" ht="14.25" customHeight="1">
      <c r="A25" s="1172"/>
      <c r="B25" s="768" t="s">
        <v>50</v>
      </c>
      <c r="C25" s="769"/>
      <c r="D25" s="769"/>
      <c r="E25" s="769"/>
      <c r="F25" s="769">
        <v>0</v>
      </c>
      <c r="G25" s="769">
        <v>792</v>
      </c>
      <c r="H25" s="769">
        <v>453</v>
      </c>
      <c r="I25" s="769"/>
      <c r="J25" s="769"/>
    </row>
    <row r="26" spans="1:10" ht="14.25" customHeight="1">
      <c r="A26" s="1172"/>
      <c r="B26" s="768" t="s">
        <v>51</v>
      </c>
      <c r="C26" s="769"/>
      <c r="D26" s="769"/>
      <c r="E26" s="769"/>
      <c r="F26" s="769">
        <v>0</v>
      </c>
      <c r="G26" s="769">
        <v>1333</v>
      </c>
      <c r="H26" s="769">
        <v>514</v>
      </c>
      <c r="I26" s="769"/>
      <c r="J26" s="769"/>
    </row>
    <row r="27" spans="1:10" ht="14.25" customHeight="1">
      <c r="A27" s="1172"/>
      <c r="B27" s="768" t="s">
        <v>52</v>
      </c>
      <c r="C27" s="769"/>
      <c r="D27" s="769"/>
      <c r="E27" s="769"/>
      <c r="F27" s="769">
        <v>0</v>
      </c>
      <c r="G27" s="769">
        <v>847</v>
      </c>
      <c r="H27" s="769">
        <v>470</v>
      </c>
      <c r="I27" s="769"/>
      <c r="J27" s="769"/>
    </row>
    <row r="28" spans="1:10" ht="14.25" customHeight="1">
      <c r="A28" s="1172"/>
      <c r="B28" s="768" t="s">
        <v>53</v>
      </c>
      <c r="C28" s="769"/>
      <c r="D28" s="769"/>
      <c r="E28" s="769"/>
      <c r="F28" s="769">
        <v>0</v>
      </c>
      <c r="G28" s="769">
        <v>1361</v>
      </c>
      <c r="H28" s="769">
        <v>417</v>
      </c>
      <c r="I28" s="769"/>
      <c r="J28" s="769"/>
    </row>
    <row r="29" spans="1:10" ht="14.25" customHeight="1">
      <c r="A29" s="1172"/>
      <c r="B29" s="768" t="s">
        <v>54</v>
      </c>
      <c r="C29" s="769"/>
      <c r="D29" s="769"/>
      <c r="E29" s="769"/>
      <c r="F29" s="769">
        <v>3835</v>
      </c>
      <c r="G29" s="769">
        <v>1557</v>
      </c>
      <c r="H29" s="769">
        <v>565</v>
      </c>
      <c r="I29" s="769"/>
      <c r="J29" s="769"/>
    </row>
    <row r="30" spans="1:10" ht="14.25" customHeight="1">
      <c r="A30" s="1172"/>
      <c r="B30" s="768" t="s">
        <v>55</v>
      </c>
      <c r="C30" s="769"/>
      <c r="D30" s="769"/>
      <c r="E30" s="769"/>
      <c r="F30" s="769">
        <v>5858</v>
      </c>
      <c r="G30" s="769">
        <v>679</v>
      </c>
      <c r="H30" s="769">
        <v>400</v>
      </c>
      <c r="I30" s="769"/>
      <c r="J30" s="769"/>
    </row>
    <row r="31" spans="1:10" ht="14.25" customHeight="1">
      <c r="A31" s="1173"/>
      <c r="B31" s="768" t="s">
        <v>56</v>
      </c>
      <c r="C31" s="771"/>
      <c r="D31" s="771"/>
      <c r="E31" s="771"/>
      <c r="F31" s="771">
        <v>5953</v>
      </c>
      <c r="G31" s="771">
        <v>571</v>
      </c>
      <c r="H31" s="771">
        <v>287</v>
      </c>
      <c r="I31" s="771"/>
      <c r="J31" s="771"/>
    </row>
    <row r="32" spans="1:10" ht="14.25" customHeight="1">
      <c r="A32" s="1171">
        <v>2020</v>
      </c>
      <c r="B32" s="868" t="s">
        <v>47</v>
      </c>
      <c r="C32" s="767"/>
      <c r="D32" s="767"/>
      <c r="E32" s="767"/>
      <c r="F32" s="767">
        <v>12304</v>
      </c>
      <c r="G32" s="767">
        <v>930</v>
      </c>
      <c r="H32" s="767">
        <v>361</v>
      </c>
      <c r="I32" s="767"/>
      <c r="J32" s="767"/>
    </row>
    <row r="33" spans="1:10" ht="14.25" customHeight="1">
      <c r="A33" s="1172"/>
      <c r="B33" s="869" t="s">
        <v>48</v>
      </c>
      <c r="C33" s="769"/>
      <c r="D33" s="769"/>
      <c r="E33" s="769"/>
      <c r="F33" s="769">
        <v>1221</v>
      </c>
      <c r="G33" s="769">
        <v>1667</v>
      </c>
      <c r="H33" s="769">
        <v>563</v>
      </c>
      <c r="I33" s="769"/>
      <c r="J33" s="769"/>
    </row>
    <row r="34" spans="1:10" ht="14.25" customHeight="1">
      <c r="A34" s="1172"/>
      <c r="B34" s="869" t="s">
        <v>49</v>
      </c>
      <c r="C34" s="769"/>
      <c r="D34" s="769"/>
      <c r="E34" s="769"/>
      <c r="F34" s="769">
        <v>1</v>
      </c>
      <c r="G34" s="769">
        <v>1372</v>
      </c>
      <c r="H34" s="769">
        <v>480</v>
      </c>
      <c r="I34" s="769"/>
      <c r="J34" s="769"/>
    </row>
    <row r="35" spans="1:10" ht="14.25" customHeight="1">
      <c r="A35" s="1172"/>
      <c r="B35" s="869" t="s">
        <v>57</v>
      </c>
      <c r="C35" s="769"/>
      <c r="D35" s="769"/>
      <c r="E35" s="769"/>
      <c r="F35" s="769">
        <v>0</v>
      </c>
      <c r="G35" s="769">
        <v>764</v>
      </c>
      <c r="H35" s="769">
        <v>211</v>
      </c>
      <c r="I35" s="769"/>
      <c r="J35" s="769"/>
    </row>
    <row r="36" spans="1:10" ht="14.25" customHeight="1">
      <c r="A36" s="1172"/>
      <c r="B36" s="869" t="s">
        <v>58</v>
      </c>
      <c r="C36" s="769"/>
      <c r="D36" s="769"/>
      <c r="E36" s="769"/>
      <c r="F36" s="769"/>
      <c r="G36" s="769"/>
      <c r="H36" s="769"/>
      <c r="I36" s="769"/>
      <c r="J36" s="769"/>
    </row>
    <row r="37" spans="1:10" ht="14.25" customHeight="1">
      <c r="A37" s="1172"/>
      <c r="B37" s="869" t="s">
        <v>50</v>
      </c>
      <c r="C37" s="769"/>
      <c r="D37" s="769"/>
      <c r="E37" s="769"/>
      <c r="F37" s="769"/>
      <c r="G37" s="769"/>
      <c r="H37" s="769"/>
      <c r="I37" s="769"/>
      <c r="J37" s="769"/>
    </row>
    <row r="38" spans="1:10" ht="14.25" customHeight="1">
      <c r="A38" s="1172"/>
      <c r="B38" s="869" t="s">
        <v>51</v>
      </c>
      <c r="C38" s="769"/>
      <c r="D38" s="769"/>
      <c r="E38" s="769"/>
      <c r="F38" s="769"/>
      <c r="G38" s="769"/>
      <c r="H38" s="769"/>
      <c r="I38" s="769"/>
      <c r="J38" s="769"/>
    </row>
    <row r="39" spans="1:10" ht="14.25" customHeight="1">
      <c r="A39" s="1172"/>
      <c r="B39" s="869" t="s">
        <v>52</v>
      </c>
      <c r="C39" s="769"/>
      <c r="D39" s="769"/>
      <c r="E39" s="769"/>
      <c r="F39" s="769"/>
      <c r="G39" s="769"/>
      <c r="H39" s="769"/>
      <c r="I39" s="769"/>
      <c r="J39" s="769"/>
    </row>
    <row r="40" spans="1:10" ht="14.25" customHeight="1">
      <c r="A40" s="1172"/>
      <c r="B40" s="869" t="s">
        <v>53</v>
      </c>
      <c r="C40" s="769"/>
      <c r="D40" s="769"/>
      <c r="E40" s="769"/>
      <c r="F40" s="769"/>
      <c r="G40" s="769"/>
      <c r="H40" s="769"/>
      <c r="I40" s="769"/>
      <c r="J40" s="769"/>
    </row>
    <row r="41" spans="1:10" ht="14.25" customHeight="1">
      <c r="A41" s="1172"/>
      <c r="B41" s="869" t="s">
        <v>54</v>
      </c>
      <c r="C41" s="769"/>
      <c r="D41" s="769"/>
      <c r="E41" s="769"/>
      <c r="F41" s="769"/>
      <c r="G41" s="769"/>
      <c r="H41" s="769"/>
      <c r="I41" s="769"/>
      <c r="J41" s="769"/>
    </row>
    <row r="42" spans="1:10" ht="14.25" customHeight="1">
      <c r="A42" s="1173"/>
      <c r="B42" s="870" t="s">
        <v>55</v>
      </c>
      <c r="C42" s="771"/>
      <c r="D42" s="771"/>
      <c r="E42" s="771"/>
      <c r="F42" s="771"/>
      <c r="G42" s="771"/>
      <c r="H42" s="771"/>
      <c r="I42" s="771"/>
      <c r="J42" s="771"/>
    </row>
    <row r="43" spans="1:10" ht="14.25" customHeight="1">
      <c r="A43" s="764" t="s">
        <v>516</v>
      </c>
      <c r="B43" s="777"/>
      <c r="C43" s="635"/>
      <c r="D43" s="635"/>
      <c r="E43" s="635"/>
      <c r="F43" s="635"/>
      <c r="G43" s="635"/>
      <c r="H43" s="635"/>
      <c r="I43" s="635"/>
      <c r="J43" s="635"/>
    </row>
  </sheetData>
  <mergeCells count="10">
    <mergeCell ref="A8:A19"/>
    <mergeCell ref="A20:A31"/>
    <mergeCell ref="A32:A42"/>
    <mergeCell ref="A1:J1"/>
    <mergeCell ref="A2:J2"/>
    <mergeCell ref="A3:J3"/>
    <mergeCell ref="A4:J4"/>
    <mergeCell ref="A6:A7"/>
    <mergeCell ref="B6:B7"/>
    <mergeCell ref="C6:J6"/>
  </mergeCells>
  <pageMargins left="0.70866141732283472" right="0.70866141732283472" top="0.74803149606299213" bottom="0.74803149606299213" header="0.31496062992125984" footer="0.31496062992125984"/>
  <pageSetup paperSize="126" scale="7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79998168889431442"/>
    <pageSetUpPr fitToPage="1"/>
  </sheetPr>
  <dimension ref="B1:F9"/>
  <sheetViews>
    <sheetView zoomScaleNormal="100" workbookViewId="0">
      <selection sqref="A1:E8"/>
    </sheetView>
  </sheetViews>
  <sheetFormatPr baseColWidth="10" defaultRowHeight="18"/>
  <cols>
    <col min="1" max="1" width="3.7265625" customWidth="1"/>
    <col min="2" max="2" width="16.08984375" style="159" customWidth="1"/>
    <col min="3" max="5" width="11.90625" customWidth="1"/>
  </cols>
  <sheetData>
    <row r="1" spans="2:6">
      <c r="B1" s="1040" t="s">
        <v>652</v>
      </c>
      <c r="C1" s="1040"/>
      <c r="D1" s="1040"/>
      <c r="E1" s="1040"/>
    </row>
    <row r="2" spans="2:6">
      <c r="B2" s="1040" t="s">
        <v>621</v>
      </c>
      <c r="C2" s="1040"/>
      <c r="D2" s="1040"/>
      <c r="E2" s="1040"/>
    </row>
    <row r="3" spans="2:6">
      <c r="B3" s="1183" t="s">
        <v>182</v>
      </c>
      <c r="C3" s="1183"/>
      <c r="D3" s="1183"/>
      <c r="E3" s="1183"/>
    </row>
    <row r="4" spans="2:6">
      <c r="B4" s="1188"/>
      <c r="C4" s="1190" t="s">
        <v>106</v>
      </c>
      <c r="D4" s="1191"/>
      <c r="E4" s="1192"/>
    </row>
    <row r="5" spans="2:6">
      <c r="B5" s="1189"/>
      <c r="C5" s="969" t="s">
        <v>618</v>
      </c>
      <c r="D5" s="970" t="s">
        <v>620</v>
      </c>
      <c r="E5" s="969" t="s">
        <v>619</v>
      </c>
    </row>
    <row r="6" spans="2:6" ht="25.5" customHeight="1">
      <c r="B6" s="968" t="s">
        <v>636</v>
      </c>
      <c r="C6" s="924">
        <v>0.01</v>
      </c>
      <c r="D6" s="924">
        <v>7.3999999999999996E-2</v>
      </c>
      <c r="E6" s="987">
        <v>4.3999999999999997E-2</v>
      </c>
      <c r="F6" s="293"/>
    </row>
    <row r="7" spans="2:6">
      <c r="B7" s="1185" t="s">
        <v>183</v>
      </c>
      <c r="C7" s="1186"/>
      <c r="D7" s="1186"/>
      <c r="E7" s="1187"/>
    </row>
    <row r="8" spans="2:6" ht="43.5" customHeight="1">
      <c r="B8" s="1184" t="s">
        <v>653</v>
      </c>
      <c r="C8" s="1184"/>
      <c r="D8" s="1184"/>
      <c r="E8" s="1184"/>
    </row>
    <row r="9" spans="2:6">
      <c r="C9" s="293"/>
    </row>
  </sheetData>
  <mergeCells count="7">
    <mergeCell ref="B1:E1"/>
    <mergeCell ref="B3:E3"/>
    <mergeCell ref="B8:E8"/>
    <mergeCell ref="B7:E7"/>
    <mergeCell ref="B4:B5"/>
    <mergeCell ref="C4:E4"/>
    <mergeCell ref="B2:E2"/>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J61"/>
  <sheetViews>
    <sheetView topLeftCell="A20" workbookViewId="0">
      <selection sqref="A1:G46"/>
    </sheetView>
  </sheetViews>
  <sheetFormatPr baseColWidth="10" defaultColWidth="11.08984375" defaultRowHeight="15" customHeight="1"/>
  <cols>
    <col min="1" max="1" width="6" style="97" customWidth="1"/>
    <col min="2" max="5" width="10.26953125" style="97" customWidth="1"/>
    <col min="6" max="6" width="12.08984375" style="97" customWidth="1"/>
    <col min="7" max="7" width="6.26953125" style="97" customWidth="1"/>
    <col min="8" max="8" width="3.36328125" style="97" customWidth="1"/>
    <col min="9" max="16384" width="11.08984375" style="97"/>
  </cols>
  <sheetData>
    <row r="1" spans="1:8" ht="15" customHeight="1">
      <c r="A1" s="1016"/>
      <c r="B1" s="1016"/>
      <c r="C1" s="1016"/>
      <c r="D1" s="1016"/>
      <c r="E1" s="1016"/>
      <c r="F1" s="1016"/>
      <c r="G1" s="1016"/>
    </row>
    <row r="2" spans="1:8" s="85" customFormat="1" ht="15" customHeight="1">
      <c r="A2" s="1016" t="s">
        <v>403</v>
      </c>
      <c r="B2" s="1016"/>
      <c r="C2" s="1016"/>
      <c r="D2" s="1016"/>
      <c r="E2" s="1016"/>
      <c r="F2" s="1016"/>
      <c r="G2" s="1016"/>
    </row>
    <row r="3" spans="1:8" s="85" customFormat="1" ht="15" customHeight="1">
      <c r="A3" s="1016" t="s">
        <v>361</v>
      </c>
      <c r="B3" s="1016"/>
      <c r="C3" s="1016"/>
      <c r="D3" s="1016"/>
      <c r="E3" s="1016"/>
      <c r="F3" s="1016"/>
      <c r="G3" s="1016"/>
    </row>
    <row r="4" spans="1:8" s="85" customFormat="1" ht="15" customHeight="1">
      <c r="A4" s="88"/>
      <c r="B4" s="88"/>
      <c r="C4" s="88"/>
      <c r="D4" s="88"/>
      <c r="E4" s="88"/>
      <c r="F4" s="88"/>
      <c r="G4" s="88"/>
    </row>
    <row r="5" spans="1:8" s="85" customFormat="1" ht="15" customHeight="1">
      <c r="A5" s="89" t="s">
        <v>29</v>
      </c>
      <c r="B5" s="90" t="s">
        <v>18</v>
      </c>
      <c r="C5" s="90"/>
      <c r="D5" s="90"/>
      <c r="E5" s="90"/>
      <c r="F5" s="90"/>
      <c r="G5" s="91" t="s">
        <v>19</v>
      </c>
      <c r="H5" s="92"/>
    </row>
    <row r="6" spans="1:8" s="85" customFormat="1" ht="11.25" customHeight="1">
      <c r="A6" s="93"/>
      <c r="B6" s="93"/>
      <c r="C6" s="93"/>
      <c r="D6" s="93"/>
      <c r="E6" s="93"/>
      <c r="F6" s="93"/>
      <c r="G6" s="809"/>
    </row>
    <row r="7" spans="1:8" s="85" customFormat="1" ht="15.75" customHeight="1">
      <c r="A7" s="94" t="s">
        <v>416</v>
      </c>
      <c r="B7" s="1021" t="s">
        <v>559</v>
      </c>
      <c r="C7" s="1022"/>
      <c r="D7" s="1022"/>
      <c r="E7" s="1022"/>
      <c r="F7" s="1022"/>
      <c r="G7" s="808">
        <v>4</v>
      </c>
    </row>
    <row r="8" spans="1:8" s="85" customFormat="1" ht="15.75" customHeight="1">
      <c r="A8" s="94" t="s">
        <v>422</v>
      </c>
      <c r="B8" s="1017" t="s">
        <v>84</v>
      </c>
      <c r="C8" s="1017"/>
      <c r="D8" s="1017"/>
      <c r="E8" s="1017"/>
      <c r="F8" s="1017"/>
      <c r="G8" s="808">
        <v>5</v>
      </c>
    </row>
    <row r="9" spans="1:8" s="85" customFormat="1" ht="15.75" customHeight="1">
      <c r="A9" s="94" t="s">
        <v>423</v>
      </c>
      <c r="B9" s="1020" t="s">
        <v>127</v>
      </c>
      <c r="C9" s="1020"/>
      <c r="D9" s="1020"/>
      <c r="E9" s="1020"/>
      <c r="F9" s="1020"/>
      <c r="G9" s="808">
        <v>6</v>
      </c>
    </row>
    <row r="10" spans="1:8" s="85" customFormat="1" ht="15.75" customHeight="1">
      <c r="A10" s="94" t="s">
        <v>424</v>
      </c>
      <c r="B10" s="1017" t="s">
        <v>85</v>
      </c>
      <c r="C10" s="1017"/>
      <c r="D10" s="1017"/>
      <c r="E10" s="1017"/>
      <c r="F10" s="1017"/>
      <c r="G10" s="808">
        <v>7</v>
      </c>
    </row>
    <row r="11" spans="1:8" s="85" customFormat="1" ht="30" customHeight="1">
      <c r="A11" s="94" t="s">
        <v>417</v>
      </c>
      <c r="B11" s="1017" t="s">
        <v>105</v>
      </c>
      <c r="C11" s="1017"/>
      <c r="D11" s="1017"/>
      <c r="E11" s="1017"/>
      <c r="F11" s="1017"/>
      <c r="G11" s="808">
        <v>8</v>
      </c>
    </row>
    <row r="12" spans="1:8" s="85" customFormat="1" ht="30" customHeight="1">
      <c r="A12" s="94" t="s">
        <v>418</v>
      </c>
      <c r="B12" s="1020" t="s">
        <v>436</v>
      </c>
      <c r="C12" s="1020"/>
      <c r="D12" s="1020"/>
      <c r="E12" s="1020"/>
      <c r="F12" s="1020"/>
      <c r="G12" s="808">
        <v>9</v>
      </c>
    </row>
    <row r="13" spans="1:8" s="85" customFormat="1" ht="15.75" customHeight="1">
      <c r="A13" s="94" t="s">
        <v>414</v>
      </c>
      <c r="B13" s="1017" t="s">
        <v>102</v>
      </c>
      <c r="C13" s="1017"/>
      <c r="D13" s="1017"/>
      <c r="E13" s="1017"/>
      <c r="F13" s="1017"/>
      <c r="G13" s="808">
        <v>10</v>
      </c>
    </row>
    <row r="14" spans="1:8" s="85" customFormat="1" ht="15.75" customHeight="1">
      <c r="A14" s="94" t="s">
        <v>415</v>
      </c>
      <c r="B14" s="1018" t="s">
        <v>477</v>
      </c>
      <c r="C14" s="1019"/>
      <c r="D14" s="1019"/>
      <c r="E14" s="1019"/>
      <c r="F14" s="1019"/>
      <c r="G14" s="808">
        <v>11</v>
      </c>
      <c r="H14" s="197"/>
    </row>
    <row r="15" spans="1:8" s="85" customFormat="1" ht="15.75" customHeight="1">
      <c r="A15" s="546" t="s">
        <v>598</v>
      </c>
      <c r="B15" s="1019" t="s">
        <v>380</v>
      </c>
      <c r="C15" s="1019"/>
      <c r="D15" s="1019"/>
      <c r="E15" s="1019"/>
      <c r="F15" s="1019"/>
      <c r="G15" s="808">
        <v>12</v>
      </c>
      <c r="H15" s="197"/>
    </row>
    <row r="16" spans="1:8" s="85" customFormat="1" ht="15.75" customHeight="1">
      <c r="A16" s="546" t="s">
        <v>599</v>
      </c>
      <c r="B16" s="1019" t="s">
        <v>381</v>
      </c>
      <c r="C16" s="1019"/>
      <c r="D16" s="1019"/>
      <c r="E16" s="1019"/>
      <c r="F16" s="1019"/>
      <c r="G16" s="808">
        <v>13</v>
      </c>
      <c r="H16" s="197"/>
    </row>
    <row r="17" spans="1:10" s="85" customFormat="1" ht="15.75" customHeight="1">
      <c r="A17" s="546" t="s">
        <v>600</v>
      </c>
      <c r="B17" s="1019" t="s">
        <v>440</v>
      </c>
      <c r="C17" s="1019"/>
      <c r="D17" s="1019"/>
      <c r="E17" s="1019"/>
      <c r="F17" s="1019"/>
      <c r="G17" s="808">
        <v>14</v>
      </c>
      <c r="H17" s="197"/>
    </row>
    <row r="18" spans="1:10" s="85" customFormat="1" ht="15.75" customHeight="1">
      <c r="A18" s="546" t="s">
        <v>601</v>
      </c>
      <c r="B18" s="1019" t="s">
        <v>382</v>
      </c>
      <c r="C18" s="1019"/>
      <c r="D18" s="1019"/>
      <c r="E18" s="1019"/>
      <c r="F18" s="1019"/>
      <c r="G18" s="808">
        <v>15</v>
      </c>
      <c r="H18" s="197"/>
    </row>
    <row r="19" spans="1:10" s="85" customFormat="1" ht="15.75" customHeight="1">
      <c r="A19" s="546" t="s">
        <v>602</v>
      </c>
      <c r="B19" s="1019" t="s">
        <v>385</v>
      </c>
      <c r="C19" s="1019"/>
      <c r="D19" s="1019"/>
      <c r="E19" s="1019"/>
      <c r="F19" s="1019"/>
      <c r="G19" s="808">
        <v>16</v>
      </c>
      <c r="H19" s="197"/>
    </row>
    <row r="20" spans="1:10" s="85" customFormat="1" ht="30" customHeight="1">
      <c r="A20" s="546" t="s">
        <v>603</v>
      </c>
      <c r="B20" s="1019" t="s">
        <v>386</v>
      </c>
      <c r="C20" s="1019"/>
      <c r="D20" s="1019"/>
      <c r="E20" s="1019"/>
      <c r="F20" s="1019"/>
      <c r="G20" s="808">
        <v>17</v>
      </c>
      <c r="H20" s="197"/>
    </row>
    <row r="21" spans="1:10" s="85" customFormat="1" ht="15.75" customHeight="1">
      <c r="A21" s="546" t="s">
        <v>604</v>
      </c>
      <c r="B21" s="1019" t="s">
        <v>354</v>
      </c>
      <c r="C21" s="1019"/>
      <c r="D21" s="1019"/>
      <c r="E21" s="1019"/>
      <c r="F21" s="1019"/>
      <c r="G21" s="808">
        <v>18</v>
      </c>
      <c r="H21" s="197"/>
    </row>
    <row r="22" spans="1:10" s="85" customFormat="1" ht="15.75" customHeight="1">
      <c r="A22" s="94" t="s">
        <v>419</v>
      </c>
      <c r="B22" s="1017" t="s">
        <v>103</v>
      </c>
      <c r="C22" s="1017"/>
      <c r="D22" s="1017"/>
      <c r="E22" s="1017"/>
      <c r="F22" s="1017"/>
      <c r="G22" s="808">
        <v>19</v>
      </c>
    </row>
    <row r="23" spans="1:10" s="85" customFormat="1" ht="15.75" customHeight="1">
      <c r="A23" s="94" t="s">
        <v>420</v>
      </c>
      <c r="B23" s="1017" t="s">
        <v>15</v>
      </c>
      <c r="C23" s="1017"/>
      <c r="D23" s="1017"/>
      <c r="E23" s="1017"/>
      <c r="F23" s="1017"/>
      <c r="G23" s="808">
        <v>20</v>
      </c>
    </row>
    <row r="24" spans="1:10" s="85" customFormat="1" ht="15.75" customHeight="1">
      <c r="A24" s="94" t="s">
        <v>421</v>
      </c>
      <c r="B24" s="1017" t="s">
        <v>134</v>
      </c>
      <c r="C24" s="1017"/>
      <c r="D24" s="1017"/>
      <c r="E24" s="1017"/>
      <c r="F24" s="1017"/>
      <c r="G24" s="808">
        <v>22</v>
      </c>
    </row>
    <row r="25" spans="1:10" s="85" customFormat="1" ht="15.75" customHeight="1">
      <c r="A25" s="546" t="s">
        <v>513</v>
      </c>
      <c r="B25" s="1017" t="s">
        <v>124</v>
      </c>
      <c r="C25" s="1017"/>
      <c r="D25" s="1017"/>
      <c r="E25" s="1017"/>
      <c r="F25" s="1017"/>
      <c r="G25" s="808">
        <v>23</v>
      </c>
    </row>
    <row r="26" spans="1:10" s="760" customFormat="1" ht="15.75" customHeight="1">
      <c r="A26" s="546" t="s">
        <v>605</v>
      </c>
      <c r="B26" s="1029" t="s">
        <v>515</v>
      </c>
      <c r="C26" s="1029"/>
      <c r="D26" s="1029"/>
      <c r="E26" s="1029"/>
      <c r="F26" s="1029"/>
      <c r="G26" s="810">
        <v>24</v>
      </c>
    </row>
    <row r="27" spans="1:10" s="760" customFormat="1" ht="15.75" customHeight="1">
      <c r="A27" s="546" t="s">
        <v>606</v>
      </c>
      <c r="B27" s="1029" t="s">
        <v>517</v>
      </c>
      <c r="C27" s="1029"/>
      <c r="D27" s="1029"/>
      <c r="E27" s="1029"/>
      <c r="F27" s="1029"/>
      <c r="G27" s="810">
        <v>25</v>
      </c>
    </row>
    <row r="28" spans="1:10" s="760" customFormat="1" ht="15.75" customHeight="1">
      <c r="A28" s="546" t="s">
        <v>607</v>
      </c>
      <c r="B28" s="1029" t="s">
        <v>597</v>
      </c>
      <c r="C28" s="1029"/>
      <c r="D28" s="1029"/>
      <c r="E28" s="1029"/>
      <c r="F28" s="1029"/>
      <c r="G28" s="810" t="s">
        <v>615</v>
      </c>
    </row>
    <row r="29" spans="1:10" s="947" customFormat="1" ht="15.75" customHeight="1">
      <c r="A29" s="546" t="s">
        <v>608</v>
      </c>
      <c r="B29" s="1029" t="s">
        <v>609</v>
      </c>
      <c r="C29" s="1029"/>
      <c r="D29" s="1029"/>
      <c r="E29" s="1029"/>
      <c r="F29" s="1029"/>
      <c r="G29" s="810" t="s">
        <v>616</v>
      </c>
    </row>
    <row r="30" spans="1:10" s="947" customFormat="1" ht="15.75" customHeight="1">
      <c r="A30" s="546" t="s">
        <v>611</v>
      </c>
      <c r="B30" s="1029" t="s">
        <v>609</v>
      </c>
      <c r="C30" s="1029"/>
      <c r="D30" s="1029"/>
      <c r="E30" s="1029"/>
      <c r="F30" s="1029"/>
      <c r="G30" s="810" t="s">
        <v>617</v>
      </c>
    </row>
    <row r="31" spans="1:10" s="85" customFormat="1" ht="15.75" customHeight="1">
      <c r="A31" s="546" t="s">
        <v>612</v>
      </c>
      <c r="B31" s="93" t="s">
        <v>398</v>
      </c>
      <c r="C31" s="93"/>
      <c r="D31" s="93"/>
      <c r="E31" s="93"/>
      <c r="F31" s="93"/>
      <c r="G31" s="967">
        <v>27</v>
      </c>
      <c r="J31" s="242"/>
    </row>
    <row r="32" spans="1:10" s="85" customFormat="1" ht="15.75" customHeight="1">
      <c r="A32" s="89" t="s">
        <v>28</v>
      </c>
      <c r="B32" s="90" t="s">
        <v>18</v>
      </c>
      <c r="C32" s="90"/>
      <c r="D32" s="90"/>
      <c r="E32" s="90"/>
      <c r="F32" s="90"/>
      <c r="G32" s="536" t="s">
        <v>19</v>
      </c>
      <c r="J32" s="242"/>
    </row>
    <row r="33" spans="1:8" s="85" customFormat="1" ht="7.5" customHeight="1">
      <c r="A33" s="95"/>
      <c r="B33" s="93"/>
      <c r="C33" s="93"/>
      <c r="D33" s="93"/>
      <c r="E33" s="93"/>
      <c r="F33" s="93"/>
      <c r="G33" s="147"/>
    </row>
    <row r="34" spans="1:8" s="85" customFormat="1" ht="16.5" customHeight="1">
      <c r="A34" s="94" t="s">
        <v>416</v>
      </c>
      <c r="B34" s="1024" t="s">
        <v>151</v>
      </c>
      <c r="C34" s="1024"/>
      <c r="D34" s="1024"/>
      <c r="E34" s="1024"/>
      <c r="F34" s="1024"/>
      <c r="G34" s="147">
        <v>4</v>
      </c>
    </row>
    <row r="35" spans="1:8" s="85" customFormat="1" ht="16.5" customHeight="1">
      <c r="A35" s="94" t="s">
        <v>422</v>
      </c>
      <c r="B35" s="1028" t="s">
        <v>152</v>
      </c>
      <c r="C35" s="1028"/>
      <c r="D35" s="1028"/>
      <c r="E35" s="1028"/>
      <c r="F35" s="1028"/>
      <c r="G35" s="147">
        <v>5</v>
      </c>
    </row>
    <row r="36" spans="1:8" s="85" customFormat="1" ht="30" customHeight="1">
      <c r="A36" s="245" t="s">
        <v>423</v>
      </c>
      <c r="B36" s="1027" t="s">
        <v>153</v>
      </c>
      <c r="C36" s="1027"/>
      <c r="D36" s="1027"/>
      <c r="E36" s="1027"/>
      <c r="F36" s="1027"/>
      <c r="G36" s="147">
        <v>7</v>
      </c>
    </row>
    <row r="37" spans="1:8" s="85" customFormat="1" ht="15.75" customHeight="1">
      <c r="A37" s="245" t="s">
        <v>424</v>
      </c>
      <c r="B37" s="1018" t="s">
        <v>477</v>
      </c>
      <c r="C37" s="1019"/>
      <c r="D37" s="1019"/>
      <c r="E37" s="1019"/>
      <c r="F37" s="1019"/>
      <c r="G37" s="147">
        <v>11</v>
      </c>
      <c r="H37" s="197"/>
    </row>
    <row r="38" spans="1:8" s="85" customFormat="1" ht="15.75" customHeight="1">
      <c r="A38" s="245" t="s">
        <v>417</v>
      </c>
      <c r="B38" s="1025" t="s">
        <v>159</v>
      </c>
      <c r="C38" s="1025"/>
      <c r="D38" s="1025"/>
      <c r="E38" s="1025"/>
      <c r="F38" s="1025"/>
      <c r="G38" s="147">
        <v>12</v>
      </c>
      <c r="H38" s="197"/>
    </row>
    <row r="39" spans="1:8" s="85" customFormat="1" ht="15.75" customHeight="1">
      <c r="A39" s="245" t="s">
        <v>418</v>
      </c>
      <c r="B39" s="1025" t="s">
        <v>158</v>
      </c>
      <c r="C39" s="1025"/>
      <c r="D39" s="1025"/>
      <c r="E39" s="1025"/>
      <c r="F39" s="1025"/>
      <c r="G39" s="147">
        <v>13</v>
      </c>
    </row>
    <row r="40" spans="1:8" s="85" customFormat="1" ht="15.75" customHeight="1">
      <c r="A40" s="245" t="s">
        <v>414</v>
      </c>
      <c r="B40" s="1025" t="s">
        <v>157</v>
      </c>
      <c r="C40" s="1025"/>
      <c r="D40" s="1025"/>
      <c r="E40" s="1025"/>
      <c r="F40" s="1025"/>
      <c r="G40" s="147">
        <v>14</v>
      </c>
    </row>
    <row r="41" spans="1:8" s="85" customFormat="1" ht="15.75" customHeight="1">
      <c r="A41" s="245" t="s">
        <v>415</v>
      </c>
      <c r="B41" s="1017" t="s">
        <v>156</v>
      </c>
      <c r="C41" s="1017"/>
      <c r="D41" s="1017"/>
      <c r="E41" s="1017"/>
      <c r="F41" s="1017"/>
      <c r="G41" s="147">
        <v>16</v>
      </c>
    </row>
    <row r="42" spans="1:8" s="85" customFormat="1" ht="15.75" customHeight="1">
      <c r="A42" s="245" t="s">
        <v>376</v>
      </c>
      <c r="B42" s="1017" t="s">
        <v>155</v>
      </c>
      <c r="C42" s="1017"/>
      <c r="D42" s="1017"/>
      <c r="E42" s="1017"/>
      <c r="F42" s="1017"/>
      <c r="G42" s="147">
        <v>18</v>
      </c>
    </row>
    <row r="43" spans="1:8" s="85" customFormat="1" ht="15.75" customHeight="1">
      <c r="A43" s="245" t="s">
        <v>377</v>
      </c>
      <c r="B43" s="1027" t="s">
        <v>154</v>
      </c>
      <c r="C43" s="1027"/>
      <c r="D43" s="1027"/>
      <c r="E43" s="1027"/>
      <c r="F43" s="1027"/>
      <c r="G43" s="147">
        <v>20</v>
      </c>
    </row>
    <row r="44" spans="1:8" s="85" customFormat="1" ht="15.75" customHeight="1">
      <c r="A44" s="245" t="s">
        <v>378</v>
      </c>
      <c r="B44" s="1026" t="s">
        <v>160</v>
      </c>
      <c r="C44" s="1026"/>
      <c r="D44" s="1026"/>
      <c r="E44" s="1026"/>
      <c r="F44" s="1026"/>
      <c r="G44" s="147">
        <v>21</v>
      </c>
    </row>
    <row r="45" spans="1:8" s="85" customFormat="1" ht="12" customHeight="1">
      <c r="A45" s="96"/>
      <c r="B45" s="148"/>
      <c r="C45" s="86"/>
      <c r="D45" s="86"/>
      <c r="E45" s="86"/>
      <c r="F45" s="86"/>
      <c r="G45" s="147"/>
    </row>
    <row r="46" spans="1:8" s="85" customFormat="1" ht="12" customHeight="1">
      <c r="G46" s="817"/>
    </row>
    <row r="47" spans="1:8" ht="15" customHeight="1">
      <c r="G47" s="79"/>
    </row>
    <row r="48" spans="1:8" ht="15" customHeight="1">
      <c r="A48" s="94"/>
      <c r="B48" s="1023"/>
      <c r="C48" s="1023"/>
      <c r="D48" s="1023"/>
      <c r="E48" s="1023"/>
      <c r="F48" s="1023"/>
      <c r="G48" s="79"/>
    </row>
    <row r="61" spans="1:8" ht="30" customHeight="1">
      <c r="A61" s="244"/>
      <c r="H61" s="244"/>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9">
    <mergeCell ref="B21:F21"/>
    <mergeCell ref="B35:F35"/>
    <mergeCell ref="B16:F16"/>
    <mergeCell ref="B17:F17"/>
    <mergeCell ref="B18:F18"/>
    <mergeCell ref="B19:F19"/>
    <mergeCell ref="B20:F20"/>
    <mergeCell ref="B26:F26"/>
    <mergeCell ref="B27:F27"/>
    <mergeCell ref="B28:F28"/>
    <mergeCell ref="B29:F29"/>
    <mergeCell ref="B30:F30"/>
    <mergeCell ref="B48:F48"/>
    <mergeCell ref="B34:F34"/>
    <mergeCell ref="B38:F38"/>
    <mergeCell ref="B40:F40"/>
    <mergeCell ref="B41:F41"/>
    <mergeCell ref="B39:F39"/>
    <mergeCell ref="B37:F37"/>
    <mergeCell ref="B44:F44"/>
    <mergeCell ref="B36:F36"/>
    <mergeCell ref="B42:F42"/>
    <mergeCell ref="B43:F43"/>
    <mergeCell ref="A1:G1"/>
    <mergeCell ref="B25:F25"/>
    <mergeCell ref="B14:F14"/>
    <mergeCell ref="B11:F11"/>
    <mergeCell ref="B23:F23"/>
    <mergeCell ref="B24:F24"/>
    <mergeCell ref="A2:G2"/>
    <mergeCell ref="B8:F8"/>
    <mergeCell ref="B22:F22"/>
    <mergeCell ref="B15:F15"/>
    <mergeCell ref="B9:F9"/>
    <mergeCell ref="B10:F10"/>
    <mergeCell ref="B12:F12"/>
    <mergeCell ref="A3:G3"/>
    <mergeCell ref="B13:F13"/>
    <mergeCell ref="B7:F7"/>
  </mergeCells>
  <hyperlinks>
    <hyperlink ref="G7" r:id="rId2" location="'4'!A1" display="'4'!A1" xr:uid="{00000000-0004-0000-0200-000000000000}"/>
    <hyperlink ref="G8" r:id="rId3" location="'5'!A1" display="'5'!A1" xr:uid="{00000000-0004-0000-0200-000001000000}"/>
    <hyperlink ref="G9" r:id="rId4" location="'6'!Área_de_impresión" display="'6'!Área_de_impresión" xr:uid="{00000000-0004-0000-0200-000002000000}"/>
    <hyperlink ref="G10" r:id="rId5" location="'7'!Área_de_impresión" display="'7'!Área_de_impresión" xr:uid="{00000000-0004-0000-0200-000003000000}"/>
    <hyperlink ref="G11" r:id="rId6" location="'8'!Área_de_impresión" display="'8'!Área_de_impresión" xr:uid="{00000000-0004-0000-0200-000004000000}"/>
    <hyperlink ref="G12" r:id="rId7" location="'9'!Área_de_impresión" display="'9'!Área_de_impresión" xr:uid="{00000000-0004-0000-0200-000005000000}"/>
    <hyperlink ref="G13" location="'10'!Área_de_impresión" display="'10'!Área_de_impresión" xr:uid="{00000000-0004-0000-0200-000006000000}"/>
    <hyperlink ref="G14" r:id="rId8" location="'11'!A1" display="'11'!A1" xr:uid="{00000000-0004-0000-0200-000007000000}"/>
    <hyperlink ref="G22" r:id="rId9" location="'19'!A1" display="'19'!A1" xr:uid="{00000000-0004-0000-0200-000008000000}"/>
    <hyperlink ref="G23" r:id="rId10" location="'20'!A1" display="'20'!A1" xr:uid="{00000000-0004-0000-0200-000009000000}"/>
    <hyperlink ref="G34" r:id="rId11" location="'4'!A1" display="'4'!A1" xr:uid="{00000000-0004-0000-0200-00000A000000}"/>
    <hyperlink ref="G35" r:id="rId12" location="'5'!A1" display="'5'!A1" xr:uid="{00000000-0004-0000-0200-00000B000000}"/>
    <hyperlink ref="G36" r:id="rId13" location="'7'!A1" display="'7'!A1" xr:uid="{00000000-0004-0000-0200-00000C000000}"/>
    <hyperlink ref="G37" r:id="rId14" location="'11'!A1" display="'11'!A1" xr:uid="{00000000-0004-0000-0200-00000D000000}"/>
    <hyperlink ref="G38" location="'12'!Área_de_impresión" display="'12'!Área_de_impresión" xr:uid="{00000000-0004-0000-0200-00000E000000}"/>
    <hyperlink ref="G39" r:id="rId15" location="'13'!Área_de_impresión" display="'13'!Área_de_impresión" xr:uid="{00000000-0004-0000-0200-00000F000000}"/>
    <hyperlink ref="G40" r:id="rId16" location="'14'!Área_de_impresión" display="'14'!Área_de_impresión" xr:uid="{00000000-0004-0000-0200-000010000000}"/>
    <hyperlink ref="G41" r:id="rId17" location="'16'!A1" display="'16'!A1" xr:uid="{00000000-0004-0000-0200-000011000000}"/>
    <hyperlink ref="G42" r:id="rId18" location="'18'!A1" display="'18'!A1" xr:uid="{00000000-0004-0000-0200-000012000000}"/>
    <hyperlink ref="G43" r:id="rId19" location="'20'!A1" display="'20'!A1" xr:uid="{00000000-0004-0000-0200-000013000000}"/>
    <hyperlink ref="G44" r:id="rId20" location="'21'!A1" display="'21'!A1" xr:uid="{00000000-0004-0000-0200-000014000000}"/>
    <hyperlink ref="G24" r:id="rId21" location="'22'!A1" display="'22'!A1" xr:uid="{00000000-0004-0000-0200-000015000000}"/>
    <hyperlink ref="G25" r:id="rId22" location="'23'!A1" display="'23'!A1" xr:uid="{00000000-0004-0000-0200-000016000000}"/>
    <hyperlink ref="G15" r:id="rId23" location="'12'!A1" display="'12'!A1" xr:uid="{00000000-0004-0000-0200-000018000000}"/>
    <hyperlink ref="G16" r:id="rId24" location="'13'!A1" display="'13'!A1" xr:uid="{00000000-0004-0000-0200-000019000000}"/>
    <hyperlink ref="G17" r:id="rId25" location="'14'!A1" display="'14'!A1" xr:uid="{00000000-0004-0000-0200-00001A000000}"/>
    <hyperlink ref="G18" r:id="rId26" location="'15'!A1" display="'15'!A1" xr:uid="{00000000-0004-0000-0200-00001B000000}"/>
    <hyperlink ref="G19" r:id="rId27" location="'16'!A1" display="'16'!A1" xr:uid="{00000000-0004-0000-0200-00001C000000}"/>
    <hyperlink ref="G20" r:id="rId28" location="'17'!A1" display="'17'!A1" xr:uid="{00000000-0004-0000-0200-00001D000000}"/>
    <hyperlink ref="G21" r:id="rId29" location="'18'!A1" display="'18'!A1" xr:uid="{00000000-0004-0000-0200-00001E000000}"/>
    <hyperlink ref="G26" r:id="rId30" location="'24'!A1" display="'24'!A1" xr:uid="{43ECAFB1-8836-410A-8FE9-3D921C1F97C0}"/>
    <hyperlink ref="G27" r:id="rId31" location="'25'!A1" display="'25'!A1" xr:uid="{BE4911B8-A78D-4152-82FB-B72A36EDC254}"/>
    <hyperlink ref="G28" r:id="rId32" location="'26A'!A1" xr:uid="{CE6AC8FE-80CC-49FD-83F8-C31B038DD796}"/>
    <hyperlink ref="G29" r:id="rId33" location="'26B'!A1" xr:uid="{76BDD6D2-DF91-4A0D-9F7E-A3F497307DEA}"/>
    <hyperlink ref="G31" r:id="rId34" location="'27'!A1" display="'27'!A1" xr:uid="{364CBF39-F1F0-4819-BF54-E1DB2B5FD58C}"/>
    <hyperlink ref="G30" r:id="rId35" location="'26C'!A1" xr:uid="{3B27B635-A53D-451D-BD06-E4303897A720}"/>
  </hyperlinks>
  <pageMargins left="0.70866141732283472" right="0.70866141732283472" top="1.299212598425197" bottom="0.74803149606299213" header="0.31496062992125984" footer="0.31496062992125984"/>
  <pageSetup scale="85" orientation="portrait" r:id="rId36"/>
  <headerFooter differentFirst="1"/>
  <drawing r:id="rId37"/>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pageSetUpPr fitToPage="1"/>
  </sheetPr>
  <dimension ref="A1:G43"/>
  <sheetViews>
    <sheetView topLeftCell="A8" zoomScaleNormal="100" workbookViewId="0">
      <selection sqref="A1:G42"/>
    </sheetView>
  </sheetViews>
  <sheetFormatPr baseColWidth="10" defaultColWidth="11.08984375" defaultRowHeight="15" customHeight="1"/>
  <cols>
    <col min="1" max="1" width="6" style="532" customWidth="1"/>
    <col min="2" max="5" width="10.26953125" style="532" customWidth="1"/>
    <col min="6" max="6" width="10.453125" style="532" customWidth="1"/>
    <col min="7" max="7" width="6.26953125" style="547" customWidth="1"/>
    <col min="8" max="16384" width="11.08984375" style="532"/>
  </cols>
  <sheetData>
    <row r="1" spans="1:7" ht="15" customHeight="1">
      <c r="A1" s="1016"/>
      <c r="B1" s="1016"/>
      <c r="C1" s="1016"/>
      <c r="D1" s="1016"/>
      <c r="E1" s="1016"/>
      <c r="F1" s="1016"/>
      <c r="G1" s="1016"/>
    </row>
    <row r="2" spans="1:7" s="533" customFormat="1" ht="15" customHeight="1">
      <c r="A2" s="1016" t="s">
        <v>404</v>
      </c>
      <c r="B2" s="1016"/>
      <c r="C2" s="1016"/>
      <c r="D2" s="1016"/>
      <c r="E2" s="1016"/>
      <c r="F2" s="1016"/>
      <c r="G2" s="1016"/>
    </row>
    <row r="3" spans="1:7" s="533" customFormat="1" ht="15" customHeight="1">
      <c r="A3" s="1016" t="s">
        <v>362</v>
      </c>
      <c r="B3" s="1016"/>
      <c r="C3" s="1016"/>
      <c r="D3" s="1016"/>
      <c r="E3" s="1016"/>
      <c r="F3" s="1016"/>
      <c r="G3" s="1016"/>
    </row>
    <row r="4" spans="1:7" s="533" customFormat="1" ht="15" customHeight="1">
      <c r="A4" s="1016"/>
      <c r="B4" s="1016"/>
      <c r="C4" s="1016"/>
      <c r="D4" s="1016"/>
      <c r="E4" s="1016"/>
      <c r="F4" s="1016"/>
      <c r="G4" s="1016"/>
    </row>
    <row r="5" spans="1:7" s="533" customFormat="1" ht="15" customHeight="1">
      <c r="A5" s="534" t="s">
        <v>29</v>
      </c>
      <c r="B5" s="535" t="s">
        <v>18</v>
      </c>
      <c r="C5" s="535"/>
      <c r="D5" s="535"/>
      <c r="E5" s="535"/>
      <c r="F5" s="535"/>
      <c r="G5" s="536" t="s">
        <v>19</v>
      </c>
    </row>
    <row r="6" spans="1:7" s="533" customFormat="1" ht="15" customHeight="1">
      <c r="A6" s="537"/>
      <c r="B6" s="537"/>
      <c r="C6" s="537"/>
      <c r="D6" s="537"/>
      <c r="E6" s="537"/>
      <c r="F6" s="537"/>
      <c r="G6" s="147"/>
    </row>
    <row r="7" spans="1:7" s="533" customFormat="1" ht="15.75" customHeight="1">
      <c r="A7" s="549" t="s">
        <v>416</v>
      </c>
      <c r="B7" s="1197" t="s">
        <v>557</v>
      </c>
      <c r="C7" s="1196"/>
      <c r="D7" s="1196"/>
      <c r="E7" s="1196"/>
      <c r="F7" s="1196"/>
      <c r="G7" s="815">
        <v>28</v>
      </c>
    </row>
    <row r="8" spans="1:7" s="533" customFormat="1" ht="15.75" customHeight="1">
      <c r="A8" s="549" t="s">
        <v>422</v>
      </c>
      <c r="B8" s="1194" t="s">
        <v>186</v>
      </c>
      <c r="C8" s="1194"/>
      <c r="D8" s="1194"/>
      <c r="E8" s="1194"/>
      <c r="F8" s="1194"/>
      <c r="G8" s="815">
        <v>29</v>
      </c>
    </row>
    <row r="9" spans="1:7" s="533" customFormat="1" ht="15.75" customHeight="1">
      <c r="A9" s="549" t="s">
        <v>423</v>
      </c>
      <c r="B9" s="1194" t="s">
        <v>187</v>
      </c>
      <c r="C9" s="1194"/>
      <c r="D9" s="1194"/>
      <c r="E9" s="1194"/>
      <c r="F9" s="1194"/>
      <c r="G9" s="815">
        <v>30</v>
      </c>
    </row>
    <row r="10" spans="1:7" s="533" customFormat="1" ht="30" customHeight="1">
      <c r="A10" s="549" t="s">
        <v>424</v>
      </c>
      <c r="B10" s="1194" t="s">
        <v>188</v>
      </c>
      <c r="C10" s="1194"/>
      <c r="D10" s="1194"/>
      <c r="E10" s="1194"/>
      <c r="F10" s="1194"/>
      <c r="G10" s="815">
        <v>31</v>
      </c>
    </row>
    <row r="11" spans="1:7" s="533" customFormat="1" ht="30" customHeight="1">
      <c r="A11" s="549" t="s">
        <v>417</v>
      </c>
      <c r="B11" s="1194" t="s">
        <v>189</v>
      </c>
      <c r="C11" s="1194"/>
      <c r="D11" s="1194"/>
      <c r="E11" s="1194"/>
      <c r="F11" s="1194"/>
      <c r="G11" s="815">
        <v>32</v>
      </c>
    </row>
    <row r="12" spans="1:7" s="533" customFormat="1" ht="30" customHeight="1">
      <c r="A12" s="549" t="s">
        <v>418</v>
      </c>
      <c r="B12" s="1195" t="s">
        <v>190</v>
      </c>
      <c r="C12" s="1195"/>
      <c r="D12" s="1195"/>
      <c r="E12" s="1195"/>
      <c r="F12" s="1195"/>
      <c r="G12" s="815">
        <v>33</v>
      </c>
    </row>
    <row r="13" spans="1:7" s="533" customFormat="1" ht="15" customHeight="1">
      <c r="A13" s="549" t="s">
        <v>414</v>
      </c>
      <c r="B13" s="1194" t="s">
        <v>191</v>
      </c>
      <c r="C13" s="1194"/>
      <c r="D13" s="1194"/>
      <c r="E13" s="1194"/>
      <c r="F13" s="1194"/>
      <c r="G13" s="815">
        <v>34</v>
      </c>
    </row>
    <row r="14" spans="1:7" s="533" customFormat="1" ht="15" customHeight="1">
      <c r="A14" s="549" t="s">
        <v>415</v>
      </c>
      <c r="B14" s="1195" t="s">
        <v>479</v>
      </c>
      <c r="C14" s="1195"/>
      <c r="D14" s="1195"/>
      <c r="E14" s="1195"/>
      <c r="F14" s="1195"/>
      <c r="G14" s="815">
        <v>35</v>
      </c>
    </row>
    <row r="15" spans="1:7" s="533" customFormat="1" ht="15" customHeight="1">
      <c r="A15" s="549" t="s">
        <v>376</v>
      </c>
      <c r="B15" s="1193" t="s">
        <v>226</v>
      </c>
      <c r="C15" s="1193"/>
      <c r="D15" s="1193"/>
      <c r="E15" s="1193"/>
      <c r="F15" s="1193"/>
      <c r="G15" s="815">
        <v>36</v>
      </c>
    </row>
    <row r="16" spans="1:7" s="533" customFormat="1" ht="15" customHeight="1">
      <c r="A16" s="549" t="s">
        <v>377</v>
      </c>
      <c r="B16" s="1196" t="s">
        <v>393</v>
      </c>
      <c r="C16" s="1196"/>
      <c r="D16" s="1196"/>
      <c r="E16" s="1196"/>
      <c r="F16" s="1196"/>
      <c r="G16" s="815">
        <v>37</v>
      </c>
    </row>
    <row r="17" spans="1:7" s="533" customFormat="1" ht="15" customHeight="1">
      <c r="A17" s="549" t="s">
        <v>378</v>
      </c>
      <c r="B17" s="1193" t="s">
        <v>232</v>
      </c>
      <c r="C17" s="1193"/>
      <c r="D17" s="1193"/>
      <c r="E17" s="1193"/>
      <c r="F17" s="1193"/>
      <c r="G17" s="815">
        <v>38</v>
      </c>
    </row>
    <row r="18" spans="1:7" s="533" customFormat="1" ht="15" customHeight="1">
      <c r="A18" s="549" t="s">
        <v>379</v>
      </c>
      <c r="B18" s="1194" t="s">
        <v>394</v>
      </c>
      <c r="C18" s="1194"/>
      <c r="D18" s="1194"/>
      <c r="E18" s="1194"/>
      <c r="F18" s="1194"/>
      <c r="G18" s="815">
        <v>39</v>
      </c>
    </row>
    <row r="19" spans="1:7" s="533" customFormat="1" ht="15" customHeight="1">
      <c r="A19" s="549" t="s">
        <v>383</v>
      </c>
      <c r="B19" s="1194" t="s">
        <v>399</v>
      </c>
      <c r="C19" s="1194"/>
      <c r="D19" s="1194"/>
      <c r="E19" s="1194"/>
      <c r="F19" s="1194"/>
      <c r="G19" s="815">
        <v>40</v>
      </c>
    </row>
    <row r="20" spans="1:7" s="533" customFormat="1" ht="15" customHeight="1">
      <c r="A20" s="549" t="s">
        <v>384</v>
      </c>
      <c r="B20" s="1194" t="s">
        <v>103</v>
      </c>
      <c r="C20" s="1194"/>
      <c r="D20" s="1194"/>
      <c r="E20" s="1194"/>
      <c r="F20" s="1194"/>
      <c r="G20" s="815">
        <v>41</v>
      </c>
    </row>
    <row r="21" spans="1:7" s="533" customFormat="1" ht="15" customHeight="1">
      <c r="A21" s="549" t="s">
        <v>388</v>
      </c>
      <c r="B21" s="1194" t="s">
        <v>400</v>
      </c>
      <c r="C21" s="1194"/>
      <c r="D21" s="1194"/>
      <c r="E21" s="1194"/>
      <c r="F21" s="1194"/>
      <c r="G21" s="815">
        <v>42</v>
      </c>
    </row>
    <row r="22" spans="1:7" s="533" customFormat="1" ht="15" customHeight="1">
      <c r="A22" s="538"/>
      <c r="B22" s="538"/>
      <c r="C22" s="538"/>
      <c r="D22" s="538"/>
      <c r="E22" s="538"/>
      <c r="F22" s="538"/>
      <c r="G22" s="550"/>
    </row>
    <row r="23" spans="1:7" s="533" customFormat="1" ht="15" customHeight="1">
      <c r="A23" s="539" t="s">
        <v>192</v>
      </c>
      <c r="B23" s="539" t="s">
        <v>18</v>
      </c>
      <c r="C23" s="539"/>
      <c r="D23" s="539"/>
      <c r="E23" s="539"/>
      <c r="F23" s="539"/>
      <c r="G23" s="816" t="s">
        <v>19</v>
      </c>
    </row>
    <row r="24" spans="1:7" s="533" customFormat="1" ht="15" customHeight="1">
      <c r="A24" s="558"/>
      <c r="B24" s="538"/>
      <c r="C24" s="538"/>
      <c r="D24" s="538"/>
      <c r="E24" s="538"/>
      <c r="F24" s="538"/>
      <c r="G24" s="147"/>
    </row>
    <row r="25" spans="1:7" s="533" customFormat="1" ht="15.75" customHeight="1">
      <c r="A25" s="546" t="s">
        <v>416</v>
      </c>
      <c r="B25" s="1197" t="s">
        <v>558</v>
      </c>
      <c r="C25" s="1196"/>
      <c r="D25" s="1196"/>
      <c r="E25" s="1196"/>
      <c r="F25" s="1196"/>
      <c r="G25" s="815">
        <v>28</v>
      </c>
    </row>
    <row r="26" spans="1:7" s="533" customFormat="1" ht="15.75" customHeight="1">
      <c r="A26" s="546" t="s">
        <v>422</v>
      </c>
      <c r="B26" s="1194" t="s">
        <v>397</v>
      </c>
      <c r="C26" s="1194"/>
      <c r="D26" s="1194"/>
      <c r="E26" s="1194"/>
      <c r="F26" s="1194"/>
      <c r="G26" s="815">
        <v>29</v>
      </c>
    </row>
    <row r="27" spans="1:7" s="533" customFormat="1" ht="30" customHeight="1">
      <c r="A27" s="546" t="s">
        <v>423</v>
      </c>
      <c r="B27" s="1194" t="s">
        <v>193</v>
      </c>
      <c r="C27" s="1194"/>
      <c r="D27" s="1194"/>
      <c r="E27" s="1194"/>
      <c r="F27" s="1194"/>
      <c r="G27" s="815">
        <v>31</v>
      </c>
    </row>
    <row r="28" spans="1:7" s="533" customFormat="1" ht="15.75" customHeight="1">
      <c r="A28" s="559" t="s">
        <v>424</v>
      </c>
      <c r="B28" s="1195" t="s">
        <v>478</v>
      </c>
      <c r="C28" s="1195"/>
      <c r="D28" s="1195"/>
      <c r="E28" s="1195"/>
      <c r="F28" s="1195"/>
      <c r="G28" s="815">
        <v>35</v>
      </c>
    </row>
    <row r="29" spans="1:7" s="533" customFormat="1" ht="15.75" customHeight="1">
      <c r="A29" s="559" t="s">
        <v>417</v>
      </c>
      <c r="B29" s="1199" t="s">
        <v>401</v>
      </c>
      <c r="C29" s="1199"/>
      <c r="D29" s="1199"/>
      <c r="E29" s="1199"/>
      <c r="F29" s="1199"/>
      <c r="G29" s="815">
        <v>36</v>
      </c>
    </row>
    <row r="30" spans="1:7" s="533" customFormat="1" ht="15.75" customHeight="1">
      <c r="A30" s="559" t="s">
        <v>418</v>
      </c>
      <c r="B30" s="1193" t="s">
        <v>194</v>
      </c>
      <c r="C30" s="1193"/>
      <c r="D30" s="1193"/>
      <c r="E30" s="1193"/>
      <c r="F30" s="1193"/>
      <c r="G30" s="815">
        <v>37</v>
      </c>
    </row>
    <row r="31" spans="1:7" s="533" customFormat="1" ht="15.75" customHeight="1">
      <c r="A31" s="559" t="s">
        <v>414</v>
      </c>
      <c r="B31" s="1193" t="s">
        <v>232</v>
      </c>
      <c r="C31" s="1193"/>
      <c r="D31" s="1193"/>
      <c r="E31" s="1193"/>
      <c r="F31" s="1193"/>
      <c r="G31" s="815">
        <v>38</v>
      </c>
    </row>
    <row r="32" spans="1:7" s="533" customFormat="1" ht="15.75" customHeight="1">
      <c r="A32" s="559" t="s">
        <v>415</v>
      </c>
      <c r="B32" s="1017" t="s">
        <v>394</v>
      </c>
      <c r="C32" s="1017"/>
      <c r="D32" s="1017"/>
      <c r="E32" s="1017"/>
      <c r="F32" s="1017"/>
      <c r="G32" s="815">
        <v>39</v>
      </c>
    </row>
    <row r="33" spans="1:7" s="533" customFormat="1" ht="15.75" customHeight="1">
      <c r="A33" s="559" t="s">
        <v>376</v>
      </c>
      <c r="B33" s="1194" t="s">
        <v>402</v>
      </c>
      <c r="C33" s="1194"/>
      <c r="D33" s="1194"/>
      <c r="E33" s="1194"/>
      <c r="F33" s="1194"/>
      <c r="G33" s="815">
        <v>40</v>
      </c>
    </row>
    <row r="34" spans="1:7" s="533" customFormat="1" ht="30" customHeight="1">
      <c r="A34" s="559" t="s">
        <v>377</v>
      </c>
      <c r="B34" s="1194" t="s">
        <v>195</v>
      </c>
      <c r="C34" s="1194"/>
      <c r="D34" s="1194"/>
      <c r="E34" s="1194"/>
      <c r="F34" s="1194"/>
      <c r="G34" s="815">
        <v>42</v>
      </c>
    </row>
    <row r="35" spans="1:7" s="533" customFormat="1" ht="15.75" customHeight="1">
      <c r="A35" s="559" t="s">
        <v>378</v>
      </c>
      <c r="B35" s="1196" t="s">
        <v>196</v>
      </c>
      <c r="C35" s="1196"/>
      <c r="D35" s="1196"/>
      <c r="E35" s="1196"/>
      <c r="F35" s="1196"/>
      <c r="G35" s="815">
        <v>43</v>
      </c>
    </row>
    <row r="36" spans="1:7" s="533" customFormat="1" ht="15.75" customHeight="1">
      <c r="A36" s="540"/>
      <c r="B36" s="556"/>
      <c r="C36" s="556"/>
      <c r="D36" s="556"/>
      <c r="E36" s="556"/>
      <c r="F36" s="556"/>
      <c r="G36" s="147"/>
    </row>
    <row r="37" spans="1:7" s="533" customFormat="1" ht="15" customHeight="1">
      <c r="A37" s="541" t="s">
        <v>16</v>
      </c>
      <c r="G37" s="542"/>
    </row>
    <row r="38" spans="1:7" s="533" customFormat="1" ht="12" customHeight="1">
      <c r="A38" s="541" t="s">
        <v>61</v>
      </c>
      <c r="C38" s="543"/>
      <c r="D38" s="543"/>
      <c r="E38" s="543"/>
      <c r="F38" s="543"/>
      <c r="G38" s="544"/>
    </row>
    <row r="39" spans="1:7" s="533" customFormat="1" ht="12" customHeight="1">
      <c r="A39" s="541" t="s">
        <v>62</v>
      </c>
      <c r="C39" s="543"/>
      <c r="D39" s="543"/>
      <c r="E39" s="543"/>
      <c r="F39" s="543"/>
      <c r="G39" s="544"/>
    </row>
    <row r="40" spans="1:7" s="533" customFormat="1" ht="12" customHeight="1">
      <c r="A40" s="545" t="s">
        <v>17</v>
      </c>
      <c r="C40" s="543"/>
      <c r="D40" s="543"/>
      <c r="E40" s="543"/>
      <c r="F40" s="543"/>
      <c r="G40" s="544"/>
    </row>
    <row r="41" spans="1:7" s="533" customFormat="1" ht="12" customHeight="1">
      <c r="B41" s="259"/>
      <c r="C41" s="543"/>
      <c r="D41" s="543"/>
      <c r="E41" s="543"/>
      <c r="F41" s="543"/>
      <c r="G41" s="544"/>
    </row>
    <row r="43" spans="1:7" ht="15" customHeight="1">
      <c r="A43" s="546"/>
      <c r="B43" s="1198"/>
      <c r="C43" s="1198"/>
      <c r="D43" s="1198"/>
      <c r="E43" s="1198"/>
      <c r="F43" s="1198"/>
    </row>
  </sheetData>
  <mergeCells count="31">
    <mergeCell ref="B18:F18"/>
    <mergeCell ref="B19:F19"/>
    <mergeCell ref="B21:F21"/>
    <mergeCell ref="B20:F20"/>
    <mergeCell ref="B35:F35"/>
    <mergeCell ref="B34:F34"/>
    <mergeCell ref="B27:F27"/>
    <mergeCell ref="B25:F25"/>
    <mergeCell ref="B26:F26"/>
    <mergeCell ref="B43:F43"/>
    <mergeCell ref="B28:F28"/>
    <mergeCell ref="B29:F29"/>
    <mergeCell ref="B30:F30"/>
    <mergeCell ref="B31:F31"/>
    <mergeCell ref="B32:F32"/>
    <mergeCell ref="B33:F33"/>
    <mergeCell ref="A1:G1"/>
    <mergeCell ref="A2:G2"/>
    <mergeCell ref="A4:G4"/>
    <mergeCell ref="A3:G3"/>
    <mergeCell ref="B12:F12"/>
    <mergeCell ref="B11:F11"/>
    <mergeCell ref="B7:F7"/>
    <mergeCell ref="B10:F10"/>
    <mergeCell ref="B9:F9"/>
    <mergeCell ref="B8:F8"/>
    <mergeCell ref="B17:F17"/>
    <mergeCell ref="B13:F13"/>
    <mergeCell ref="B14:F14"/>
    <mergeCell ref="B15:F15"/>
    <mergeCell ref="B16:F16"/>
  </mergeCells>
  <hyperlinks>
    <hyperlink ref="G7" r:id="rId1" location="'28'!A1" display="'28'!A1" xr:uid="{00000000-0004-0000-1800-000000000000}"/>
    <hyperlink ref="G25" r:id="rId2" location="'28'!A1" display="'28'!A1" xr:uid="{00000000-0004-0000-1800-00000F000000}"/>
    <hyperlink ref="G26" r:id="rId3" location="'29'!A1" display="'29'!A1" xr:uid="{00000000-0004-0000-1800-000010000000}"/>
    <hyperlink ref="G27" r:id="rId4" location="'31'!A1" display="'31'!A1" xr:uid="{00000000-0004-0000-1800-000011000000}"/>
    <hyperlink ref="G28" r:id="rId5" location="'35'!A1" display="'35'!A1" xr:uid="{00000000-0004-0000-1800-000012000000}"/>
    <hyperlink ref="G29" r:id="rId6" location="'36'!A1" display="'36'!A1" xr:uid="{00000000-0004-0000-1800-000013000000}"/>
    <hyperlink ref="G30" r:id="rId7" location="'37'!A1" display="'37'!A1" xr:uid="{00000000-0004-0000-1800-000014000000}"/>
    <hyperlink ref="G31" r:id="rId8" location="'38'!A1" display="'38'!A1" xr:uid="{00000000-0004-0000-1800-000015000000}"/>
    <hyperlink ref="G32" r:id="rId9" location="'39'!A1" display="'39'!A1" xr:uid="{00000000-0004-0000-1800-000016000000}"/>
    <hyperlink ref="G33" r:id="rId10" location="'40'!A1" display="'40'!A1" xr:uid="{00000000-0004-0000-1800-000017000000}"/>
    <hyperlink ref="G34" r:id="rId11" location="'42'!A1" display="'42'!A1" xr:uid="{00000000-0004-0000-1800-000018000000}"/>
    <hyperlink ref="G35" r:id="rId12" location="'43'!A1" display="'43'!A1" xr:uid="{00000000-0004-0000-1800-000019000000}"/>
    <hyperlink ref="G8:G21" r:id="rId13" location="'28'!A1" display="'28'!A1" xr:uid="{C206FB4C-469D-4D51-B307-698A893D01D3}"/>
    <hyperlink ref="G8" r:id="rId14" location="'29'!A1" display="'29'!A1" xr:uid="{45A33B44-3CB0-4291-AEDD-9B80BAF3073E}"/>
    <hyperlink ref="G9" r:id="rId15" location="'30'!A1" display="'30'!A1" xr:uid="{63EFE06D-E625-439D-9856-C2D7DCD0C0A2}"/>
    <hyperlink ref="G10" r:id="rId16" location="'31'!A1" display="'31'!A1" xr:uid="{C90B7F52-6280-4A7B-A7FB-AA0385871CDF}"/>
    <hyperlink ref="G11" r:id="rId17" location="'32'!A1" display="'32'!A1" xr:uid="{8711ECFA-4417-4E5B-8FE7-02FBF0B6AA25}"/>
    <hyperlink ref="G12" r:id="rId18" location="'33'!A1" display="'33'!A1" xr:uid="{D265DD4B-041D-473F-BA76-504F0155FADC}"/>
    <hyperlink ref="G13" r:id="rId19" location="'34'!A1" display="'34'!A1" xr:uid="{1C344E7B-029A-48C4-BEB3-909EE8C5955A}"/>
    <hyperlink ref="G14" r:id="rId20" location="'35'!A1" display="'35'!A1" xr:uid="{616D8014-BC23-41F3-B1A2-8B6D7DAE2B80}"/>
    <hyperlink ref="G15" r:id="rId21" location="'36'!A1" display="'36'!A1" xr:uid="{1F15E282-1DD7-43A7-9847-66B0C277DD48}"/>
    <hyperlink ref="G16" r:id="rId22" location="'37'!A1" display="'37'!A1" xr:uid="{04F564A1-6D9D-4CAE-B8A5-CF70002BF926}"/>
    <hyperlink ref="G17" r:id="rId23" location="'38'!A1" display="'38'!A1" xr:uid="{95C335D1-61F7-4E6B-86C6-73E8749206CB}"/>
    <hyperlink ref="G18" r:id="rId24" location="'39'!A1" display="'39'!A1" xr:uid="{D9DB192E-867F-4559-9FA9-A8F0CCD390CC}"/>
    <hyperlink ref="G19" r:id="rId25" location="'40'!A1" display="'40'!A1" xr:uid="{32B55C19-360C-4292-BFBF-3D6A968AD127}"/>
    <hyperlink ref="G20" r:id="rId26" location="'41'!A1" display="'41'!A1" xr:uid="{BDA2B9E2-95CC-43D0-B43F-7301A569DFB7}"/>
    <hyperlink ref="G21" r:id="rId27" location="'42'!A1" display="'42'!A1" xr:uid="{50B2C092-D3E4-4C24-94EE-AA1DCB55C09B}"/>
  </hyperlinks>
  <pageMargins left="0.70866141732283472" right="0.70866141732283472" top="1.299212598425197" bottom="0.74803149606299213" header="0.31496062992125984" footer="0.31496062992125984"/>
  <pageSetup scale="93" orientation="portrait" r:id="rId28"/>
  <headerFooter differentFirst="1"/>
  <drawing r:id="rId2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tabColor theme="6" tint="0.79998168889431442"/>
    <pageSetUpPr fitToPage="1"/>
  </sheetPr>
  <dimension ref="C1:S44"/>
  <sheetViews>
    <sheetView zoomScaleNormal="100" workbookViewId="0">
      <selection sqref="A1:I36"/>
    </sheetView>
  </sheetViews>
  <sheetFormatPr baseColWidth="10" defaultColWidth="10.90625" defaultRowHeight="12"/>
  <cols>
    <col min="1" max="2" width="0.81640625" style="1" customWidth="1"/>
    <col min="3" max="8" width="10.08984375" style="1" customWidth="1"/>
    <col min="9" max="9" width="1.54296875" style="37" customWidth="1"/>
    <col min="10" max="15" width="10.90625" style="37" customWidth="1"/>
    <col min="16" max="19" width="10.90625" style="37"/>
    <col min="20" max="16384" width="10.90625" style="1"/>
  </cols>
  <sheetData>
    <row r="1" spans="3:19" s="24" customFormat="1" ht="12.75">
      <c r="C1" s="1034" t="s">
        <v>0</v>
      </c>
      <c r="D1" s="1034"/>
      <c r="E1" s="1034"/>
      <c r="F1" s="1034"/>
      <c r="G1" s="1034"/>
      <c r="H1" s="1034"/>
      <c r="I1" s="194"/>
      <c r="J1" s="194"/>
      <c r="K1" s="194"/>
      <c r="L1" s="194"/>
      <c r="M1" s="194"/>
      <c r="N1" s="194"/>
      <c r="O1" s="194"/>
      <c r="P1" s="194"/>
      <c r="Q1" s="194"/>
      <c r="R1" s="194"/>
      <c r="S1" s="194"/>
    </row>
    <row r="2" spans="3:19" s="24" customFormat="1" ht="12.75">
      <c r="C2" s="29"/>
      <c r="D2" s="29"/>
      <c r="E2" s="29"/>
      <c r="F2" s="29"/>
      <c r="G2" s="29"/>
      <c r="H2" s="29"/>
      <c r="I2" s="194"/>
      <c r="J2" s="194"/>
      <c r="K2" s="194"/>
      <c r="L2" s="194"/>
      <c r="M2" s="194"/>
      <c r="N2" s="194"/>
      <c r="O2" s="194"/>
      <c r="P2" s="194"/>
      <c r="Q2" s="194"/>
      <c r="R2" s="194"/>
      <c r="S2" s="194"/>
    </row>
    <row r="3" spans="3:19" s="24" customFormat="1" ht="13.5" customHeight="1">
      <c r="C3" s="1126" t="s">
        <v>626</v>
      </c>
      <c r="D3" s="1126"/>
      <c r="E3" s="1126"/>
      <c r="F3" s="1126"/>
      <c r="G3" s="1126"/>
      <c r="H3" s="1126"/>
      <c r="I3" s="194"/>
      <c r="J3" s="194"/>
      <c r="K3" s="194"/>
      <c r="L3" s="194"/>
      <c r="M3" s="194"/>
      <c r="N3" s="194"/>
      <c r="O3" s="194"/>
      <c r="P3" s="194"/>
      <c r="Q3" s="194"/>
      <c r="R3" s="194"/>
      <c r="S3" s="194"/>
    </row>
    <row r="4" spans="3:19" s="24" customFormat="1" ht="12.75">
      <c r="C4" s="1040" t="s">
        <v>33</v>
      </c>
      <c r="D4" s="1040"/>
      <c r="E4" s="1040"/>
      <c r="F4" s="1040"/>
      <c r="G4" s="1040"/>
      <c r="H4" s="1040"/>
      <c r="I4" s="260"/>
      <c r="J4" s="194"/>
      <c r="K4" s="194"/>
      <c r="L4" s="194"/>
      <c r="M4" s="194"/>
      <c r="N4" s="194"/>
      <c r="O4" s="194"/>
      <c r="P4" s="194"/>
      <c r="Q4" s="194"/>
      <c r="R4" s="194"/>
      <c r="S4" s="194"/>
    </row>
    <row r="5" spans="3:19" s="38" customFormat="1" ht="30" customHeight="1">
      <c r="C5" s="261" t="s">
        <v>34</v>
      </c>
      <c r="D5" s="261" t="s">
        <v>197</v>
      </c>
      <c r="E5" s="261" t="s">
        <v>6</v>
      </c>
      <c r="F5" s="261" t="s">
        <v>13</v>
      </c>
      <c r="G5" s="261" t="s">
        <v>111</v>
      </c>
      <c r="H5" s="261" t="s">
        <v>198</v>
      </c>
      <c r="I5" s="36"/>
      <c r="J5" s="194"/>
      <c r="K5" s="262"/>
      <c r="L5" s="36"/>
      <c r="M5" s="36"/>
      <c r="N5" s="36"/>
      <c r="O5" s="36"/>
      <c r="P5" s="36"/>
      <c r="Q5" s="36"/>
      <c r="R5" s="36"/>
      <c r="S5" s="36"/>
    </row>
    <row r="6" spans="3:19" s="38" customFormat="1" ht="15.75" customHeight="1">
      <c r="C6" s="518">
        <v>43952</v>
      </c>
      <c r="D6" s="690">
        <v>314.73</v>
      </c>
      <c r="E6" s="690">
        <v>1186.8599999999999</v>
      </c>
      <c r="F6" s="690">
        <v>1161.96</v>
      </c>
      <c r="G6" s="690">
        <v>182.25</v>
      </c>
      <c r="H6" s="690">
        <v>339.62</v>
      </c>
      <c r="I6" s="36"/>
      <c r="K6" s="989"/>
      <c r="L6" s="263"/>
      <c r="M6" s="36"/>
      <c r="N6" s="263"/>
      <c r="O6" s="36"/>
      <c r="P6" s="36"/>
      <c r="Q6" s="36"/>
      <c r="R6" s="36"/>
      <c r="S6" s="36"/>
    </row>
    <row r="7" spans="3:19" s="38" customFormat="1" ht="15.75" customHeight="1">
      <c r="C7" s="518">
        <v>43983</v>
      </c>
      <c r="D7" s="690">
        <v>312.91000000000003</v>
      </c>
      <c r="E7" s="690">
        <v>1188.48</v>
      </c>
      <c r="F7" s="690">
        <v>1163.51</v>
      </c>
      <c r="G7" s="690">
        <v>182.5</v>
      </c>
      <c r="H7" s="690">
        <v>337.87</v>
      </c>
      <c r="I7" s="235"/>
      <c r="K7" s="989"/>
      <c r="L7" s="265"/>
      <c r="M7" s="265"/>
      <c r="N7" s="265"/>
      <c r="O7" s="266"/>
      <c r="R7" s="267"/>
      <c r="S7" s="36"/>
    </row>
    <row r="8" spans="3:19" s="38" customFormat="1" ht="15.75" customHeight="1">
      <c r="C8" s="518">
        <v>44013</v>
      </c>
      <c r="D8" s="690"/>
      <c r="E8" s="690"/>
      <c r="F8" s="690"/>
      <c r="G8" s="690"/>
      <c r="H8" s="690"/>
      <c r="J8" s="614"/>
      <c r="K8" s="235"/>
      <c r="L8" s="265"/>
      <c r="M8" s="265"/>
      <c r="N8" s="265"/>
      <c r="O8" s="266"/>
      <c r="R8" s="268"/>
      <c r="S8" s="36"/>
    </row>
    <row r="9" spans="3:19" s="38" customFormat="1" ht="15.75" customHeight="1">
      <c r="C9" s="518">
        <v>44044</v>
      </c>
      <c r="D9" s="690"/>
      <c r="E9" s="690"/>
      <c r="F9" s="690"/>
      <c r="G9" s="690"/>
      <c r="H9" s="690"/>
      <c r="I9" s="263"/>
      <c r="K9" s="262"/>
      <c r="L9" s="263"/>
      <c r="M9" s="269"/>
      <c r="N9" s="263"/>
      <c r="O9" s="36"/>
      <c r="P9" s="36"/>
      <c r="Q9" s="36"/>
      <c r="R9" s="36"/>
      <c r="S9" s="36"/>
    </row>
    <row r="10" spans="3:19" s="38" customFormat="1" ht="15.75" customHeight="1">
      <c r="C10" s="518">
        <v>44075</v>
      </c>
      <c r="D10" s="690"/>
      <c r="E10" s="690"/>
      <c r="F10" s="690"/>
      <c r="G10" s="690"/>
      <c r="H10" s="690"/>
      <c r="I10" s="270"/>
      <c r="K10" s="271"/>
      <c r="L10" s="271"/>
      <c r="M10" s="271"/>
      <c r="N10" s="271"/>
      <c r="O10" s="271"/>
      <c r="P10" s="263"/>
      <c r="Q10" s="36"/>
      <c r="R10" s="36"/>
      <c r="S10" s="36"/>
    </row>
    <row r="11" spans="3:19" s="38" customFormat="1" ht="15.75" customHeight="1">
      <c r="C11" s="518">
        <v>44105</v>
      </c>
      <c r="D11" s="690"/>
      <c r="E11" s="690"/>
      <c r="F11" s="690"/>
      <c r="G11" s="690"/>
      <c r="H11" s="690"/>
      <c r="I11" s="235"/>
      <c r="K11" s="271"/>
      <c r="L11" s="271"/>
      <c r="M11" s="271"/>
      <c r="N11" s="271"/>
      <c r="O11" s="271"/>
      <c r="P11" s="36"/>
      <c r="Q11" s="36"/>
      <c r="R11" s="36"/>
      <c r="S11" s="36"/>
    </row>
    <row r="12" spans="3:19" s="38" customFormat="1" ht="15.75" customHeight="1">
      <c r="C12" s="518">
        <v>44136</v>
      </c>
      <c r="D12" s="690"/>
      <c r="E12" s="690"/>
      <c r="F12" s="690"/>
      <c r="G12" s="690"/>
      <c r="H12" s="690"/>
      <c r="I12" s="263"/>
      <c r="J12" s="264"/>
      <c r="K12" s="262"/>
      <c r="L12" s="36"/>
      <c r="M12" s="36"/>
      <c r="N12" s="36"/>
      <c r="O12" s="36"/>
      <c r="P12" s="36"/>
      <c r="Q12" s="36"/>
      <c r="R12" s="36"/>
      <c r="S12" s="36"/>
    </row>
    <row r="13" spans="3:19" s="38" customFormat="1" ht="15.75" customHeight="1">
      <c r="C13" s="518">
        <v>44166</v>
      </c>
      <c r="D13" s="690"/>
      <c r="E13" s="690"/>
      <c r="F13" s="690"/>
      <c r="G13" s="690"/>
      <c r="H13" s="690"/>
      <c r="I13" s="263"/>
      <c r="J13" s="264"/>
      <c r="K13" s="262"/>
      <c r="L13" s="36"/>
      <c r="M13" s="36"/>
      <c r="N13" s="36"/>
      <c r="O13" s="36"/>
      <c r="P13" s="36"/>
      <c r="Q13" s="36"/>
      <c r="R13" s="36"/>
      <c r="S13" s="36"/>
    </row>
    <row r="14" spans="3:19" s="38" customFormat="1" ht="15.75" customHeight="1">
      <c r="C14" s="518">
        <v>44197</v>
      </c>
      <c r="D14" s="690"/>
      <c r="E14" s="690"/>
      <c r="F14" s="690"/>
      <c r="G14" s="690"/>
      <c r="H14" s="690"/>
      <c r="I14" s="272"/>
      <c r="J14" s="264"/>
      <c r="K14" s="273"/>
      <c r="L14" s="36"/>
      <c r="M14" s="263"/>
      <c r="N14" s="36"/>
      <c r="O14" s="36"/>
      <c r="P14" s="36"/>
      <c r="Q14" s="36"/>
      <c r="R14" s="36"/>
      <c r="S14" s="36"/>
    </row>
    <row r="15" spans="3:19" s="38" customFormat="1" ht="15.75" customHeight="1">
      <c r="C15" s="518">
        <v>44228</v>
      </c>
      <c r="D15" s="690"/>
      <c r="E15" s="690"/>
      <c r="F15" s="690"/>
      <c r="G15" s="690"/>
      <c r="H15" s="690"/>
      <c r="I15" s="276"/>
      <c r="J15" s="264"/>
      <c r="K15" s="274"/>
      <c r="L15" s="36"/>
      <c r="M15" s="36"/>
      <c r="N15" s="36"/>
      <c r="O15" s="36"/>
      <c r="P15" s="36"/>
      <c r="Q15" s="36"/>
      <c r="R15" s="36"/>
      <c r="S15" s="36"/>
    </row>
    <row r="16" spans="3:19" s="38" customFormat="1" ht="15.75" customHeight="1">
      <c r="C16" s="518">
        <v>44256</v>
      </c>
      <c r="D16" s="690"/>
      <c r="E16" s="690"/>
      <c r="F16" s="690"/>
      <c r="G16" s="690"/>
      <c r="H16" s="690"/>
      <c r="I16" s="275"/>
      <c r="J16" s="264"/>
      <c r="K16" s="274"/>
      <c r="L16" s="36"/>
      <c r="M16" s="263"/>
      <c r="N16" s="263"/>
      <c r="O16" s="263"/>
      <c r="P16" s="36"/>
      <c r="Q16" s="36"/>
      <c r="R16" s="36"/>
      <c r="S16" s="36"/>
    </row>
    <row r="17" spans="3:19" s="38" customFormat="1" ht="15.75" customHeight="1">
      <c r="C17" s="518">
        <v>44287</v>
      </c>
      <c r="D17" s="690"/>
      <c r="E17" s="690"/>
      <c r="F17" s="690"/>
      <c r="G17" s="690"/>
      <c r="H17" s="690"/>
      <c r="I17" s="275"/>
      <c r="J17" s="275"/>
      <c r="K17" s="275"/>
      <c r="L17" s="275"/>
      <c r="M17" s="275"/>
      <c r="N17" s="263"/>
      <c r="O17" s="36"/>
      <c r="P17" s="36"/>
      <c r="Q17" s="36"/>
      <c r="R17" s="36"/>
      <c r="S17" s="36"/>
    </row>
    <row r="18" spans="3:19" s="38" customFormat="1" ht="26.25" customHeight="1">
      <c r="C18" s="1112" t="s">
        <v>170</v>
      </c>
      <c r="D18" s="1112"/>
      <c r="E18" s="1112"/>
      <c r="F18" s="1112"/>
      <c r="G18" s="1112"/>
      <c r="H18" s="1112"/>
      <c r="K18" s="276"/>
      <c r="L18" s="36"/>
      <c r="M18" s="36"/>
      <c r="N18" s="36"/>
      <c r="O18" s="36"/>
      <c r="P18" s="36"/>
      <c r="Q18" s="36"/>
      <c r="R18" s="36"/>
      <c r="S18" s="36"/>
    </row>
    <row r="19" spans="3:19" s="38" customFormat="1" ht="26.25" customHeight="1">
      <c r="C19" s="1112"/>
      <c r="D19" s="1112"/>
      <c r="E19" s="1112"/>
      <c r="F19" s="1112"/>
      <c r="G19" s="1112"/>
      <c r="H19" s="1112"/>
      <c r="K19" s="276"/>
      <c r="L19" s="36"/>
      <c r="M19" s="36"/>
      <c r="N19" s="36"/>
      <c r="O19" s="36"/>
      <c r="P19" s="36"/>
      <c r="Q19" s="36"/>
      <c r="R19" s="36"/>
      <c r="S19" s="36"/>
    </row>
    <row r="20" spans="3:19" ht="18" customHeight="1">
      <c r="I20" s="144"/>
    </row>
    <row r="21" spans="3:19" ht="12.75">
      <c r="I21" s="144"/>
    </row>
    <row r="22" spans="3:19" ht="15" customHeight="1">
      <c r="I22" s="144"/>
    </row>
    <row r="23" spans="3:19" ht="9.75" customHeight="1">
      <c r="I23" s="144"/>
    </row>
    <row r="24" spans="3:19" ht="15" customHeight="1">
      <c r="I24" s="144"/>
    </row>
    <row r="25" spans="3:19" ht="15" customHeight="1">
      <c r="I25" s="144"/>
    </row>
    <row r="26" spans="3:19" ht="15" customHeight="1">
      <c r="I26" s="144"/>
    </row>
    <row r="27" spans="3:19" ht="15" customHeight="1">
      <c r="I27" s="144"/>
    </row>
    <row r="28" spans="3:19" ht="15" customHeight="1">
      <c r="I28" s="144"/>
    </row>
    <row r="29" spans="3:19" ht="15" customHeight="1">
      <c r="I29" s="144"/>
    </row>
    <row r="30" spans="3:19" ht="15" customHeight="1">
      <c r="I30" s="277"/>
    </row>
    <row r="31" spans="3:19" ht="15" customHeight="1">
      <c r="I31" s="194"/>
    </row>
    <row r="32" spans="3:19" ht="15" customHeight="1"/>
    <row r="33" spans="3:15" ht="15" customHeight="1">
      <c r="J33" s="195"/>
      <c r="K33" s="195"/>
      <c r="L33" s="195"/>
      <c r="M33" s="195"/>
      <c r="N33" s="195"/>
      <c r="O33" s="195"/>
    </row>
    <row r="34" spans="3:15" ht="14.25" customHeight="1">
      <c r="J34" s="195"/>
      <c r="K34" s="195"/>
      <c r="L34" s="278"/>
      <c r="M34" s="195"/>
      <c r="N34" s="195"/>
      <c r="O34" s="195"/>
    </row>
    <row r="35" spans="3:15" ht="23.25" customHeight="1">
      <c r="J35" s="195"/>
      <c r="K35" s="195"/>
      <c r="L35" s="195"/>
      <c r="M35" s="195"/>
      <c r="N35" s="195"/>
      <c r="O35" s="195"/>
    </row>
    <row r="36" spans="3:15">
      <c r="C36" s="1112" t="s">
        <v>171</v>
      </c>
      <c r="D36" s="1112"/>
      <c r="E36" s="1112"/>
      <c r="F36" s="1112"/>
      <c r="G36" s="1112"/>
      <c r="H36" s="1112"/>
    </row>
    <row r="37" spans="3:15" ht="15.95" customHeight="1">
      <c r="C37" s="1033"/>
      <c r="D37" s="1033"/>
      <c r="E37" s="1033"/>
      <c r="F37" s="1033"/>
      <c r="G37" s="1033"/>
      <c r="H37" s="1033"/>
    </row>
    <row r="39" spans="3:15" ht="15.6" customHeight="1">
      <c r="C39" s="1032"/>
      <c r="D39" s="1032"/>
      <c r="E39" s="1032"/>
      <c r="F39" s="1032"/>
      <c r="G39" s="1032"/>
      <c r="H39" s="1032"/>
    </row>
    <row r="44" spans="3:15">
      <c r="H44" s="16"/>
      <c r="I44" s="279"/>
      <c r="J44" s="279"/>
      <c r="K44" s="279"/>
      <c r="L44" s="279"/>
      <c r="M44" s="279"/>
      <c r="N44" s="279"/>
    </row>
  </sheetData>
  <mergeCells count="8">
    <mergeCell ref="C39:H39"/>
    <mergeCell ref="C1:H1"/>
    <mergeCell ref="C3:H3"/>
    <mergeCell ref="C4:H4"/>
    <mergeCell ref="C18:H18"/>
    <mergeCell ref="C37:H37"/>
    <mergeCell ref="C19:H19"/>
    <mergeCell ref="C36:H36"/>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tabColor theme="6" tint="0.79998168889431442"/>
    <pageSetUpPr fitToPage="1"/>
  </sheetPr>
  <dimension ref="B1:R47"/>
  <sheetViews>
    <sheetView zoomScaleNormal="100" workbookViewId="0">
      <selection sqref="A1:G35"/>
    </sheetView>
  </sheetViews>
  <sheetFormatPr baseColWidth="10" defaultColWidth="10.90625" defaultRowHeight="12"/>
  <cols>
    <col min="1" max="1" width="0.7265625" style="1" customWidth="1"/>
    <col min="2" max="2" width="12.54296875" style="1" customWidth="1"/>
    <col min="3" max="6" width="10.08984375" style="1" customWidth="1"/>
    <col min="7" max="7" width="10.6328125" style="1" customWidth="1"/>
    <col min="8" max="13" width="10.90625" style="125" customWidth="1"/>
    <col min="14" max="18" width="10.90625" style="125"/>
    <col min="19" max="16384" width="10.90625" style="1"/>
  </cols>
  <sheetData>
    <row r="1" spans="2:18" s="24" customFormat="1" ht="12.75">
      <c r="B1" s="1040" t="s">
        <v>1</v>
      </c>
      <c r="C1" s="1040"/>
      <c r="D1" s="1040"/>
      <c r="E1" s="1040"/>
      <c r="F1" s="1040"/>
      <c r="G1" s="1040"/>
      <c r="H1" s="118"/>
      <c r="I1" s="118"/>
      <c r="J1" s="118"/>
      <c r="K1" s="118"/>
      <c r="L1" s="118"/>
      <c r="M1" s="118"/>
      <c r="N1" s="118"/>
      <c r="O1" s="118"/>
      <c r="P1" s="118"/>
      <c r="Q1" s="118"/>
      <c r="R1" s="118"/>
    </row>
    <row r="2" spans="2:18" s="24" customFormat="1" ht="12.75">
      <c r="B2" s="29"/>
      <c r="C2" s="29"/>
      <c r="D2" s="29"/>
      <c r="E2" s="29"/>
      <c r="F2" s="29"/>
      <c r="H2" s="118"/>
      <c r="I2" s="118"/>
      <c r="J2" s="118"/>
      <c r="K2" s="118"/>
      <c r="L2" s="118"/>
      <c r="M2" s="118"/>
      <c r="N2" s="118"/>
      <c r="O2" s="118"/>
      <c r="P2" s="118"/>
      <c r="Q2" s="118"/>
      <c r="R2" s="118"/>
    </row>
    <row r="3" spans="2:18" s="24" customFormat="1" ht="12.75">
      <c r="B3" s="1034" t="s">
        <v>186</v>
      </c>
      <c r="C3" s="1034"/>
      <c r="D3" s="1034"/>
      <c r="E3" s="1034"/>
      <c r="F3" s="1034"/>
      <c r="G3" s="1034"/>
      <c r="H3" s="118"/>
      <c r="I3" s="118"/>
      <c r="J3" s="118"/>
      <c r="K3" s="118"/>
      <c r="L3" s="118"/>
      <c r="M3" s="118"/>
      <c r="N3" s="118"/>
      <c r="O3" s="118"/>
      <c r="P3" s="118"/>
      <c r="Q3" s="118"/>
      <c r="R3" s="118"/>
    </row>
    <row r="4" spans="2:18" s="24" customFormat="1" ht="12.75">
      <c r="B4" s="1041" t="s">
        <v>637</v>
      </c>
      <c r="C4" s="1041"/>
      <c r="D4" s="1041"/>
      <c r="E4" s="1041"/>
      <c r="F4" s="1041"/>
      <c r="G4" s="1041"/>
      <c r="H4" s="118"/>
      <c r="I4" s="118"/>
      <c r="J4" s="118"/>
      <c r="K4" s="118"/>
      <c r="L4" s="118"/>
      <c r="M4" s="118"/>
      <c r="N4" s="118"/>
      <c r="O4" s="118"/>
      <c r="P4" s="118"/>
      <c r="Q4" s="118"/>
      <c r="R4" s="118"/>
    </row>
    <row r="5" spans="2:18" s="38" customFormat="1" ht="25.5" customHeight="1">
      <c r="B5" s="280" t="s">
        <v>5</v>
      </c>
      <c r="C5" s="280" t="s">
        <v>197</v>
      </c>
      <c r="D5" s="280" t="s">
        <v>6</v>
      </c>
      <c r="E5" s="280" t="s">
        <v>13</v>
      </c>
      <c r="F5" s="280" t="s">
        <v>198</v>
      </c>
      <c r="G5" s="280" t="s">
        <v>199</v>
      </c>
      <c r="H5" s="281"/>
      <c r="I5" s="214"/>
      <c r="J5" s="214"/>
      <c r="K5" s="214"/>
      <c r="L5" s="214"/>
      <c r="M5" s="214"/>
      <c r="N5" s="214"/>
      <c r="O5" s="127"/>
      <c r="P5" s="127"/>
      <c r="Q5" s="127"/>
      <c r="R5" s="127"/>
    </row>
    <row r="6" spans="2:18" s="38" customFormat="1" ht="15.75" customHeight="1">
      <c r="B6" s="568" t="s">
        <v>200</v>
      </c>
      <c r="C6" s="690">
        <v>130.05799999999999</v>
      </c>
      <c r="D6" s="690">
        <v>888.16300000000001</v>
      </c>
      <c r="E6" s="690">
        <v>883.69299999999998</v>
      </c>
      <c r="F6" s="690">
        <v>134.52799999999999</v>
      </c>
      <c r="G6" s="691">
        <f t="shared" ref="G6:G12" si="0">+F6/E6</f>
        <v>0.15223386402291292</v>
      </c>
      <c r="H6" s="569"/>
      <c r="I6" s="220"/>
      <c r="J6" s="214"/>
      <c r="K6" s="214"/>
      <c r="L6" s="214"/>
      <c r="M6" s="214"/>
      <c r="N6" s="214"/>
      <c r="O6" s="127"/>
      <c r="P6" s="127"/>
      <c r="Q6" s="127"/>
      <c r="R6" s="127"/>
    </row>
    <row r="7" spans="2:18" s="38" customFormat="1" ht="15.75" customHeight="1">
      <c r="B7" s="568" t="s">
        <v>201</v>
      </c>
      <c r="C7" s="690">
        <v>134.52799999999999</v>
      </c>
      <c r="D7" s="690">
        <v>867.96600000000001</v>
      </c>
      <c r="E7" s="690">
        <v>864.69399999999996</v>
      </c>
      <c r="F7" s="690">
        <v>137.80000000000001</v>
      </c>
      <c r="G7" s="691">
        <f t="shared" si="0"/>
        <v>0.1593627341001557</v>
      </c>
      <c r="H7" s="569"/>
      <c r="I7" s="988"/>
      <c r="J7" s="214"/>
      <c r="K7" s="214"/>
      <c r="L7" s="214"/>
      <c r="M7" s="214"/>
      <c r="N7" s="214"/>
      <c r="O7" s="127"/>
      <c r="P7" s="127"/>
      <c r="Q7" s="127"/>
      <c r="R7" s="127"/>
    </row>
    <row r="8" spans="2:18" s="38" customFormat="1" ht="15.75" customHeight="1">
      <c r="B8" s="568" t="s">
        <v>69</v>
      </c>
      <c r="C8" s="690">
        <v>133.41</v>
      </c>
      <c r="D8" s="690">
        <v>990.47</v>
      </c>
      <c r="E8" s="690">
        <v>948.85</v>
      </c>
      <c r="F8" s="690">
        <v>175.03</v>
      </c>
      <c r="G8" s="691">
        <f t="shared" si="0"/>
        <v>0.18446540549085735</v>
      </c>
      <c r="H8" s="569"/>
      <c r="I8"/>
      <c r="J8"/>
      <c r="K8"/>
      <c r="L8"/>
      <c r="M8"/>
      <c r="N8"/>
      <c r="O8"/>
      <c r="P8"/>
      <c r="Q8" s="127"/>
      <c r="R8" s="127"/>
    </row>
    <row r="9" spans="2:18" s="38" customFormat="1" ht="15.75" customHeight="1">
      <c r="B9" s="568" t="s">
        <v>136</v>
      </c>
      <c r="C9" s="690">
        <v>174.77</v>
      </c>
      <c r="D9" s="690">
        <v>1015.57</v>
      </c>
      <c r="E9" s="690">
        <v>980.58</v>
      </c>
      <c r="F9" s="690">
        <v>209.77</v>
      </c>
      <c r="G9" s="691">
        <f t="shared" si="0"/>
        <v>0.21392441208264495</v>
      </c>
      <c r="H9" s="569"/>
      <c r="I9"/>
      <c r="J9"/>
      <c r="K9"/>
      <c r="L9"/>
      <c r="M9"/>
      <c r="N9"/>
      <c r="O9"/>
      <c r="P9"/>
      <c r="Q9" s="127"/>
      <c r="R9" s="127"/>
    </row>
    <row r="10" spans="2:18" s="38" customFormat="1" ht="15.75" customHeight="1">
      <c r="B10" s="570" t="s">
        <v>135</v>
      </c>
      <c r="C10" s="690">
        <v>209.73</v>
      </c>
      <c r="D10" s="690">
        <v>972.21</v>
      </c>
      <c r="E10" s="690">
        <v>968.01</v>
      </c>
      <c r="F10" s="331">
        <v>213.93</v>
      </c>
      <c r="G10" s="691">
        <f t="shared" si="0"/>
        <v>0.22099978306009235</v>
      </c>
      <c r="H10" s="569"/>
      <c r="I10" s="401"/>
      <c r="J10" s="401"/>
      <c r="K10" s="401"/>
      <c r="L10" s="401"/>
      <c r="M10" s="401"/>
      <c r="N10" s="401"/>
      <c r="O10" s="1205"/>
      <c r="P10" s="1206"/>
      <c r="Q10" s="127"/>
      <c r="R10" s="127"/>
    </row>
    <row r="11" spans="2:18" s="144" customFormat="1" ht="15.75" customHeight="1">
      <c r="B11" s="164" t="s">
        <v>453</v>
      </c>
      <c r="C11" s="690">
        <v>311.48</v>
      </c>
      <c r="D11" s="690">
        <v>1123.4100000000001</v>
      </c>
      <c r="E11" s="690">
        <v>1084.1400000000001</v>
      </c>
      <c r="F11" s="690">
        <v>350.46</v>
      </c>
      <c r="G11" s="691">
        <f t="shared" si="0"/>
        <v>0.32326083347169182</v>
      </c>
      <c r="H11" s="235"/>
      <c r="K11" s="220"/>
      <c r="O11" s="367"/>
      <c r="P11" s="367"/>
      <c r="Q11" s="145"/>
      <c r="R11" s="145"/>
    </row>
    <row r="12" spans="2:18" s="144" customFormat="1" ht="15.75" customHeight="1">
      <c r="B12" s="164" t="s">
        <v>496</v>
      </c>
      <c r="C12" s="690">
        <v>351.96</v>
      </c>
      <c r="D12" s="690">
        <v>1080.0899999999999</v>
      </c>
      <c r="E12" s="690">
        <v>1090.45</v>
      </c>
      <c r="F12" s="690">
        <v>341.6</v>
      </c>
      <c r="G12" s="691">
        <f t="shared" si="0"/>
        <v>0.31326516575725616</v>
      </c>
      <c r="H12" s="569"/>
      <c r="I12" s="520"/>
      <c r="J12" s="520"/>
      <c r="K12" s="520"/>
      <c r="L12" s="557"/>
      <c r="M12" s="557"/>
      <c r="N12" s="557"/>
      <c r="O12" s="1201"/>
      <c r="P12" s="1202"/>
      <c r="Q12" s="145"/>
      <c r="R12" s="145"/>
    </row>
    <row r="13" spans="2:18" s="144" customFormat="1" ht="15.75" customHeight="1">
      <c r="B13" s="570" t="s">
        <v>622</v>
      </c>
      <c r="C13" s="690">
        <v>341.28</v>
      </c>
      <c r="D13" s="690">
        <v>1123.4100000000001</v>
      </c>
      <c r="E13" s="690">
        <v>1144.49</v>
      </c>
      <c r="F13" s="690">
        <v>320.13</v>
      </c>
      <c r="G13" s="691">
        <f>+F13/E13</f>
        <v>0.27971410846752703</v>
      </c>
      <c r="H13" s="569"/>
      <c r="I13" s="401"/>
      <c r="J13" s="401"/>
      <c r="K13" s="1205"/>
      <c r="L13" s="1206"/>
      <c r="M13" s="722"/>
      <c r="N13" s="722"/>
      <c r="O13" s="722"/>
      <c r="P13" s="723"/>
      <c r="Q13" s="145"/>
      <c r="R13" s="145"/>
    </row>
    <row r="14" spans="2:18" s="144" customFormat="1" ht="15.75" customHeight="1">
      <c r="B14" s="570" t="s">
        <v>580</v>
      </c>
      <c r="C14" s="690">
        <v>320.13</v>
      </c>
      <c r="D14" s="690">
        <v>1113.5</v>
      </c>
      <c r="E14" s="690">
        <v>1120.72</v>
      </c>
      <c r="F14" s="690">
        <v>312.91000000000003</v>
      </c>
      <c r="G14" s="691">
        <f>+F14/E14</f>
        <v>0.27920444000285533</v>
      </c>
      <c r="H14" s="569"/>
      <c r="I14" s="990"/>
      <c r="J14" s="520"/>
      <c r="K14" s="520"/>
      <c r="L14" s="955"/>
      <c r="M14" s="955"/>
      <c r="N14" s="955"/>
      <c r="O14" s="955"/>
      <c r="P14" s="956"/>
      <c r="Q14" s="145"/>
      <c r="R14" s="145"/>
    </row>
    <row r="15" spans="2:18" s="38" customFormat="1" ht="15.75" customHeight="1">
      <c r="B15" s="38" t="s">
        <v>579</v>
      </c>
      <c r="C15" s="971">
        <v>312.91000000000003</v>
      </c>
      <c r="D15" s="690">
        <v>1188.48</v>
      </c>
      <c r="E15" s="972">
        <v>1163.51</v>
      </c>
      <c r="F15" s="971">
        <v>337.87</v>
      </c>
      <c r="G15" s="691">
        <f>+F15/E15</f>
        <v>0.29038856563329923</v>
      </c>
      <c r="H15" s="900"/>
      <c r="I15" s="990"/>
      <c r="J15" s="599"/>
      <c r="K15" s="220"/>
      <c r="L15" s="214"/>
      <c r="M15" s="214"/>
      <c r="N15" s="214"/>
      <c r="O15" s="127"/>
      <c r="P15" s="127"/>
      <c r="Q15" s="127"/>
      <c r="R15" s="127"/>
    </row>
    <row r="16" spans="2:18" s="38" customFormat="1" ht="15.75" customHeight="1">
      <c r="B16" s="1203" t="s">
        <v>171</v>
      </c>
      <c r="C16" s="1203"/>
      <c r="D16" s="1203"/>
      <c r="E16" s="1203"/>
      <c r="F16" s="1203"/>
      <c r="G16" s="1203"/>
      <c r="H16" s="145"/>
      <c r="I16" s="367"/>
      <c r="K16" s="145"/>
      <c r="L16" s="145"/>
      <c r="M16" s="145"/>
      <c r="N16" s="145"/>
      <c r="O16" s="127"/>
      <c r="P16" s="127"/>
      <c r="Q16" s="127"/>
      <c r="R16" s="127"/>
    </row>
    <row r="17" spans="2:18" s="38" customFormat="1" ht="24" customHeight="1">
      <c r="B17" s="1204"/>
      <c r="C17" s="1204"/>
      <c r="D17" s="1204"/>
      <c r="E17" s="1204"/>
      <c r="F17" s="1204"/>
      <c r="G17" s="1204"/>
      <c r="H17" s="145"/>
      <c r="I17" s="367"/>
      <c r="K17" s="145"/>
      <c r="L17" s="145"/>
      <c r="M17" s="145"/>
      <c r="N17" s="145"/>
      <c r="O17" s="127"/>
      <c r="P17" s="127"/>
      <c r="Q17" s="127"/>
      <c r="R17" s="127"/>
    </row>
    <row r="18" spans="2:18" s="38" customFormat="1" ht="15.75" customHeight="1">
      <c r="B18" s="282"/>
      <c r="C18" s="828"/>
      <c r="D18" s="828"/>
      <c r="E18" s="828"/>
      <c r="F18" s="828"/>
      <c r="G18" s="282"/>
      <c r="H18" s="145"/>
      <c r="J18" s="145"/>
      <c r="K18" s="145"/>
      <c r="L18" s="145"/>
      <c r="M18" s="145"/>
      <c r="N18" s="145"/>
      <c r="O18" s="127"/>
      <c r="P18" s="127"/>
      <c r="Q18" s="127"/>
      <c r="R18" s="127"/>
    </row>
    <row r="19" spans="2:18" ht="12.75">
      <c r="C19" s="15"/>
      <c r="D19" s="15"/>
      <c r="E19" s="15"/>
      <c r="F19" s="15"/>
      <c r="G19" s="283"/>
      <c r="H19" s="149"/>
    </row>
    <row r="20" spans="2:18" ht="15" customHeight="1">
      <c r="G20" s="9"/>
      <c r="H20" s="139"/>
    </row>
    <row r="21" spans="2:18" ht="9.75" customHeight="1">
      <c r="G21" s="9"/>
      <c r="H21" s="139"/>
    </row>
    <row r="22" spans="2:18" ht="15" customHeight="1">
      <c r="G22" s="8"/>
    </row>
    <row r="23" spans="2:18" ht="15" customHeight="1">
      <c r="G23" s="8"/>
    </row>
    <row r="24" spans="2:18" ht="15" customHeight="1">
      <c r="G24" s="284"/>
      <c r="H24" s="285"/>
    </row>
    <row r="25" spans="2:18" ht="15" customHeight="1">
      <c r="G25" s="10"/>
      <c r="H25" s="285"/>
      <c r="I25" s="286"/>
    </row>
    <row r="26" spans="2:18" ht="15" customHeight="1">
      <c r="G26" s="10"/>
    </row>
    <row r="27" spans="2:18" ht="15" customHeight="1">
      <c r="G27" s="10"/>
    </row>
    <row r="28" spans="2:18" ht="15" customHeight="1">
      <c r="G28" s="10"/>
    </row>
    <row r="29" spans="2:18" ht="15" customHeight="1">
      <c r="G29" s="10"/>
    </row>
    <row r="30" spans="2:18" ht="15" customHeight="1">
      <c r="G30" s="10"/>
    </row>
    <row r="31" spans="2:18" ht="15" customHeight="1">
      <c r="G31" s="10"/>
      <c r="H31" s="215"/>
      <c r="I31" s="215"/>
      <c r="J31" s="215"/>
      <c r="K31" s="215"/>
      <c r="L31" s="215"/>
      <c r="M31" s="215"/>
    </row>
    <row r="32" spans="2:18" ht="15" customHeight="1">
      <c r="G32" s="10"/>
      <c r="H32" s="215"/>
      <c r="I32" s="215"/>
      <c r="J32" s="287"/>
      <c r="K32" s="215"/>
      <c r="L32" s="215"/>
      <c r="M32" s="215"/>
    </row>
    <row r="33" spans="2:13" ht="15" customHeight="1">
      <c r="G33" s="10"/>
      <c r="H33" s="215"/>
      <c r="I33" s="215"/>
      <c r="J33" s="215"/>
      <c r="K33" s="215"/>
      <c r="L33" s="215"/>
      <c r="M33" s="215"/>
    </row>
    <row r="34" spans="2:13" ht="15" customHeight="1">
      <c r="H34" s="288"/>
      <c r="I34" s="289"/>
      <c r="J34" s="289"/>
      <c r="K34" s="289"/>
      <c r="L34" s="289"/>
      <c r="M34" s="290"/>
    </row>
    <row r="35" spans="2:13" ht="12" customHeight="1">
      <c r="B35" s="1" t="s">
        <v>475</v>
      </c>
    </row>
    <row r="36" spans="2:13" ht="14.25" customHeight="1"/>
    <row r="37" spans="2:13" ht="14.25" customHeight="1">
      <c r="B37" s="1032"/>
      <c r="C37" s="1200"/>
      <c r="D37" s="1200"/>
      <c r="E37" s="1200"/>
      <c r="F37" s="1200"/>
    </row>
    <row r="38" spans="2:13" ht="14.25" customHeight="1"/>
    <row r="39" spans="2:13" ht="14.25" customHeight="1"/>
    <row r="40" spans="2:13" ht="14.25" customHeight="1"/>
    <row r="41" spans="2:13" ht="14.25" customHeight="1"/>
    <row r="42" spans="2:13" ht="14.25" customHeight="1"/>
    <row r="43" spans="2:13" ht="14.25" customHeight="1"/>
    <row r="44" spans="2:13" ht="14.25" customHeight="1"/>
    <row r="45" spans="2:13" ht="14.25" customHeight="1"/>
    <row r="47" spans="2:13">
      <c r="B47" s="16"/>
      <c r="C47" s="16"/>
      <c r="D47" s="16"/>
      <c r="E47" s="16"/>
      <c r="F47" s="16"/>
      <c r="G47" s="16"/>
      <c r="H47" s="124"/>
      <c r="I47" s="124"/>
      <c r="J47" s="124"/>
      <c r="K47" s="124"/>
      <c r="L47" s="124"/>
    </row>
  </sheetData>
  <mergeCells count="9">
    <mergeCell ref="B37:F37"/>
    <mergeCell ref="B1:G1"/>
    <mergeCell ref="B3:G3"/>
    <mergeCell ref="B4:G4"/>
    <mergeCell ref="O12:P12"/>
    <mergeCell ref="B16:G16"/>
    <mergeCell ref="B17:G17"/>
    <mergeCell ref="K13:L13"/>
    <mergeCell ref="O10:P10"/>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79998168889431442"/>
    <pageSetUpPr fitToPage="1"/>
  </sheetPr>
  <dimension ref="B2:L26"/>
  <sheetViews>
    <sheetView zoomScaleNormal="100" workbookViewId="0">
      <selection sqref="A1:I21"/>
    </sheetView>
  </sheetViews>
  <sheetFormatPr baseColWidth="10" defaultRowHeight="18"/>
  <cols>
    <col min="1" max="1" width="1.453125" customWidth="1"/>
    <col min="2" max="2" width="12.26953125" customWidth="1"/>
    <col min="3" max="9" width="6.90625" customWidth="1"/>
  </cols>
  <sheetData>
    <row r="2" spans="2:9">
      <c r="B2" s="1044" t="s">
        <v>355</v>
      </c>
      <c r="C2" s="1044"/>
      <c r="D2" s="1044"/>
      <c r="E2" s="1044"/>
      <c r="F2" s="1044"/>
      <c r="G2" s="1044"/>
      <c r="H2" s="1044"/>
      <c r="I2" s="1044"/>
    </row>
    <row r="3" spans="2:9" ht="18" customHeight="1">
      <c r="B3" s="1045" t="s">
        <v>187</v>
      </c>
      <c r="C3" s="1045"/>
      <c r="D3" s="1045"/>
      <c r="E3" s="1045"/>
      <c r="F3" s="1045"/>
      <c r="G3" s="1045"/>
      <c r="H3" s="1045"/>
      <c r="I3" s="1045"/>
    </row>
    <row r="4" spans="2:9" ht="18" customHeight="1">
      <c r="B4" s="1046" t="s">
        <v>637</v>
      </c>
      <c r="C4" s="1046"/>
      <c r="D4" s="1046"/>
      <c r="E4" s="1046"/>
      <c r="F4" s="1046"/>
      <c r="G4" s="1046"/>
      <c r="H4" s="1046"/>
      <c r="I4" s="1046"/>
    </row>
    <row r="5" spans="2:9">
      <c r="B5" s="1043"/>
      <c r="C5" s="1043"/>
      <c r="D5" s="1043"/>
      <c r="E5" s="1043"/>
      <c r="F5" s="1043"/>
      <c r="G5" s="1043"/>
    </row>
    <row r="6" spans="2:9" ht="56.25" customHeight="1">
      <c r="B6" s="728" t="s">
        <v>5</v>
      </c>
      <c r="C6" s="726" t="s">
        <v>71</v>
      </c>
      <c r="D6" s="726" t="s">
        <v>89</v>
      </c>
      <c r="E6" s="726" t="s">
        <v>202</v>
      </c>
      <c r="F6" s="726" t="s">
        <v>9</v>
      </c>
      <c r="G6" s="726" t="s">
        <v>70</v>
      </c>
      <c r="H6" s="727" t="s">
        <v>129</v>
      </c>
      <c r="I6" s="727" t="s">
        <v>497</v>
      </c>
    </row>
    <row r="7" spans="2:9">
      <c r="B7" s="1208" t="s">
        <v>623</v>
      </c>
      <c r="C7" s="1209"/>
      <c r="D7" s="1209"/>
      <c r="E7" s="1209"/>
      <c r="F7" s="1209"/>
      <c r="G7" s="1209"/>
      <c r="H7" s="1209"/>
      <c r="I7" s="1210"/>
    </row>
    <row r="8" spans="2:9" ht="15.75" customHeight="1">
      <c r="B8" s="291" t="s">
        <v>130</v>
      </c>
      <c r="C8" s="996">
        <v>320.13</v>
      </c>
      <c r="D8" s="996">
        <v>56.41</v>
      </c>
      <c r="E8" s="996">
        <v>5.19</v>
      </c>
      <c r="F8" s="996">
        <v>2.37</v>
      </c>
      <c r="G8" s="996">
        <v>1.29</v>
      </c>
      <c r="H8" s="996">
        <v>210.32</v>
      </c>
      <c r="I8" s="996">
        <v>109.81</v>
      </c>
    </row>
    <row r="9" spans="2:9" ht="15.75" customHeight="1">
      <c r="B9" s="291" t="s">
        <v>6</v>
      </c>
      <c r="C9" s="996">
        <v>1113.5</v>
      </c>
      <c r="D9" s="996">
        <v>345.89</v>
      </c>
      <c r="E9" s="996">
        <v>101</v>
      </c>
      <c r="F9" s="996">
        <v>50</v>
      </c>
      <c r="G9" s="996">
        <v>35.89</v>
      </c>
      <c r="H9" s="996">
        <v>260.77</v>
      </c>
      <c r="I9" s="996">
        <v>852.73</v>
      </c>
    </row>
    <row r="10" spans="2:9" ht="15.75" customHeight="1">
      <c r="B10" s="291" t="s">
        <v>126</v>
      </c>
      <c r="C10" s="996">
        <v>169.56</v>
      </c>
      <c r="D10" s="996">
        <v>1.1399999999999999</v>
      </c>
      <c r="E10" s="996">
        <v>1.2</v>
      </c>
      <c r="F10" s="996">
        <v>0.01</v>
      </c>
      <c r="G10" s="996">
        <v>0.02</v>
      </c>
      <c r="H10" s="996">
        <v>7</v>
      </c>
      <c r="I10" s="996">
        <v>162.56</v>
      </c>
    </row>
    <row r="11" spans="2:9" ht="15.75" customHeight="1">
      <c r="B11" s="291" t="s">
        <v>13</v>
      </c>
      <c r="C11" s="996">
        <v>1120.72</v>
      </c>
      <c r="D11" s="996">
        <v>304.94</v>
      </c>
      <c r="E11" s="996">
        <v>68</v>
      </c>
      <c r="F11" s="996">
        <v>14</v>
      </c>
      <c r="G11" s="996">
        <v>4.45</v>
      </c>
      <c r="H11" s="996">
        <v>271</v>
      </c>
      <c r="I11" s="996">
        <v>849.72</v>
      </c>
    </row>
    <row r="12" spans="2:9" ht="15.75" customHeight="1">
      <c r="B12" s="291" t="s">
        <v>111</v>
      </c>
      <c r="C12" s="996">
        <v>169.49</v>
      </c>
      <c r="D12" s="996">
        <v>45.09</v>
      </c>
      <c r="E12" s="996">
        <v>35</v>
      </c>
      <c r="F12" s="996">
        <v>35</v>
      </c>
      <c r="G12" s="996">
        <v>32</v>
      </c>
      <c r="H12" s="996">
        <v>0.02</v>
      </c>
      <c r="I12" s="996">
        <v>169.47</v>
      </c>
    </row>
    <row r="13" spans="2:9" ht="15.75" customHeight="1">
      <c r="B13" s="292" t="s">
        <v>132</v>
      </c>
      <c r="C13" s="996">
        <v>312.91000000000003</v>
      </c>
      <c r="D13" s="996">
        <v>53.42</v>
      </c>
      <c r="E13" s="996">
        <v>4.3899999999999997</v>
      </c>
      <c r="F13" s="996">
        <v>3.37</v>
      </c>
      <c r="G13" s="996">
        <v>0.75</v>
      </c>
      <c r="H13" s="996">
        <v>207.07</v>
      </c>
      <c r="I13" s="996">
        <v>105.84</v>
      </c>
    </row>
    <row r="14" spans="2:9" ht="15.75" customHeight="1">
      <c r="B14" s="1208" t="s">
        <v>624</v>
      </c>
      <c r="C14" s="1209"/>
      <c r="D14" s="1209"/>
      <c r="E14" s="1209"/>
      <c r="F14" s="1209"/>
      <c r="G14" s="1209"/>
      <c r="H14" s="1209"/>
      <c r="I14" s="1210"/>
    </row>
    <row r="15" spans="2:9" ht="15.75" customHeight="1">
      <c r="B15" s="291" t="s">
        <v>130</v>
      </c>
      <c r="C15" s="996">
        <v>312.91000000000003</v>
      </c>
      <c r="D15" s="996">
        <v>53.42</v>
      </c>
      <c r="E15" s="996">
        <v>4.3899999999999997</v>
      </c>
      <c r="F15" s="996">
        <v>3.37</v>
      </c>
      <c r="G15" s="996">
        <v>0.75</v>
      </c>
      <c r="H15" s="996">
        <v>207.07</v>
      </c>
      <c r="I15" s="996">
        <v>105.84</v>
      </c>
    </row>
    <row r="16" spans="2:9" ht="15.75" customHeight="1">
      <c r="B16" s="292" t="s">
        <v>6</v>
      </c>
      <c r="C16" s="996">
        <v>1188.48</v>
      </c>
      <c r="D16" s="996">
        <v>406.29</v>
      </c>
      <c r="E16" s="996">
        <v>107</v>
      </c>
      <c r="F16" s="996">
        <v>50</v>
      </c>
      <c r="G16" s="996">
        <v>39</v>
      </c>
      <c r="H16" s="996">
        <v>260</v>
      </c>
      <c r="I16" s="996">
        <v>928.48</v>
      </c>
    </row>
    <row r="17" spans="2:12" ht="15.75" customHeight="1">
      <c r="B17" s="292" t="s">
        <v>126</v>
      </c>
      <c r="C17" s="996">
        <v>176.56</v>
      </c>
      <c r="D17" s="996">
        <v>0.64</v>
      </c>
      <c r="E17" s="996">
        <v>1.5</v>
      </c>
      <c r="F17" s="996">
        <v>0.01</v>
      </c>
      <c r="G17" s="996">
        <v>0.02</v>
      </c>
      <c r="H17" s="996">
        <v>7</v>
      </c>
      <c r="I17" s="996">
        <v>169.56</v>
      </c>
    </row>
    <row r="18" spans="2:12" ht="15.75" customHeight="1">
      <c r="B18" s="292" t="s">
        <v>13</v>
      </c>
      <c r="C18" s="996">
        <v>1163.51</v>
      </c>
      <c r="D18" s="996">
        <v>321.33</v>
      </c>
      <c r="E18" s="996">
        <v>68</v>
      </c>
      <c r="F18" s="996">
        <v>15.5</v>
      </c>
      <c r="G18" s="996">
        <v>5.2</v>
      </c>
      <c r="H18" s="996">
        <v>276</v>
      </c>
      <c r="I18" s="996">
        <v>887.51</v>
      </c>
    </row>
    <row r="19" spans="2:12" ht="15.75" customHeight="1">
      <c r="B19" s="292" t="s">
        <v>111</v>
      </c>
      <c r="C19" s="996">
        <v>182.5</v>
      </c>
      <c r="D19" s="996">
        <v>54.61</v>
      </c>
      <c r="E19" s="996">
        <v>38</v>
      </c>
      <c r="F19" s="996">
        <v>34</v>
      </c>
      <c r="G19" s="996">
        <v>33</v>
      </c>
      <c r="H19" s="996">
        <v>0.02</v>
      </c>
      <c r="I19" s="996">
        <v>182.48</v>
      </c>
      <c r="J19" s="293"/>
      <c r="K19" s="293"/>
      <c r="L19" s="293"/>
    </row>
    <row r="20" spans="2:12" ht="15.75" customHeight="1">
      <c r="B20" s="292" t="s">
        <v>132</v>
      </c>
      <c r="C20" s="996">
        <v>337.87</v>
      </c>
      <c r="D20" s="996">
        <v>84.41</v>
      </c>
      <c r="E20" s="996">
        <v>6.89</v>
      </c>
      <c r="F20" s="996">
        <v>3.88</v>
      </c>
      <c r="G20" s="996">
        <v>1.56</v>
      </c>
      <c r="H20" s="996">
        <v>198.05</v>
      </c>
      <c r="I20" s="996">
        <v>139.82</v>
      </c>
    </row>
    <row r="21" spans="2:12">
      <c r="B21" s="14" t="s">
        <v>357</v>
      </c>
      <c r="C21" s="14"/>
      <c r="D21" s="14"/>
      <c r="E21" s="14"/>
      <c r="F21" s="14"/>
      <c r="G21" s="14"/>
      <c r="H21" s="14"/>
    </row>
    <row r="22" spans="2:12" ht="31.5" customHeight="1">
      <c r="B22" s="1207"/>
      <c r="C22" s="1207"/>
      <c r="D22" s="1207"/>
      <c r="E22" s="1207"/>
      <c r="F22" s="1207"/>
      <c r="G22" s="1207"/>
      <c r="H22" s="1207"/>
    </row>
    <row r="23" spans="2:12">
      <c r="C23" s="294"/>
      <c r="D23" s="294"/>
      <c r="E23" s="294"/>
      <c r="F23" s="294"/>
      <c r="G23" s="294"/>
    </row>
    <row r="24" spans="2:12">
      <c r="C24" s="829"/>
      <c r="D24" s="829"/>
      <c r="E24" s="829"/>
      <c r="F24" s="829"/>
      <c r="G24" s="829"/>
      <c r="H24" s="829"/>
      <c r="I24" s="829"/>
    </row>
    <row r="25" spans="2:12">
      <c r="C25" s="19"/>
      <c r="D25" s="19"/>
      <c r="E25" s="19"/>
      <c r="F25" s="19"/>
      <c r="G25" s="19"/>
      <c r="H25" s="19"/>
      <c r="I25" s="19"/>
    </row>
    <row r="26" spans="2:12">
      <c r="C26" s="499"/>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tabColor theme="6" tint="0.79998168889431442"/>
    <pageSetUpPr fitToPage="1"/>
  </sheetPr>
  <dimension ref="B1:M41"/>
  <sheetViews>
    <sheetView zoomScaleNormal="100" workbookViewId="0">
      <selection sqref="A1:E37"/>
    </sheetView>
  </sheetViews>
  <sheetFormatPr baseColWidth="10" defaultColWidth="10.90625" defaultRowHeight="12.75"/>
  <cols>
    <col min="1" max="1" width="1.6328125" style="79" customWidth="1"/>
    <col min="2" max="5" width="14.08984375" style="79" customWidth="1"/>
    <col min="6" max="8" width="10.90625" style="79" customWidth="1"/>
    <col min="9" max="16384" width="10.90625" style="79"/>
  </cols>
  <sheetData>
    <row r="1" spans="2:13" s="30" customFormat="1" ht="15" customHeight="1">
      <c r="B1" s="1044" t="s">
        <v>45</v>
      </c>
      <c r="C1" s="1044"/>
      <c r="D1" s="1044"/>
      <c r="E1" s="1044"/>
    </row>
    <row r="2" spans="2:13" s="30" customFormat="1" ht="15" customHeight="1">
      <c r="B2" s="31"/>
      <c r="C2" s="31"/>
      <c r="D2" s="31"/>
      <c r="E2" s="31"/>
    </row>
    <row r="3" spans="2:13" s="30" customFormat="1" ht="34.5" customHeight="1">
      <c r="B3" s="1045" t="s">
        <v>465</v>
      </c>
      <c r="C3" s="1045"/>
      <c r="D3" s="1045"/>
      <c r="E3" s="1045"/>
    </row>
    <row r="4" spans="2:13" s="30" customFormat="1" ht="15" customHeight="1">
      <c r="B4" s="1044" t="s">
        <v>523</v>
      </c>
      <c r="C4" s="1044"/>
      <c r="D4" s="1044"/>
      <c r="E4" s="1044"/>
    </row>
    <row r="5" spans="2:13" s="30" customFormat="1" ht="30.75" customHeight="1">
      <c r="B5" s="295" t="s">
        <v>450</v>
      </c>
      <c r="C5" s="296" t="s">
        <v>412</v>
      </c>
      <c r="D5" s="296" t="s">
        <v>413</v>
      </c>
      <c r="E5" s="296" t="s">
        <v>204</v>
      </c>
    </row>
    <row r="6" spans="2:13" s="30" customFormat="1" ht="15.75" customHeight="1">
      <c r="B6" s="105" t="s">
        <v>68</v>
      </c>
      <c r="C6" s="997">
        <v>102.54600000000001</v>
      </c>
      <c r="D6" s="998">
        <v>1379.6980000000001</v>
      </c>
      <c r="E6" s="560">
        <v>134.54430206931522</v>
      </c>
    </row>
    <row r="7" spans="2:13" s="30" customFormat="1" ht="15.75" customHeight="1">
      <c r="B7" s="105" t="s">
        <v>63</v>
      </c>
      <c r="C7" s="997">
        <v>110.233</v>
      </c>
      <c r="D7" s="998">
        <v>1413.644</v>
      </c>
      <c r="E7" s="560">
        <v>128.24145219671061</v>
      </c>
    </row>
    <row r="8" spans="2:13" s="30" customFormat="1" ht="15.75" customHeight="1">
      <c r="B8" s="105" t="s">
        <v>65</v>
      </c>
      <c r="C8" s="997">
        <v>106.34699999999999</v>
      </c>
      <c r="D8" s="998">
        <v>1411.057</v>
      </c>
      <c r="E8" s="560">
        <v>132.68423180719719</v>
      </c>
      <c r="F8" s="297"/>
      <c r="G8" s="297"/>
      <c r="H8" s="297"/>
    </row>
    <row r="9" spans="2:13" s="30" customFormat="1" ht="15.75" customHeight="1">
      <c r="B9" s="105" t="s">
        <v>69</v>
      </c>
      <c r="C9" s="997">
        <v>92.378</v>
      </c>
      <c r="D9" s="998">
        <v>1115.732</v>
      </c>
      <c r="E9" s="560">
        <v>120.77897334863279</v>
      </c>
      <c r="F9" s="297"/>
      <c r="G9" s="297"/>
      <c r="H9" s="297"/>
    </row>
    <row r="10" spans="2:13" s="30" customFormat="1" ht="15.75" customHeight="1">
      <c r="B10" s="105" t="s">
        <v>109</v>
      </c>
      <c r="C10" s="997">
        <v>117.6</v>
      </c>
      <c r="D10" s="998">
        <v>1517.8920000000001</v>
      </c>
      <c r="E10" s="560">
        <v>129.07244897959185</v>
      </c>
      <c r="F10" s="297"/>
      <c r="G10" s="297"/>
      <c r="H10" s="297"/>
    </row>
    <row r="11" spans="2:13" s="30" customFormat="1" ht="15.75" customHeight="1">
      <c r="B11" s="105" t="s">
        <v>161</v>
      </c>
      <c r="C11" s="999">
        <v>92.536000000000001</v>
      </c>
      <c r="D11" s="998">
        <v>1149.0391</v>
      </c>
      <c r="E11" s="560">
        <v>124.1721167977868</v>
      </c>
      <c r="F11" s="297"/>
      <c r="G11" s="297"/>
      <c r="H11" s="297"/>
    </row>
    <row r="12" spans="2:13" ht="15.75" customHeight="1">
      <c r="B12" s="105" t="s">
        <v>367</v>
      </c>
      <c r="C12" s="999">
        <v>86.421000000000006</v>
      </c>
      <c r="D12" s="998">
        <v>1039.675</v>
      </c>
      <c r="E12" s="560">
        <v>120.30351419215236</v>
      </c>
      <c r="F12" s="297"/>
      <c r="G12" s="618"/>
      <c r="H12" s="297"/>
      <c r="I12" s="53"/>
      <c r="J12" s="298"/>
      <c r="K12" s="298"/>
      <c r="L12" s="299"/>
      <c r="M12" s="53"/>
    </row>
    <row r="13" spans="2:13" ht="15" customHeight="1">
      <c r="B13" s="105" t="s">
        <v>455</v>
      </c>
      <c r="C13" s="999">
        <v>81.597999999999999</v>
      </c>
      <c r="D13" s="998">
        <v>1087.9098671827173</v>
      </c>
      <c r="E13" s="561">
        <v>133.32555542816215</v>
      </c>
      <c r="F13" s="297"/>
      <c r="G13" s="297"/>
      <c r="H13" s="297"/>
      <c r="I13" s="53"/>
      <c r="J13" s="298"/>
      <c r="K13" s="298"/>
      <c r="L13" s="299"/>
      <c r="M13" s="53"/>
    </row>
    <row r="14" spans="2:13" ht="15" customHeight="1">
      <c r="B14" s="105" t="s">
        <v>485</v>
      </c>
      <c r="C14" s="999">
        <v>73.856999999999999</v>
      </c>
      <c r="D14" s="998">
        <v>951.06949999999995</v>
      </c>
      <c r="E14" s="561">
        <v>128.77174810782998</v>
      </c>
      <c r="F14" s="297"/>
      <c r="G14" s="297"/>
      <c r="H14" s="297"/>
      <c r="I14" s="53"/>
      <c r="J14" s="298"/>
      <c r="K14" s="298"/>
      <c r="L14" s="299"/>
      <c r="M14" s="53"/>
    </row>
    <row r="15" spans="2:13" ht="15" customHeight="1">
      <c r="B15" s="105" t="s">
        <v>508</v>
      </c>
      <c r="C15" s="1000">
        <v>54.679000000000002</v>
      </c>
      <c r="D15" s="998"/>
      <c r="E15" s="853"/>
      <c r="F15" s="297"/>
      <c r="G15" s="297"/>
      <c r="H15" s="297"/>
      <c r="I15" s="53"/>
      <c r="J15" s="298"/>
      <c r="K15" s="298"/>
      <c r="L15" s="299"/>
      <c r="M15" s="53"/>
    </row>
    <row r="16" spans="2:13" ht="30.75" customHeight="1">
      <c r="B16" s="1213" t="s">
        <v>654</v>
      </c>
      <c r="C16" s="1213"/>
      <c r="D16" s="1213"/>
      <c r="E16" s="1213"/>
      <c r="G16" s="618"/>
      <c r="H16" s="300"/>
    </row>
    <row r="17" spans="7:7" ht="12.75" customHeight="1">
      <c r="G17" s="620"/>
    </row>
    <row r="18" spans="7:7" ht="12.75" customHeight="1"/>
    <row r="19" spans="7:7" ht="12.75" customHeight="1"/>
    <row r="20" spans="7:7" ht="12.75" customHeight="1"/>
    <row r="21" spans="7:7" ht="12.75" customHeight="1">
      <c r="G21" s="618"/>
    </row>
    <row r="22" spans="7:7" ht="12.75" customHeight="1"/>
    <row r="23" spans="7:7" ht="12.75" customHeight="1"/>
    <row r="24" spans="7:7" ht="12.75" customHeight="1"/>
    <row r="25" spans="7:7" ht="12.75" customHeight="1"/>
    <row r="26" spans="7:7" ht="12.75" customHeight="1"/>
    <row r="27" spans="7:7" ht="12.75" customHeight="1"/>
    <row r="28" spans="7:7" ht="12.75" customHeight="1"/>
    <row r="29" spans="7:7" ht="12.75" customHeight="1"/>
    <row r="30" spans="7:7" ht="12.75" customHeight="1"/>
    <row r="31" spans="7:7" ht="12.75" customHeight="1"/>
    <row r="32" spans="7:7" ht="12.75" customHeight="1"/>
    <row r="33" spans="2:5" ht="12.75" customHeight="1"/>
    <row r="34" spans="2:5" ht="12.75" customHeight="1">
      <c r="B34" s="1212"/>
      <c r="C34" s="1212"/>
      <c r="D34" s="1212"/>
      <c r="E34" s="1212"/>
    </row>
    <row r="35" spans="2:5" ht="14.45" customHeight="1">
      <c r="B35" s="1212"/>
      <c r="C35" s="1212"/>
      <c r="D35" s="1212"/>
      <c r="E35" s="1212"/>
    </row>
    <row r="36" spans="2:5" ht="12.75" customHeight="1">
      <c r="B36" s="1211" t="s">
        <v>486</v>
      </c>
      <c r="C36" s="1211"/>
      <c r="D36" s="1211"/>
      <c r="E36" s="1211"/>
    </row>
    <row r="37" spans="2:5" ht="12.75" customHeight="1"/>
    <row r="38" spans="2:5" ht="12.75" customHeight="1"/>
    <row r="39" spans="2:5" ht="12.75" customHeight="1"/>
    <row r="40" spans="2:5" ht="12.75" customHeight="1"/>
    <row r="41" spans="2:5" ht="12.75" customHeight="1"/>
  </sheetData>
  <mergeCells count="6">
    <mergeCell ref="B36:E36"/>
    <mergeCell ref="B34:E35"/>
    <mergeCell ref="B1:E1"/>
    <mergeCell ref="B3:E3"/>
    <mergeCell ref="B4:E4"/>
    <mergeCell ref="B16:E16"/>
  </mergeCells>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tabColor theme="6" tint="0.79998168889431442"/>
    <pageSetUpPr fitToPage="1"/>
  </sheetPr>
  <dimension ref="B1:L25"/>
  <sheetViews>
    <sheetView zoomScaleNormal="100" zoomScaleSheetLayoutView="50" workbookViewId="0">
      <selection sqref="A1:D26"/>
    </sheetView>
  </sheetViews>
  <sheetFormatPr baseColWidth="10" defaultColWidth="10.90625" defaultRowHeight="12.75"/>
  <cols>
    <col min="1" max="1" width="3" style="79" customWidth="1"/>
    <col min="2" max="2" width="12.54296875" style="79" customWidth="1"/>
    <col min="3" max="3" width="12.1796875" style="79" customWidth="1"/>
    <col min="4" max="4" width="10.81640625" style="79" customWidth="1"/>
    <col min="5" max="5" width="7.81640625" style="316" bestFit="1" customWidth="1"/>
    <col min="6" max="10" width="7.08984375" style="316" customWidth="1"/>
    <col min="11" max="13" width="7.08984375" style="79" customWidth="1"/>
    <col min="14" max="14" width="6.6328125" style="79" customWidth="1"/>
    <col min="15" max="15" width="6.54296875" style="79" customWidth="1"/>
    <col min="16" max="16384" width="10.90625" style="79"/>
  </cols>
  <sheetData>
    <row r="1" spans="2:12" s="30" customFormat="1">
      <c r="B1" s="1044" t="s">
        <v>3</v>
      </c>
      <c r="C1" s="1044"/>
      <c r="D1" s="1044"/>
      <c r="E1" s="200"/>
      <c r="F1" s="200"/>
      <c r="G1" s="200"/>
      <c r="H1" s="200"/>
      <c r="I1" s="200"/>
      <c r="J1" s="200"/>
    </row>
    <row r="2" spans="2:12" s="30" customFormat="1">
      <c r="B2" s="31"/>
      <c r="C2" s="31"/>
      <c r="D2" s="31"/>
      <c r="E2" s="200"/>
      <c r="F2" s="200"/>
      <c r="G2" s="200"/>
      <c r="H2" s="200"/>
      <c r="I2" s="200"/>
      <c r="J2" s="200"/>
    </row>
    <row r="3" spans="2:12" s="30" customFormat="1" ht="36.75" customHeight="1">
      <c r="B3" s="1045" t="s">
        <v>205</v>
      </c>
      <c r="C3" s="1044"/>
      <c r="D3" s="1044"/>
      <c r="E3" s="200"/>
      <c r="F3" s="200"/>
      <c r="G3" s="200"/>
      <c r="H3" s="200"/>
      <c r="I3" s="200"/>
      <c r="J3" s="200"/>
    </row>
    <row r="4" spans="2:12" s="30" customFormat="1" ht="15.75" customHeight="1">
      <c r="B4" s="1044" t="s">
        <v>490</v>
      </c>
      <c r="C4" s="1044"/>
      <c r="D4" s="1044"/>
      <c r="E4" s="200"/>
      <c r="F4" s="200"/>
      <c r="G4" s="200"/>
      <c r="H4" s="200"/>
      <c r="I4" s="200"/>
      <c r="J4" s="200"/>
    </row>
    <row r="5" spans="2:12" s="30" customFormat="1" ht="30" customHeight="1">
      <c r="B5" s="295" t="s">
        <v>11</v>
      </c>
      <c r="C5" s="295" t="s">
        <v>12</v>
      </c>
      <c r="D5" s="296" t="s">
        <v>32</v>
      </c>
      <c r="E5" s="200"/>
      <c r="F5" s="200"/>
      <c r="G5" s="200"/>
      <c r="H5" s="200"/>
      <c r="I5" s="200"/>
      <c r="J5" s="200"/>
    </row>
    <row r="6" spans="2:12" ht="15.75" customHeight="1">
      <c r="B6" s="1214" t="s">
        <v>448</v>
      </c>
      <c r="C6" s="311" t="s">
        <v>206</v>
      </c>
      <c r="D6" s="302">
        <v>217</v>
      </c>
      <c r="E6" s="303"/>
      <c r="F6" s="308"/>
      <c r="G6" s="304"/>
      <c r="H6" s="305"/>
      <c r="I6" s="306"/>
      <c r="J6" s="306"/>
      <c r="K6" s="299"/>
      <c r="L6" s="53"/>
    </row>
    <row r="7" spans="2:12" ht="15.75" customHeight="1">
      <c r="B7" s="1214"/>
      <c r="C7" s="311" t="s">
        <v>175</v>
      </c>
      <c r="D7" s="302">
        <v>931</v>
      </c>
      <c r="E7" s="303"/>
      <c r="F7" s="308"/>
      <c r="G7" s="304"/>
      <c r="H7" s="305"/>
      <c r="I7" s="306"/>
      <c r="J7" s="306"/>
      <c r="K7" s="299"/>
      <c r="L7" s="53"/>
    </row>
    <row r="8" spans="2:12" ht="15.75" customHeight="1">
      <c r="B8" s="1214"/>
      <c r="C8" s="311" t="s">
        <v>207</v>
      </c>
      <c r="D8" s="302">
        <v>6868</v>
      </c>
      <c r="E8" s="303"/>
      <c r="F8" s="308"/>
      <c r="G8" s="304"/>
      <c r="H8" s="305"/>
      <c r="I8" s="306"/>
      <c r="J8" s="306"/>
      <c r="K8" s="299"/>
      <c r="L8" s="53"/>
    </row>
    <row r="9" spans="2:12" ht="15.75" customHeight="1">
      <c r="B9" s="1214"/>
      <c r="C9" s="311" t="s">
        <v>208</v>
      </c>
      <c r="D9" s="302">
        <v>38617</v>
      </c>
      <c r="E9" s="303"/>
      <c r="F9" s="308"/>
      <c r="G9" s="304"/>
      <c r="H9" s="305"/>
      <c r="I9" s="306"/>
      <c r="J9" s="306"/>
      <c r="K9" s="299"/>
      <c r="L9" s="53"/>
    </row>
    <row r="10" spans="2:12" ht="15.75" customHeight="1">
      <c r="B10" s="1214"/>
      <c r="C10" s="311" t="s">
        <v>178</v>
      </c>
      <c r="D10" s="302">
        <v>24037</v>
      </c>
      <c r="E10" s="303"/>
      <c r="F10" s="308"/>
      <c r="G10" s="304"/>
      <c r="H10" s="305"/>
      <c r="I10" s="306"/>
      <c r="J10" s="306"/>
      <c r="K10" s="299"/>
      <c r="L10" s="53"/>
    </row>
    <row r="11" spans="2:12" ht="15.75" customHeight="1">
      <c r="B11" s="1214"/>
      <c r="C11" s="311" t="s">
        <v>179</v>
      </c>
      <c r="D11" s="302">
        <v>17707</v>
      </c>
      <c r="E11" s="303"/>
      <c r="F11" s="308"/>
      <c r="G11" s="304"/>
      <c r="H11" s="305"/>
      <c r="I11" s="306"/>
      <c r="J11" s="306"/>
      <c r="K11" s="299"/>
      <c r="L11" s="53"/>
    </row>
    <row r="12" spans="2:12" ht="15.75" customHeight="1">
      <c r="B12" s="1214"/>
      <c r="C12" s="311" t="s">
        <v>180</v>
      </c>
      <c r="D12" s="302">
        <v>245</v>
      </c>
      <c r="E12" s="303"/>
      <c r="F12" s="308"/>
      <c r="G12" s="304"/>
      <c r="H12" s="305"/>
      <c r="I12" s="306"/>
      <c r="J12" s="306"/>
      <c r="K12" s="299"/>
      <c r="L12" s="53"/>
    </row>
    <row r="13" spans="2:12" ht="15.75" customHeight="1">
      <c r="B13" s="1214"/>
      <c r="C13" s="311" t="s">
        <v>44</v>
      </c>
      <c r="D13" s="302">
        <v>436</v>
      </c>
      <c r="E13" s="303"/>
      <c r="F13" s="308"/>
      <c r="G13" s="309"/>
      <c r="H13" s="305"/>
      <c r="I13" s="306"/>
      <c r="J13" s="306"/>
      <c r="K13" s="299"/>
      <c r="L13" s="53"/>
    </row>
    <row r="14" spans="2:12" ht="15.75" customHeight="1">
      <c r="B14" s="1214"/>
      <c r="C14" s="311" t="s">
        <v>7</v>
      </c>
      <c r="D14" s="302">
        <v>89058</v>
      </c>
      <c r="E14" s="303"/>
      <c r="F14" s="308"/>
      <c r="G14" s="310"/>
      <c r="H14" s="305"/>
      <c r="I14" s="306"/>
      <c r="J14" s="306"/>
      <c r="K14" s="299"/>
      <c r="L14" s="53"/>
    </row>
    <row r="15" spans="2:12" ht="15.75" customHeight="1">
      <c r="B15" s="1214" t="s">
        <v>488</v>
      </c>
      <c r="C15" s="696" t="s">
        <v>206</v>
      </c>
      <c r="D15" s="302">
        <v>123</v>
      </c>
      <c r="E15" s="303"/>
      <c r="F15" s="310"/>
      <c r="G15" s="309"/>
      <c r="H15" s="312"/>
      <c r="I15" s="306"/>
      <c r="J15" s="310"/>
      <c r="K15" s="299"/>
      <c r="L15" s="298"/>
    </row>
    <row r="16" spans="2:12" ht="15.75" customHeight="1">
      <c r="B16" s="1214"/>
      <c r="C16" s="696" t="s">
        <v>175</v>
      </c>
      <c r="D16" s="302">
        <v>622</v>
      </c>
      <c r="E16" s="303"/>
      <c r="F16" s="310"/>
      <c r="G16" s="309"/>
      <c r="H16" s="312"/>
      <c r="I16" s="306"/>
      <c r="J16" s="310"/>
      <c r="K16" s="299"/>
      <c r="L16" s="298"/>
    </row>
    <row r="17" spans="2:12" ht="15.75" customHeight="1">
      <c r="B17" s="1214"/>
      <c r="C17" s="696" t="s">
        <v>207</v>
      </c>
      <c r="D17" s="302">
        <v>5023</v>
      </c>
      <c r="E17" s="303"/>
      <c r="F17" s="310"/>
      <c r="G17" s="309"/>
      <c r="H17" s="312"/>
      <c r="I17" s="306"/>
      <c r="J17" s="310"/>
      <c r="K17" s="299"/>
      <c r="L17" s="298"/>
    </row>
    <row r="18" spans="2:12" ht="15.75" customHeight="1">
      <c r="B18" s="1214"/>
      <c r="C18" s="696" t="s">
        <v>208</v>
      </c>
      <c r="D18" s="302">
        <v>33261</v>
      </c>
      <c r="E18" s="303"/>
      <c r="F18" s="619"/>
      <c r="G18" s="309"/>
      <c r="H18" s="312"/>
      <c r="I18" s="306"/>
      <c r="J18" s="310"/>
      <c r="K18" s="299"/>
      <c r="L18" s="298"/>
    </row>
    <row r="19" spans="2:12" ht="15.75" customHeight="1">
      <c r="B19" s="1214"/>
      <c r="C19" s="696" t="s">
        <v>178</v>
      </c>
      <c r="D19" s="302">
        <v>24481</v>
      </c>
      <c r="E19" s="303"/>
      <c r="F19" s="619"/>
      <c r="G19" s="309"/>
      <c r="H19" s="312"/>
      <c r="I19" s="306"/>
      <c r="J19" s="310"/>
      <c r="K19" s="299"/>
      <c r="L19" s="298"/>
    </row>
    <row r="20" spans="2:12" ht="15.75" customHeight="1">
      <c r="B20" s="1214"/>
      <c r="C20" s="79" t="s">
        <v>470</v>
      </c>
      <c r="D20" s="302">
        <v>6866</v>
      </c>
      <c r="E20" s="303"/>
      <c r="F20" s="619"/>
      <c r="G20" s="309"/>
      <c r="H20" s="312"/>
      <c r="I20" s="306"/>
      <c r="J20" s="310"/>
      <c r="K20" s="299"/>
      <c r="L20" s="298"/>
    </row>
    <row r="21" spans="2:12" ht="15.75" customHeight="1">
      <c r="B21" s="1214"/>
      <c r="C21" s="696" t="s">
        <v>179</v>
      </c>
      <c r="D21" s="302">
        <v>9394</v>
      </c>
      <c r="E21" s="303"/>
      <c r="F21" s="310"/>
      <c r="G21" s="309"/>
      <c r="H21" s="312"/>
      <c r="I21" s="306"/>
      <c r="J21" s="310"/>
      <c r="K21" s="299"/>
      <c r="L21" s="298"/>
    </row>
    <row r="22" spans="2:12" ht="15.75" customHeight="1">
      <c r="B22" s="1214"/>
      <c r="C22" s="696" t="s">
        <v>180</v>
      </c>
      <c r="D22" s="302">
        <v>222</v>
      </c>
      <c r="E22" s="303"/>
      <c r="F22" s="310"/>
      <c r="G22" s="313"/>
      <c r="H22" s="312"/>
      <c r="I22" s="306"/>
      <c r="J22" s="306"/>
      <c r="K22" s="299"/>
      <c r="L22" s="314"/>
    </row>
    <row r="23" spans="2:12" ht="15.75" customHeight="1">
      <c r="B23" s="1214"/>
      <c r="C23" s="696" t="s">
        <v>44</v>
      </c>
      <c r="D23" s="105">
        <v>436</v>
      </c>
      <c r="E23" s="303"/>
      <c r="F23" s="310"/>
      <c r="G23" s="310"/>
      <c r="H23" s="312"/>
      <c r="I23" s="306"/>
      <c r="J23" s="306"/>
      <c r="K23" s="299"/>
      <c r="L23" s="314"/>
    </row>
    <row r="24" spans="2:12" ht="17.25" customHeight="1">
      <c r="B24" s="1215"/>
      <c r="C24" s="697" t="s">
        <v>7</v>
      </c>
      <c r="D24" s="698">
        <v>80428</v>
      </c>
      <c r="E24" s="315"/>
      <c r="F24" s="315"/>
      <c r="G24" s="315"/>
      <c r="H24" s="315"/>
      <c r="I24" s="315"/>
      <c r="J24" s="315"/>
      <c r="K24" s="61"/>
      <c r="L24" s="314"/>
    </row>
    <row r="25" spans="2:12" ht="36" customHeight="1">
      <c r="B25" s="1051" t="s">
        <v>655</v>
      </c>
      <c r="C25" s="1052"/>
      <c r="D25" s="1053"/>
      <c r="E25" s="699"/>
      <c r="F25" s="699"/>
    </row>
  </sheetData>
  <mergeCells count="6">
    <mergeCell ref="B25:D25"/>
    <mergeCell ref="B1:D1"/>
    <mergeCell ref="B3:D3"/>
    <mergeCell ref="B4:D4"/>
    <mergeCell ref="B6:B14"/>
    <mergeCell ref="B15:B24"/>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tabColor theme="6" tint="0.79998168889431442"/>
    <pageSetUpPr fitToPage="1"/>
  </sheetPr>
  <dimension ref="B1:Q25"/>
  <sheetViews>
    <sheetView zoomScaleNormal="100" zoomScaleSheetLayoutView="50" workbookViewId="0">
      <selection sqref="A1:F26"/>
    </sheetView>
  </sheetViews>
  <sheetFormatPr baseColWidth="10" defaultColWidth="10.90625" defaultRowHeight="12.75"/>
  <cols>
    <col min="1" max="1" width="1.7265625" style="79" customWidth="1"/>
    <col min="2" max="2" width="9" style="79" customWidth="1"/>
    <col min="3" max="3" width="12.1796875" style="79" customWidth="1"/>
    <col min="4" max="5" width="10.81640625" style="79" customWidth="1"/>
    <col min="6" max="6" width="13.90625" style="79" customWidth="1"/>
    <col min="7" max="7" width="10.90625" style="316" customWidth="1"/>
    <col min="8" max="11" width="10.90625" style="79" customWidth="1"/>
    <col min="12" max="14" width="10.90625" style="318" customWidth="1"/>
    <col min="15" max="16" width="10.90625" style="79" customWidth="1"/>
    <col min="17" max="16384" width="10.90625" style="79"/>
  </cols>
  <sheetData>
    <row r="1" spans="2:17" s="30" customFormat="1">
      <c r="B1" s="1044" t="s">
        <v>37</v>
      </c>
      <c r="C1" s="1044"/>
      <c r="D1" s="1044"/>
      <c r="E1" s="1044"/>
      <c r="F1" s="1044"/>
      <c r="G1" s="200"/>
      <c r="L1" s="317"/>
      <c r="M1" s="317"/>
      <c r="N1" s="317"/>
    </row>
    <row r="2" spans="2:17" s="30" customFormat="1">
      <c r="B2" s="31"/>
      <c r="C2" s="31"/>
      <c r="D2" s="31"/>
      <c r="E2" s="31"/>
      <c r="F2" s="31"/>
      <c r="G2" s="200"/>
      <c r="L2" s="317"/>
      <c r="M2" s="317"/>
      <c r="N2" s="317"/>
    </row>
    <row r="3" spans="2:17" s="30" customFormat="1" ht="29.25" customHeight="1">
      <c r="B3" s="1045" t="s">
        <v>209</v>
      </c>
      <c r="C3" s="1044"/>
      <c r="D3" s="1044"/>
      <c r="E3" s="1044"/>
      <c r="F3" s="1044"/>
      <c r="G3" s="200"/>
      <c r="L3" s="317"/>
      <c r="M3" s="317"/>
      <c r="N3" s="317"/>
    </row>
    <row r="4" spans="2:17" s="30" customFormat="1" ht="17.25" customHeight="1">
      <c r="B4" s="1044" t="s">
        <v>490</v>
      </c>
      <c r="C4" s="1044"/>
      <c r="D4" s="1044"/>
      <c r="E4" s="1044"/>
      <c r="F4" s="1044"/>
      <c r="G4" s="200"/>
      <c r="L4" s="317"/>
      <c r="M4" s="317"/>
      <c r="N4" s="317"/>
    </row>
    <row r="5" spans="2:17" s="30" customFormat="1" ht="30" customHeight="1">
      <c r="B5" s="261" t="s">
        <v>11</v>
      </c>
      <c r="C5" s="295" t="s">
        <v>12</v>
      </c>
      <c r="D5" s="296" t="s">
        <v>32</v>
      </c>
      <c r="E5" s="296" t="s">
        <v>30</v>
      </c>
      <c r="F5" s="296" t="s">
        <v>31</v>
      </c>
      <c r="G5" s="200"/>
      <c r="L5" s="317"/>
      <c r="M5" s="317"/>
      <c r="N5" s="317"/>
    </row>
    <row r="6" spans="2:17" ht="15.75" customHeight="1">
      <c r="B6" s="1214" t="s">
        <v>455</v>
      </c>
      <c r="C6" s="301" t="s">
        <v>206</v>
      </c>
      <c r="D6" s="706">
        <v>217</v>
      </c>
      <c r="E6" s="707">
        <f>F6*D6/10</f>
        <v>549.77832313584372</v>
      </c>
      <c r="F6" s="708">
        <v>25.335406596121832</v>
      </c>
      <c r="G6" s="303"/>
      <c r="H6" s="319"/>
      <c r="I6" s="320"/>
      <c r="J6" s="320"/>
      <c r="K6" s="320"/>
    </row>
    <row r="7" spans="2:17" ht="15.75" customHeight="1">
      <c r="B7" s="1214"/>
      <c r="C7" s="301" t="s">
        <v>175</v>
      </c>
      <c r="D7" s="706">
        <v>931</v>
      </c>
      <c r="E7" s="707">
        <f t="shared" ref="E7:E13" si="0">F7*D7/10</f>
        <v>13317.592043001012</v>
      </c>
      <c r="F7" s="708">
        <v>143.04610142858232</v>
      </c>
      <c r="G7" s="303"/>
      <c r="H7" s="319"/>
      <c r="I7" s="320"/>
      <c r="J7" s="320"/>
      <c r="K7" s="320"/>
    </row>
    <row r="8" spans="2:17" ht="15.75" customHeight="1">
      <c r="B8" s="1214"/>
      <c r="C8" s="301" t="s">
        <v>207</v>
      </c>
      <c r="D8" s="706">
        <v>5900</v>
      </c>
      <c r="E8" s="707">
        <f t="shared" si="0"/>
        <v>82857.016148729104</v>
      </c>
      <c r="F8" s="708">
        <v>140.43562059106628</v>
      </c>
      <c r="G8" s="303"/>
      <c r="H8" s="319"/>
      <c r="I8" s="320"/>
      <c r="J8" s="320"/>
      <c r="K8" s="320"/>
    </row>
    <row r="9" spans="2:17" ht="15.75" customHeight="1">
      <c r="B9" s="1214"/>
      <c r="C9" s="301" t="s">
        <v>208</v>
      </c>
      <c r="D9" s="706">
        <v>35657</v>
      </c>
      <c r="E9" s="707">
        <f t="shared" si="0"/>
        <v>510929.15781170299</v>
      </c>
      <c r="F9" s="708">
        <v>143.29000134944133</v>
      </c>
      <c r="G9" s="303"/>
      <c r="H9" s="323"/>
      <c r="I9" s="320"/>
      <c r="J9" s="320"/>
      <c r="K9" s="320"/>
    </row>
    <row r="10" spans="2:17" ht="15.75" customHeight="1">
      <c r="B10" s="1214"/>
      <c r="C10" s="301" t="s">
        <v>178</v>
      </c>
      <c r="D10" s="706">
        <v>21193</v>
      </c>
      <c r="E10" s="707">
        <f t="shared" si="0"/>
        <v>258701.0068704499</v>
      </c>
      <c r="F10" s="708">
        <v>122.0690826548624</v>
      </c>
      <c r="G10" s="303"/>
      <c r="H10" s="323"/>
      <c r="I10" s="320"/>
      <c r="J10" s="320"/>
      <c r="K10" s="320"/>
    </row>
    <row r="11" spans="2:17" ht="15.75" customHeight="1">
      <c r="B11" s="1214"/>
      <c r="C11" s="301" t="s">
        <v>179</v>
      </c>
      <c r="D11" s="706">
        <v>17070</v>
      </c>
      <c r="E11" s="707">
        <f t="shared" si="0"/>
        <v>218818.61598569859</v>
      </c>
      <c r="F11" s="708">
        <v>128.18899589086033</v>
      </c>
      <c r="G11" s="303"/>
      <c r="H11" s="492"/>
      <c r="I11" s="493"/>
      <c r="J11" s="493"/>
      <c r="K11" s="493"/>
      <c r="L11" s="494"/>
      <c r="M11" s="494"/>
      <c r="N11" s="494"/>
      <c r="O11" s="494"/>
      <c r="P11" s="494"/>
      <c r="Q11" s="494"/>
    </row>
    <row r="12" spans="2:17" ht="15.75" customHeight="1">
      <c r="B12" s="1214"/>
      <c r="C12" s="301" t="s">
        <v>180</v>
      </c>
      <c r="D12" s="706">
        <v>245</v>
      </c>
      <c r="E12" s="707">
        <f t="shared" si="0"/>
        <v>1470</v>
      </c>
      <c r="F12" s="708">
        <v>60</v>
      </c>
      <c r="G12" s="303"/>
      <c r="H12" s="492"/>
      <c r="I12" s="493"/>
      <c r="J12" s="493"/>
      <c r="K12" s="493"/>
      <c r="L12" s="494"/>
      <c r="M12" s="494"/>
      <c r="N12" s="494"/>
      <c r="O12" s="494"/>
      <c r="P12" s="494"/>
      <c r="Q12" s="494"/>
    </row>
    <row r="13" spans="2:17" ht="15.75" customHeight="1">
      <c r="B13" s="1214"/>
      <c r="C13" s="301" t="s">
        <v>44</v>
      </c>
      <c r="D13" s="706">
        <v>385</v>
      </c>
      <c r="E13" s="707">
        <f t="shared" si="0"/>
        <v>1266.7</v>
      </c>
      <c r="F13" s="708">
        <v>32.9012987012987</v>
      </c>
      <c r="G13" s="303"/>
      <c r="H13" s="492"/>
      <c r="I13" s="493"/>
      <c r="J13" s="493"/>
      <c r="K13" s="493"/>
      <c r="L13" s="494"/>
      <c r="M13" s="494"/>
      <c r="N13" s="494"/>
      <c r="O13" s="494"/>
      <c r="P13" s="494"/>
      <c r="Q13" s="494"/>
    </row>
    <row r="14" spans="2:17" ht="15.75" customHeight="1">
      <c r="B14" s="1214"/>
      <c r="C14" s="301" t="s">
        <v>7</v>
      </c>
      <c r="D14" s="707">
        <f>SUM(D6:D13)</f>
        <v>81598</v>
      </c>
      <c r="E14" s="707">
        <f>SUM(E6:E13)</f>
        <v>1087909.8671827174</v>
      </c>
      <c r="F14" s="708">
        <f>E14/D14*10</f>
        <v>133.32555542816215</v>
      </c>
      <c r="G14" s="303"/>
      <c r="H14" s="492"/>
      <c r="I14" s="495"/>
      <c r="J14" s="493"/>
      <c r="K14" s="493"/>
      <c r="L14" s="494"/>
      <c r="M14" s="494"/>
      <c r="N14" s="494"/>
      <c r="O14" s="494"/>
      <c r="P14" s="494"/>
      <c r="Q14" s="494"/>
    </row>
    <row r="15" spans="2:17" ht="15.75" customHeight="1">
      <c r="B15" s="1215" t="s">
        <v>485</v>
      </c>
      <c r="C15" s="700" t="s">
        <v>206</v>
      </c>
      <c r="D15" s="706">
        <v>123</v>
      </c>
      <c r="E15" s="707">
        <v>599.79999999999995</v>
      </c>
      <c r="F15" s="708">
        <f>E15/D15*10</f>
        <v>48.764227642276417</v>
      </c>
      <c r="G15" s="321"/>
      <c r="H15" s="492"/>
      <c r="I15" s="495"/>
      <c r="J15" s="493"/>
      <c r="K15" s="495"/>
      <c r="L15" s="496"/>
      <c r="M15" s="497"/>
      <c r="N15" s="498"/>
      <c r="O15" s="494"/>
      <c r="P15" s="494"/>
      <c r="Q15" s="494"/>
    </row>
    <row r="16" spans="2:17" ht="15.75" customHeight="1">
      <c r="B16" s="1217"/>
      <c r="C16" s="700" t="s">
        <v>175</v>
      </c>
      <c r="D16" s="706">
        <v>622</v>
      </c>
      <c r="E16" s="707">
        <v>7728.6</v>
      </c>
      <c r="F16" s="708">
        <f t="shared" ref="F16:F24" si="1">E16/D16*10</f>
        <v>124.25401929260451</v>
      </c>
      <c r="G16" s="320"/>
      <c r="H16" s="492"/>
      <c r="I16" s="495"/>
      <c r="J16" s="493"/>
      <c r="K16" s="495"/>
      <c r="L16" s="496"/>
      <c r="M16" s="497"/>
      <c r="N16" s="498"/>
      <c r="O16" s="494"/>
      <c r="P16" s="494"/>
      <c r="Q16" s="494"/>
    </row>
    <row r="17" spans="2:17" ht="15.75" customHeight="1">
      <c r="B17" s="1217"/>
      <c r="C17" s="700" t="s">
        <v>207</v>
      </c>
      <c r="D17" s="706">
        <v>4065</v>
      </c>
      <c r="E17" s="707">
        <v>54555</v>
      </c>
      <c r="F17" s="708">
        <f t="shared" si="1"/>
        <v>134.20664206642067</v>
      </c>
      <c r="G17" s="321"/>
      <c r="H17" s="492"/>
      <c r="I17" s="495"/>
      <c r="J17" s="493"/>
      <c r="K17" s="495"/>
      <c r="L17" s="496"/>
      <c r="M17" s="497"/>
      <c r="N17" s="498"/>
      <c r="O17" s="494"/>
      <c r="P17" s="494"/>
      <c r="Q17" s="494"/>
    </row>
    <row r="18" spans="2:17" ht="15.75" customHeight="1">
      <c r="B18" s="1217"/>
      <c r="C18" s="700" t="s">
        <v>208</v>
      </c>
      <c r="D18" s="706">
        <v>30933</v>
      </c>
      <c r="E18" s="707">
        <v>409157</v>
      </c>
      <c r="F18" s="708">
        <f t="shared" si="1"/>
        <v>132.27200724145735</v>
      </c>
      <c r="G18" s="321"/>
      <c r="H18" s="492"/>
      <c r="I18" s="495"/>
      <c r="J18" s="493"/>
      <c r="K18" s="495"/>
      <c r="L18" s="496"/>
      <c r="M18" s="497"/>
      <c r="N18" s="498"/>
      <c r="O18" s="494"/>
      <c r="P18" s="494"/>
      <c r="Q18" s="494"/>
    </row>
    <row r="19" spans="2:17" ht="15.75" customHeight="1">
      <c r="B19" s="1217"/>
      <c r="C19" s="700" t="s">
        <v>178</v>
      </c>
      <c r="D19" s="706">
        <v>22114</v>
      </c>
      <c r="E19" s="707">
        <v>276288.2</v>
      </c>
      <c r="F19" s="708">
        <f t="shared" si="1"/>
        <v>124.93813873564258</v>
      </c>
      <c r="G19" s="299"/>
      <c r="H19" s="323"/>
      <c r="I19" s="321"/>
      <c r="J19" s="320"/>
      <c r="K19" s="321"/>
      <c r="L19" s="324"/>
      <c r="M19" s="325"/>
      <c r="N19" s="326"/>
    </row>
    <row r="20" spans="2:17" ht="15.75" customHeight="1">
      <c r="B20" s="1217"/>
      <c r="C20" s="79" t="s">
        <v>470</v>
      </c>
      <c r="D20" s="706">
        <v>6494</v>
      </c>
      <c r="E20" s="707">
        <v>87160.6</v>
      </c>
      <c r="F20" s="708">
        <f t="shared" si="1"/>
        <v>134.21712349861411</v>
      </c>
      <c r="G20" s="53"/>
      <c r="H20" s="323"/>
      <c r="I20" s="321"/>
      <c r="J20" s="320"/>
      <c r="K20" s="321"/>
      <c r="L20" s="324"/>
      <c r="M20" s="325"/>
      <c r="N20" s="326"/>
    </row>
    <row r="21" spans="2:17" ht="15.75" customHeight="1">
      <c r="B21" s="1217"/>
      <c r="C21" s="700" t="s">
        <v>179</v>
      </c>
      <c r="D21" s="706">
        <v>8899</v>
      </c>
      <c r="E21" s="707">
        <v>110983.6</v>
      </c>
      <c r="F21" s="708">
        <f t="shared" si="1"/>
        <v>124.71468704348803</v>
      </c>
      <c r="G21" s="79"/>
      <c r="H21" s="323"/>
      <c r="I21" s="321"/>
      <c r="J21" s="320"/>
      <c r="K21" s="321"/>
      <c r="L21" s="324"/>
      <c r="M21" s="325"/>
      <c r="N21" s="326"/>
    </row>
    <row r="22" spans="2:17" ht="15.75" customHeight="1">
      <c r="B22" s="1217"/>
      <c r="C22" s="700" t="s">
        <v>180</v>
      </c>
      <c r="D22" s="706">
        <v>222</v>
      </c>
      <c r="E22" s="707">
        <v>3330</v>
      </c>
      <c r="F22" s="708">
        <f t="shared" si="1"/>
        <v>150</v>
      </c>
      <c r="G22" s="79"/>
      <c r="H22" s="323"/>
      <c r="I22" s="321"/>
      <c r="J22" s="320"/>
      <c r="K22" s="321"/>
      <c r="L22" s="324"/>
      <c r="M22" s="325"/>
      <c r="N22" s="326"/>
    </row>
    <row r="23" spans="2:17" ht="15.75" customHeight="1">
      <c r="B23" s="1217"/>
      <c r="C23" s="700" t="s">
        <v>44</v>
      </c>
      <c r="D23" s="706">
        <v>385</v>
      </c>
      <c r="E23" s="707">
        <v>1266.7</v>
      </c>
      <c r="F23" s="708">
        <f t="shared" si="1"/>
        <v>32.9012987012987</v>
      </c>
      <c r="G23" s="303"/>
      <c r="H23" s="323"/>
      <c r="I23" s="321"/>
      <c r="J23" s="320"/>
      <c r="K23" s="321"/>
      <c r="L23" s="324"/>
      <c r="M23" s="325"/>
      <c r="N23" s="326"/>
    </row>
    <row r="24" spans="2:17" ht="18.75" customHeight="1">
      <c r="B24" s="1218"/>
      <c r="C24" s="700" t="s">
        <v>7</v>
      </c>
      <c r="D24" s="706">
        <v>73857</v>
      </c>
      <c r="E24" s="707">
        <v>951069.5</v>
      </c>
      <c r="F24" s="708">
        <f t="shared" si="1"/>
        <v>128.77174810783001</v>
      </c>
      <c r="H24" s="321"/>
      <c r="I24" s="321"/>
      <c r="J24" s="321"/>
      <c r="K24" s="321"/>
    </row>
    <row r="25" spans="2:17" ht="25.5" customHeight="1">
      <c r="B25" s="1216" t="s">
        <v>656</v>
      </c>
      <c r="C25" s="1216"/>
      <c r="D25" s="1216"/>
      <c r="E25" s="1216"/>
      <c r="F25" s="1216"/>
      <c r="H25" s="705"/>
    </row>
  </sheetData>
  <mergeCells count="6">
    <mergeCell ref="B25:F25"/>
    <mergeCell ref="B1:F1"/>
    <mergeCell ref="B3:F3"/>
    <mergeCell ref="B4:F4"/>
    <mergeCell ref="B6:B14"/>
    <mergeCell ref="B15:B24"/>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tabColor theme="6" tint="0.79998168889431442"/>
    <pageSetUpPr fitToPage="1"/>
  </sheetPr>
  <dimension ref="B1:J34"/>
  <sheetViews>
    <sheetView topLeftCell="B1" zoomScaleNormal="100" workbookViewId="0">
      <selection activeCell="B1" sqref="B1:E33"/>
    </sheetView>
  </sheetViews>
  <sheetFormatPr baseColWidth="10" defaultRowHeight="16.5" customHeight="1"/>
  <cols>
    <col min="1" max="1" width="3.08984375" customWidth="1"/>
    <col min="2" max="2" width="23.08984375" customWidth="1"/>
    <col min="3" max="5" width="10.6328125" customWidth="1"/>
    <col min="6" max="10" width="10.90625" style="328" customWidth="1"/>
  </cols>
  <sheetData>
    <row r="1" spans="2:7" ht="16.5" customHeight="1">
      <c r="B1" s="1044" t="s">
        <v>74</v>
      </c>
      <c r="C1" s="1044"/>
      <c r="D1" s="1044"/>
      <c r="E1" s="1044"/>
      <c r="F1" s="327"/>
    </row>
    <row r="2" spans="2:7" ht="16.5" customHeight="1">
      <c r="B2" s="66"/>
      <c r="C2" s="66"/>
      <c r="D2" s="66"/>
      <c r="E2" s="66"/>
      <c r="F2" s="327"/>
    </row>
    <row r="3" spans="2:7" ht="16.5" customHeight="1">
      <c r="B3" s="1063" t="s">
        <v>210</v>
      </c>
      <c r="C3" s="1064"/>
      <c r="D3" s="1064"/>
      <c r="E3" s="1064"/>
    </row>
    <row r="4" spans="2:7" ht="16.5" customHeight="1">
      <c r="B4" s="1228" t="s">
        <v>506</v>
      </c>
      <c r="C4" s="1065"/>
      <c r="D4" s="1065"/>
      <c r="E4" s="1065"/>
    </row>
    <row r="5" spans="2:7" ht="16.5" customHeight="1">
      <c r="B5" s="1229"/>
      <c r="C5" s="1229"/>
      <c r="D5" s="1229"/>
      <c r="E5" s="1229"/>
    </row>
    <row r="6" spans="2:7" ht="16.5" customHeight="1">
      <c r="G6" s="329"/>
    </row>
    <row r="7" spans="2:7" ht="15.75" customHeight="1">
      <c r="B7" s="1075" t="s">
        <v>12</v>
      </c>
      <c r="C7" s="1075"/>
      <c r="D7" s="1225" t="s">
        <v>208</v>
      </c>
      <c r="E7" s="1225"/>
      <c r="G7" s="330"/>
    </row>
    <row r="8" spans="2:7" ht="15.75" customHeight="1">
      <c r="B8" s="1075" t="s">
        <v>211</v>
      </c>
      <c r="C8" s="1075"/>
      <c r="D8" s="758">
        <v>180</v>
      </c>
      <c r="E8" s="758">
        <v>150</v>
      </c>
      <c r="G8" s="330"/>
    </row>
    <row r="9" spans="2:7" ht="15.75" customHeight="1">
      <c r="B9" s="1075" t="s">
        <v>212</v>
      </c>
      <c r="C9" s="1075"/>
      <c r="D9" s="1227">
        <v>16630</v>
      </c>
      <c r="E9" s="1227"/>
      <c r="G9" s="332"/>
    </row>
    <row r="10" spans="2:7" ht="15.75" customHeight="1">
      <c r="B10" s="1226"/>
      <c r="C10" s="1226"/>
      <c r="D10" s="1226"/>
      <c r="E10" s="1226"/>
      <c r="G10" s="332"/>
    </row>
    <row r="11" spans="2:7" ht="15.75" customHeight="1">
      <c r="B11" s="1075" t="s">
        <v>167</v>
      </c>
      <c r="C11" s="1075"/>
      <c r="D11" s="1225" t="s">
        <v>213</v>
      </c>
      <c r="E11" s="1225"/>
      <c r="G11" s="333"/>
    </row>
    <row r="12" spans="2:7" ht="15.75" customHeight="1">
      <c r="B12" s="1075" t="s">
        <v>97</v>
      </c>
      <c r="C12" s="1075"/>
      <c r="D12" s="745">
        <v>152000</v>
      </c>
      <c r="E12" s="745">
        <v>120000</v>
      </c>
      <c r="G12" s="334"/>
    </row>
    <row r="13" spans="2:7" ht="15.75" customHeight="1">
      <c r="B13" s="1075" t="s">
        <v>98</v>
      </c>
      <c r="C13" s="1075"/>
      <c r="D13" s="745">
        <v>335000</v>
      </c>
      <c r="E13" s="745">
        <v>320000</v>
      </c>
      <c r="G13" s="334"/>
    </row>
    <row r="14" spans="2:7" ht="15.75" customHeight="1">
      <c r="B14" s="1075" t="s">
        <v>72</v>
      </c>
      <c r="C14" s="1075"/>
      <c r="D14" s="745">
        <v>981100</v>
      </c>
      <c r="E14" s="745">
        <v>772975</v>
      </c>
      <c r="G14" s="334"/>
    </row>
    <row r="15" spans="2:7" ht="15.75" customHeight="1">
      <c r="B15" s="1085" t="s">
        <v>214</v>
      </c>
      <c r="C15" s="1085"/>
      <c r="D15" s="745">
        <f>660490+73405</f>
        <v>733895</v>
      </c>
      <c r="E15" s="745">
        <f>640779+60649</f>
        <v>701428</v>
      </c>
      <c r="G15" s="334"/>
    </row>
    <row r="16" spans="2:7" ht="15.75" customHeight="1">
      <c r="B16" s="1075" t="s">
        <v>99</v>
      </c>
      <c r="C16" s="1075"/>
      <c r="D16" s="745">
        <f>SUM(D12:D15)</f>
        <v>2201995</v>
      </c>
      <c r="E16" s="745">
        <f>SUM(E12:E15)</f>
        <v>1914403</v>
      </c>
      <c r="G16" s="335"/>
    </row>
    <row r="17" spans="2:7" ht="15.75" customHeight="1">
      <c r="B17" s="1077" t="s">
        <v>215</v>
      </c>
      <c r="C17" s="1077"/>
      <c r="D17" s="745">
        <f>$B$23*D8</f>
        <v>2993400</v>
      </c>
      <c r="E17" s="745">
        <f>$B$23*E8</f>
        <v>2494500</v>
      </c>
      <c r="G17" s="336"/>
    </row>
    <row r="18" spans="2:7" ht="15.75" customHeight="1">
      <c r="B18" s="1077" t="s">
        <v>73</v>
      </c>
      <c r="C18" s="1077"/>
      <c r="D18" s="745">
        <f>D17-D16</f>
        <v>791405</v>
      </c>
      <c r="E18" s="745">
        <f>E17-E16</f>
        <v>580097</v>
      </c>
      <c r="G18" s="336"/>
    </row>
    <row r="19" spans="2:7" ht="16.5" customHeight="1">
      <c r="B19" s="1079" t="s">
        <v>216</v>
      </c>
      <c r="C19" s="1079"/>
      <c r="D19" s="1079"/>
      <c r="E19" s="1079"/>
      <c r="G19" s="337"/>
    </row>
    <row r="20" spans="2:7" ht="16.5" customHeight="1">
      <c r="B20" s="338" t="s">
        <v>177</v>
      </c>
      <c r="C20" s="1079" t="s">
        <v>217</v>
      </c>
      <c r="D20" s="1079"/>
      <c r="E20" s="1079"/>
      <c r="G20" s="337"/>
    </row>
    <row r="21" spans="2:7" ht="30" customHeight="1">
      <c r="B21" s="339" t="s">
        <v>218</v>
      </c>
      <c r="C21" s="340">
        <v>135</v>
      </c>
      <c r="D21" s="340">
        <v>150</v>
      </c>
      <c r="E21" s="340">
        <v>165</v>
      </c>
      <c r="G21" s="341"/>
    </row>
    <row r="22" spans="2:7" ht="15.75" customHeight="1">
      <c r="B22" s="342">
        <f>B23*0.9</f>
        <v>14967</v>
      </c>
      <c r="C22" s="100">
        <f t="shared" ref="C22:E24" si="0">(C$21*$B22)-$E$16</f>
        <v>106142</v>
      </c>
      <c r="D22" s="100">
        <f t="shared" si="0"/>
        <v>330647</v>
      </c>
      <c r="E22" s="100">
        <f t="shared" si="0"/>
        <v>555152</v>
      </c>
      <c r="G22" s="343"/>
    </row>
    <row r="23" spans="2:7" ht="15.75" customHeight="1">
      <c r="B23" s="342">
        <v>16630</v>
      </c>
      <c r="C23" s="100">
        <f t="shared" si="0"/>
        <v>330647</v>
      </c>
      <c r="D23" s="100">
        <f t="shared" si="0"/>
        <v>580097</v>
      </c>
      <c r="E23" s="100">
        <f t="shared" si="0"/>
        <v>829547</v>
      </c>
      <c r="G23" s="343"/>
    </row>
    <row r="24" spans="2:7" ht="15.75" customHeight="1">
      <c r="B24" s="342">
        <f>B23*1.1</f>
        <v>18293</v>
      </c>
      <c r="C24" s="100">
        <f t="shared" si="0"/>
        <v>555152</v>
      </c>
      <c r="D24" s="100">
        <f t="shared" si="0"/>
        <v>829547</v>
      </c>
      <c r="E24" s="100">
        <f t="shared" si="0"/>
        <v>1103942</v>
      </c>
      <c r="G24" s="343"/>
    </row>
    <row r="25" spans="2:7" ht="15.75" customHeight="1">
      <c r="B25" s="101" t="s">
        <v>219</v>
      </c>
      <c r="C25" s="100">
        <f>$E$16/C21</f>
        <v>14180.762962962963</v>
      </c>
      <c r="D25" s="100">
        <f>$E$16/D21</f>
        <v>12762.686666666666</v>
      </c>
      <c r="E25" s="100">
        <f>$E$16/E21</f>
        <v>11602.442424242425</v>
      </c>
      <c r="G25" s="344"/>
    </row>
    <row r="26" spans="2:7" ht="31.5" customHeight="1">
      <c r="B26" s="1112" t="s">
        <v>172</v>
      </c>
      <c r="C26" s="1112"/>
      <c r="D26" s="1112"/>
      <c r="E26" s="1112"/>
      <c r="G26" s="345"/>
    </row>
    <row r="27" spans="2:7" ht="15.75" customHeight="1">
      <c r="B27" s="1221"/>
      <c r="C27" s="1221"/>
      <c r="D27" s="1221"/>
      <c r="E27" s="1221"/>
      <c r="G27" s="345"/>
    </row>
    <row r="28" spans="2:7" ht="15.75" customHeight="1">
      <c r="B28" s="1222" t="s">
        <v>444</v>
      </c>
      <c r="C28" s="1222"/>
      <c r="D28" s="1222"/>
      <c r="E28" s="1222"/>
      <c r="G28" s="346"/>
    </row>
    <row r="29" spans="2:7" ht="15.75" customHeight="1">
      <c r="B29" s="1220" t="s">
        <v>220</v>
      </c>
      <c r="C29" s="1220"/>
      <c r="D29" s="1220"/>
      <c r="E29" s="1220"/>
      <c r="G29" s="347"/>
    </row>
    <row r="30" spans="2:7" ht="30" customHeight="1">
      <c r="B30" s="1223" t="s">
        <v>629</v>
      </c>
      <c r="C30" s="1224"/>
      <c r="D30" s="1224"/>
      <c r="E30" s="1224"/>
      <c r="G30" s="347"/>
    </row>
    <row r="31" spans="2:7" ht="30" customHeight="1">
      <c r="B31" s="1220" t="s">
        <v>221</v>
      </c>
      <c r="C31" s="1220"/>
      <c r="D31" s="1220"/>
      <c r="E31" s="1220"/>
      <c r="G31" s="347"/>
    </row>
    <row r="32" spans="2:7" ht="30" customHeight="1">
      <c r="B32" s="1219" t="s">
        <v>222</v>
      </c>
      <c r="C32" s="1220"/>
      <c r="D32" s="1220"/>
      <c r="E32" s="1220"/>
      <c r="G32" s="347"/>
    </row>
    <row r="33" spans="2:7" ht="15.75" customHeight="1">
      <c r="B33" s="1220" t="s">
        <v>223</v>
      </c>
      <c r="C33" s="1220"/>
      <c r="D33" s="1220"/>
      <c r="E33" s="1220"/>
      <c r="G33" s="347"/>
    </row>
    <row r="34" spans="2:7" ht="16.5" customHeight="1">
      <c r="B34" s="348"/>
      <c r="C34" s="348"/>
      <c r="D34" s="348"/>
      <c r="E34" s="348"/>
      <c r="G34" s="347"/>
    </row>
  </sheetData>
  <mergeCells count="29">
    <mergeCell ref="B1:E1"/>
    <mergeCell ref="B3:E3"/>
    <mergeCell ref="B4:E4"/>
    <mergeCell ref="B5:E5"/>
    <mergeCell ref="B7:C7"/>
    <mergeCell ref="B8:C8"/>
    <mergeCell ref="D7:E7"/>
    <mergeCell ref="C20:E20"/>
    <mergeCell ref="B10:E10"/>
    <mergeCell ref="B19:E19"/>
    <mergeCell ref="B9:C9"/>
    <mergeCell ref="B12:C12"/>
    <mergeCell ref="B13:C13"/>
    <mergeCell ref="D9:E9"/>
    <mergeCell ref="B17:C17"/>
    <mergeCell ref="B18:C18"/>
    <mergeCell ref="B11:C11"/>
    <mergeCell ref="D11:E11"/>
    <mergeCell ref="B14:C14"/>
    <mergeCell ref="B15:C15"/>
    <mergeCell ref="B16:C16"/>
    <mergeCell ref="B32:E32"/>
    <mergeCell ref="B33:E33"/>
    <mergeCell ref="B26:E26"/>
    <mergeCell ref="B27:E27"/>
    <mergeCell ref="B28:E28"/>
    <mergeCell ref="B29:E29"/>
    <mergeCell ref="B30:E30"/>
    <mergeCell ref="B31:E31"/>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tabColor theme="6" tint="0.79998168889431442"/>
    <pageSetUpPr fitToPage="1"/>
  </sheetPr>
  <dimension ref="B1:P48"/>
  <sheetViews>
    <sheetView zoomScaleNormal="100" workbookViewId="0">
      <selection sqref="A1:H38"/>
    </sheetView>
  </sheetViews>
  <sheetFormatPr baseColWidth="10" defaultColWidth="10.90625" defaultRowHeight="12"/>
  <cols>
    <col min="1" max="1" width="0.90625" style="1" customWidth="1"/>
    <col min="2" max="2" width="5.453125" style="1" customWidth="1"/>
    <col min="3" max="8" width="8.90625" style="1" customWidth="1"/>
    <col min="9" max="15" width="10.90625" style="37" customWidth="1"/>
    <col min="16" max="16384" width="10.90625" style="1"/>
  </cols>
  <sheetData>
    <row r="1" spans="2:16" s="155" customFormat="1" ht="18" customHeight="1">
      <c r="B1" s="1231" t="s">
        <v>75</v>
      </c>
      <c r="C1" s="1231"/>
      <c r="D1" s="1231"/>
      <c r="E1" s="1231"/>
      <c r="F1" s="1231"/>
      <c r="G1" s="1231"/>
      <c r="H1" s="1231"/>
      <c r="I1" s="349"/>
      <c r="J1" s="349"/>
      <c r="K1" s="349"/>
      <c r="L1" s="349"/>
      <c r="M1" s="349"/>
      <c r="N1" s="349"/>
      <c r="O1" s="349"/>
      <c r="P1" s="349"/>
    </row>
    <row r="2" spans="2:16" s="155" customFormat="1" ht="12.75">
      <c r="I2" s="349"/>
      <c r="J2" s="349"/>
      <c r="K2" s="349"/>
      <c r="L2" s="349"/>
      <c r="M2" s="349"/>
      <c r="N2" s="349"/>
      <c r="O2" s="349"/>
      <c r="P2" s="349"/>
    </row>
    <row r="3" spans="2:16" s="155" customFormat="1" ht="12.75">
      <c r="B3" s="1092" t="s">
        <v>478</v>
      </c>
      <c r="C3" s="1092"/>
      <c r="D3" s="1092"/>
      <c r="E3" s="1092"/>
      <c r="F3" s="1092"/>
      <c r="G3" s="1092"/>
      <c r="H3" s="1092"/>
      <c r="I3" s="349"/>
      <c r="J3" s="349"/>
      <c r="K3" s="349"/>
      <c r="L3" s="349"/>
      <c r="M3" s="349"/>
      <c r="N3" s="349"/>
      <c r="O3" s="349"/>
      <c r="P3" s="349"/>
    </row>
    <row r="4" spans="2:16" s="155" customFormat="1" ht="12.75">
      <c r="B4" s="1092" t="s">
        <v>530</v>
      </c>
      <c r="C4" s="1092"/>
      <c r="D4" s="1092"/>
      <c r="E4" s="1092"/>
      <c r="F4" s="1092"/>
      <c r="G4" s="1092"/>
      <c r="H4" s="1092"/>
      <c r="I4" s="349"/>
      <c r="J4" s="349"/>
      <c r="K4" s="349"/>
      <c r="L4" s="349"/>
      <c r="M4" s="349"/>
      <c r="N4" s="349"/>
      <c r="O4" s="349"/>
      <c r="P4" s="349"/>
    </row>
    <row r="5" spans="2:16" s="155" customFormat="1" ht="12.75">
      <c r="B5" s="1232" t="s">
        <v>224</v>
      </c>
      <c r="C5" s="1232"/>
      <c r="D5" s="1232"/>
      <c r="E5" s="1232"/>
      <c r="F5" s="1232"/>
      <c r="G5" s="1232"/>
      <c r="H5" s="1232"/>
      <c r="I5" s="349"/>
      <c r="J5" s="349"/>
      <c r="K5" s="349"/>
      <c r="L5" s="349"/>
      <c r="M5" s="349"/>
      <c r="N5" s="349"/>
      <c r="O5" s="349"/>
      <c r="P5" s="349"/>
    </row>
    <row r="6" spans="2:16" s="144" customFormat="1" ht="30" customHeight="1">
      <c r="B6" s="350" t="s">
        <v>5</v>
      </c>
      <c r="C6" s="350" t="s">
        <v>6</v>
      </c>
      <c r="D6" s="350" t="s">
        <v>225</v>
      </c>
      <c r="E6" s="350" t="s">
        <v>10</v>
      </c>
      <c r="F6" s="350" t="s">
        <v>225</v>
      </c>
      <c r="G6" s="350" t="s">
        <v>482</v>
      </c>
      <c r="H6" s="350" t="s">
        <v>225</v>
      </c>
      <c r="I6" s="276"/>
      <c r="J6" s="276"/>
      <c r="K6" s="276"/>
      <c r="L6" s="276"/>
      <c r="M6" s="351"/>
      <c r="N6" s="352"/>
      <c r="O6" s="276"/>
      <c r="P6" s="276"/>
    </row>
    <row r="7" spans="2:16" s="144" customFormat="1" ht="15.75" customHeight="1">
      <c r="B7" s="571">
        <v>2010</v>
      </c>
      <c r="C7" s="562">
        <v>1292649.96</v>
      </c>
      <c r="D7" s="353">
        <v>2.4924102966400675E-2</v>
      </c>
      <c r="E7" s="562">
        <v>596478.2009999993</v>
      </c>
      <c r="F7" s="353">
        <v>-0.19391492994314166</v>
      </c>
      <c r="G7" s="563">
        <v>1889128.1609999994</v>
      </c>
      <c r="H7" s="353">
        <v>-5.5995051271120151E-2</v>
      </c>
      <c r="I7" s="511"/>
      <c r="J7" s="276"/>
      <c r="K7" s="354"/>
      <c r="L7" s="276"/>
      <c r="M7" s="354"/>
      <c r="N7" s="352"/>
      <c r="O7" s="354"/>
      <c r="P7" s="276"/>
    </row>
    <row r="8" spans="2:16" s="38" customFormat="1" ht="15.75" customHeight="1">
      <c r="B8" s="126">
        <v>2011</v>
      </c>
      <c r="C8" s="564">
        <v>1379698.1595000001</v>
      </c>
      <c r="D8" s="356">
        <v>6.734089056870439E-2</v>
      </c>
      <c r="E8" s="564">
        <v>666016.16</v>
      </c>
      <c r="F8" s="356">
        <v>0.11658088909774057</v>
      </c>
      <c r="G8" s="565">
        <v>2045714.3195000002</v>
      </c>
      <c r="H8" s="356">
        <v>8.2888054782430873E-2</v>
      </c>
      <c r="I8" s="511"/>
      <c r="J8" s="36"/>
      <c r="K8" s="357"/>
      <c r="L8" s="36"/>
      <c r="M8" s="357"/>
      <c r="N8" s="358"/>
      <c r="O8" s="357"/>
      <c r="P8" s="36"/>
    </row>
    <row r="9" spans="2:16" s="38" customFormat="1" ht="15.75" customHeight="1">
      <c r="B9" s="126">
        <v>2012</v>
      </c>
      <c r="C9" s="564">
        <v>1413644</v>
      </c>
      <c r="D9" s="356">
        <v>2.4603816614716539E-2</v>
      </c>
      <c r="E9" s="564">
        <v>873303.59099999967</v>
      </c>
      <c r="F9" s="356">
        <v>0.31123483700455501</v>
      </c>
      <c r="G9" s="565">
        <v>2286947.5909999995</v>
      </c>
      <c r="H9" s="356">
        <v>0.11792128998684429</v>
      </c>
      <c r="I9" s="511"/>
      <c r="J9" s="36"/>
      <c r="K9" s="357"/>
      <c r="L9" s="36"/>
      <c r="M9" s="357"/>
      <c r="N9" s="358"/>
      <c r="O9" s="357"/>
      <c r="P9" s="36"/>
    </row>
    <row r="10" spans="2:16" s="38" customFormat="1" ht="15.75" customHeight="1">
      <c r="B10" s="126">
        <v>2013</v>
      </c>
      <c r="C10" s="564">
        <v>1411057.0441826645</v>
      </c>
      <c r="D10" s="356">
        <v>-1.8299910142408682E-3</v>
      </c>
      <c r="E10" s="564">
        <v>1092901.9909999999</v>
      </c>
      <c r="F10" s="356">
        <v>0.25145711326864378</v>
      </c>
      <c r="G10" s="565">
        <v>2503959.0351826642</v>
      </c>
      <c r="H10" s="356">
        <v>9.4891306226992878E-2</v>
      </c>
      <c r="I10" s="511"/>
      <c r="J10" s="36"/>
      <c r="K10" s="357"/>
      <c r="L10" s="36"/>
      <c r="M10" s="357"/>
      <c r="N10" s="358"/>
      <c r="O10" s="357"/>
      <c r="P10" s="36"/>
    </row>
    <row r="11" spans="2:16" s="38" customFormat="1" ht="15.75" customHeight="1">
      <c r="B11" s="126">
        <v>2014</v>
      </c>
      <c r="C11" s="564">
        <v>1115732</v>
      </c>
      <c r="D11" s="356">
        <v>-0.20929348349182261</v>
      </c>
      <c r="E11" s="564">
        <v>1410364.561</v>
      </c>
      <c r="F11" s="356">
        <v>0.29047670570123435</v>
      </c>
      <c r="G11" s="565">
        <v>2526096.5609999998</v>
      </c>
      <c r="H11" s="356">
        <v>8.8410095797436423E-3</v>
      </c>
      <c r="I11" s="511"/>
      <c r="J11" s="36"/>
      <c r="K11" s="357"/>
      <c r="L11" s="36"/>
      <c r="M11" s="357"/>
      <c r="N11" s="358"/>
      <c r="O11" s="357"/>
      <c r="P11" s="36"/>
    </row>
    <row r="12" spans="2:16" s="38" customFormat="1" ht="15.75" customHeight="1">
      <c r="B12" s="126">
        <v>2015</v>
      </c>
      <c r="C12" s="564">
        <v>1517892</v>
      </c>
      <c r="D12" s="356">
        <v>0.36044498141130665</v>
      </c>
      <c r="E12" s="564">
        <v>1528818.3489999999</v>
      </c>
      <c r="F12" s="356">
        <v>8.3988063282029637E-2</v>
      </c>
      <c r="G12" s="565">
        <v>3046710.3489999999</v>
      </c>
      <c r="H12" s="356">
        <v>0.20609417551081502</v>
      </c>
      <c r="I12" s="511"/>
      <c r="J12" s="36"/>
      <c r="K12" s="357"/>
      <c r="L12" s="36"/>
      <c r="M12" s="357"/>
      <c r="N12" s="358"/>
      <c r="O12" s="357"/>
      <c r="P12" s="36"/>
    </row>
    <row r="13" spans="2:16" s="38" customFormat="1" ht="15.75" customHeight="1">
      <c r="B13" s="126">
        <v>2016</v>
      </c>
      <c r="C13" s="564">
        <v>1149039.1000000001</v>
      </c>
      <c r="D13" s="356">
        <v>-0.2430033889104099</v>
      </c>
      <c r="E13" s="564">
        <v>1462676.1939999999</v>
      </c>
      <c r="F13" s="356">
        <v>-4.3263580034386434E-2</v>
      </c>
      <c r="G13" s="565">
        <v>2611715.2939999998</v>
      </c>
      <c r="H13" s="356">
        <v>-0.14277532327376494</v>
      </c>
      <c r="I13" s="511"/>
      <c r="J13" s="36"/>
      <c r="K13" s="357"/>
      <c r="L13" s="36"/>
      <c r="M13" s="357"/>
      <c r="N13" s="358"/>
      <c r="O13" s="357"/>
      <c r="P13" s="36"/>
    </row>
    <row r="14" spans="2:16" s="38" customFormat="1" ht="15.75" customHeight="1">
      <c r="B14" s="126">
        <v>2017</v>
      </c>
      <c r="C14" s="564">
        <v>1039676</v>
      </c>
      <c r="D14" s="356">
        <v>-9.5177875148025934E-2</v>
      </c>
      <c r="E14" s="564">
        <v>1590526.189</v>
      </c>
      <c r="F14" s="356">
        <v>8.7408269529817839E-2</v>
      </c>
      <c r="G14" s="565">
        <v>2630202.1890000002</v>
      </c>
      <c r="H14" s="356">
        <v>7.0784495700856763E-3</v>
      </c>
      <c r="I14" s="511"/>
      <c r="J14" s="36"/>
      <c r="K14" s="357"/>
      <c r="L14" s="36"/>
      <c r="M14" s="357"/>
      <c r="N14" s="358"/>
      <c r="O14" s="357"/>
      <c r="P14" s="36"/>
    </row>
    <row r="15" spans="2:16" s="38" customFormat="1" ht="15.75" customHeight="1">
      <c r="B15" s="126">
        <v>2018</v>
      </c>
      <c r="C15" s="564">
        <v>1087909.8671827174</v>
      </c>
      <c r="D15" s="356">
        <v>4.6393171702258616E-2</v>
      </c>
      <c r="E15" s="564">
        <v>1918486.1880699999</v>
      </c>
      <c r="F15" s="356">
        <v>0.20619591260939615</v>
      </c>
      <c r="G15" s="565">
        <v>3006396.0552527173</v>
      </c>
      <c r="H15" s="356">
        <v>0.1430284971345665</v>
      </c>
      <c r="I15" s="511"/>
      <c r="J15" s="36"/>
      <c r="K15" s="357"/>
      <c r="L15" s="36"/>
      <c r="M15" s="357"/>
      <c r="N15" s="36"/>
      <c r="O15" s="357"/>
      <c r="P15" s="36"/>
    </row>
    <row r="16" spans="2:16" s="38" customFormat="1" ht="15.75" customHeight="1">
      <c r="B16" s="642">
        <v>2019</v>
      </c>
      <c r="C16" s="564">
        <v>951070</v>
      </c>
      <c r="D16" s="356">
        <f>(C16/C15-1)</f>
        <v>-0.12578235689421757</v>
      </c>
      <c r="E16" s="564">
        <v>2366707.7000000002</v>
      </c>
      <c r="F16" s="356">
        <f t="shared" ref="F16:H16" si="0">(E16/E15-1)</f>
        <v>0.23363291052979207</v>
      </c>
      <c r="G16" s="564">
        <f>C16+E16</f>
        <v>3317777.7</v>
      </c>
      <c r="H16" s="356">
        <f t="shared" si="0"/>
        <v>0.10357306190687776</v>
      </c>
      <c r="I16" s="511"/>
      <c r="J16" s="36"/>
      <c r="K16" s="357"/>
      <c r="L16" s="36"/>
      <c r="M16" s="357"/>
      <c r="N16" s="36"/>
      <c r="O16" s="357"/>
      <c r="P16" s="36"/>
    </row>
    <row r="17" spans="2:16" s="38" customFormat="1" ht="18" customHeight="1">
      <c r="B17" s="1047" t="s">
        <v>356</v>
      </c>
      <c r="C17" s="1048"/>
      <c r="D17" s="1048"/>
      <c r="E17" s="1048"/>
      <c r="F17" s="1048"/>
      <c r="G17" s="1048"/>
      <c r="H17" s="1049"/>
      <c r="I17" s="36"/>
      <c r="J17" s="36"/>
      <c r="K17" s="36"/>
      <c r="L17" s="36"/>
      <c r="M17" s="36"/>
      <c r="N17" s="36"/>
      <c r="O17" s="36"/>
      <c r="P17" s="36"/>
    </row>
    <row r="18" spans="2:16" s="38" customFormat="1" ht="18" customHeight="1">
      <c r="B18" s="1230"/>
      <c r="C18" s="1230"/>
      <c r="D18" s="1230"/>
      <c r="E18" s="1230"/>
      <c r="F18" s="1230"/>
      <c r="G18" s="1230"/>
      <c r="H18" s="1230"/>
      <c r="I18" s="36"/>
      <c r="J18" s="36"/>
      <c r="K18" s="36"/>
      <c r="L18" s="36"/>
      <c r="M18" s="36"/>
      <c r="N18" s="36"/>
      <c r="O18" s="36"/>
      <c r="P18" s="36"/>
    </row>
    <row r="19" spans="2:16" ht="12.75" customHeight="1">
      <c r="B19" s="359"/>
      <c r="C19" s="359"/>
      <c r="D19" s="359"/>
      <c r="E19" s="359"/>
      <c r="F19" s="359"/>
      <c r="G19" s="359"/>
      <c r="H19" s="359"/>
      <c r="P19" s="37"/>
    </row>
    <row r="20" spans="2:16" ht="12.75" customHeight="1">
      <c r="P20" s="37"/>
    </row>
    <row r="21" spans="2:16" ht="12.75" customHeight="1">
      <c r="P21" s="37"/>
    </row>
    <row r="22" spans="2:16" ht="12.75" customHeight="1">
      <c r="P22" s="37"/>
    </row>
    <row r="23" spans="2:16" ht="12.75" customHeight="1"/>
    <row r="24" spans="2:16" ht="12.75" customHeight="1"/>
    <row r="25" spans="2:16" ht="12.75" customHeight="1"/>
    <row r="26" spans="2:16" ht="12.75" customHeight="1"/>
    <row r="27" spans="2:16" ht="12.75" customHeight="1">
      <c r="H27" s="18"/>
    </row>
    <row r="28" spans="2:16" ht="12.75" customHeight="1">
      <c r="H28" s="19"/>
      <c r="M28" s="360"/>
    </row>
    <row r="29" spans="2:16" ht="12.75" customHeight="1">
      <c r="M29" s="360"/>
    </row>
    <row r="30" spans="2:16" ht="12.75" customHeight="1">
      <c r="M30" s="360"/>
    </row>
    <row r="31" spans="2:16" ht="12.75" customHeight="1"/>
    <row r="32" spans="2:16" ht="12.75" customHeight="1"/>
    <row r="33" spans="2:12" ht="12.75" customHeight="1"/>
    <row r="34" spans="2:12" ht="12.75" customHeight="1"/>
    <row r="35" spans="2:12" ht="12.75" customHeight="1"/>
    <row r="36" spans="2:12" ht="12.75" customHeight="1"/>
    <row r="37" spans="2:12" ht="12.75" customHeight="1"/>
    <row r="48" spans="2:12">
      <c r="B48" s="16"/>
      <c r="C48" s="16"/>
      <c r="D48" s="16"/>
      <c r="E48" s="16"/>
      <c r="F48" s="16"/>
      <c r="G48" s="16"/>
      <c r="H48" s="16"/>
      <c r="I48" s="279"/>
      <c r="J48" s="279"/>
      <c r="K48" s="279"/>
      <c r="L48" s="279"/>
    </row>
  </sheetData>
  <mergeCells count="6">
    <mergeCell ref="B18:H18"/>
    <mergeCell ref="B1:H1"/>
    <mergeCell ref="B3:H3"/>
    <mergeCell ref="B4:H4"/>
    <mergeCell ref="B5:H5"/>
    <mergeCell ref="B17:H1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6"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tabColor theme="6" tint="0.79998168889431442"/>
    <pageSetUpPr fitToPage="1"/>
  </sheetPr>
  <dimension ref="A1:L47"/>
  <sheetViews>
    <sheetView zoomScaleNormal="100" workbookViewId="0">
      <selection sqref="A1:G38"/>
    </sheetView>
  </sheetViews>
  <sheetFormatPr baseColWidth="10" defaultColWidth="10.90625" defaultRowHeight="18"/>
  <cols>
    <col min="1" max="1" width="1.36328125" style="1" customWidth="1"/>
    <col min="2" max="2" width="14.81640625" customWidth="1"/>
    <col min="3" max="6" width="9.36328125" customWidth="1"/>
    <col min="7" max="7" width="9.36328125" style="1" customWidth="1"/>
    <col min="8" max="8" width="7.90625" style="1" customWidth="1"/>
    <col min="9" max="9" width="8.90625" style="1" customWidth="1"/>
    <col min="10" max="11" width="7.90625" style="1" customWidth="1"/>
    <col min="12" max="16384" width="10.90625" style="1"/>
  </cols>
  <sheetData>
    <row r="1" spans="1:11" s="24" customFormat="1" ht="16.5" customHeight="1">
      <c r="B1" s="1040" t="s">
        <v>4</v>
      </c>
      <c r="C1" s="1040"/>
      <c r="D1" s="1040"/>
      <c r="E1" s="1040"/>
      <c r="F1" s="1040"/>
      <c r="G1" s="1040"/>
    </row>
    <row r="2" spans="1:11" s="24" customFormat="1" ht="11.25" customHeight="1">
      <c r="A2" s="26"/>
      <c r="B2" s="26"/>
      <c r="C2" s="26"/>
      <c r="D2" s="26"/>
      <c r="E2" s="25"/>
      <c r="F2" s="25"/>
    </row>
    <row r="3" spans="1:11" s="24" customFormat="1" ht="15.75" customHeight="1">
      <c r="B3" s="1040" t="s">
        <v>466</v>
      </c>
      <c r="C3" s="1040"/>
      <c r="D3" s="1040"/>
      <c r="E3" s="1040"/>
      <c r="F3" s="1040"/>
      <c r="G3" s="1040"/>
    </row>
    <row r="4" spans="1:11" s="24" customFormat="1" ht="15.75" customHeight="1">
      <c r="B4" s="1103" t="s">
        <v>538</v>
      </c>
      <c r="C4" s="1103"/>
      <c r="D4" s="1103"/>
      <c r="E4" s="1103"/>
      <c r="F4" s="1103"/>
      <c r="G4" s="1103"/>
    </row>
    <row r="5" spans="1:11" s="24" customFormat="1" ht="15.75" customHeight="1">
      <c r="B5" s="1037" t="s">
        <v>224</v>
      </c>
      <c r="C5" s="1037"/>
      <c r="D5" s="1037"/>
      <c r="E5" s="1037"/>
      <c r="F5" s="1037"/>
      <c r="G5" s="1037"/>
    </row>
    <row r="6" spans="1:11" s="38" customFormat="1" ht="15.75" customHeight="1">
      <c r="B6" s="295" t="s">
        <v>227</v>
      </c>
      <c r="C6" s="371">
        <v>2016</v>
      </c>
      <c r="D6" s="371">
        <v>2017</v>
      </c>
      <c r="E6" s="371">
        <v>2018</v>
      </c>
      <c r="F6" s="439">
        <v>2019</v>
      </c>
      <c r="G6" s="439">
        <v>2020</v>
      </c>
      <c r="I6" s="210"/>
      <c r="J6" s="210"/>
    </row>
    <row r="7" spans="1:11" s="38" customFormat="1" ht="15.75" customHeight="1">
      <c r="B7" s="107" t="s">
        <v>47</v>
      </c>
      <c r="C7" s="340">
        <v>71063.398000000001</v>
      </c>
      <c r="D7" s="340">
        <v>123573.572</v>
      </c>
      <c r="E7" s="340">
        <v>178988.753</v>
      </c>
      <c r="F7" s="655">
        <v>210065</v>
      </c>
      <c r="G7" s="655">
        <v>189863</v>
      </c>
      <c r="H7" s="490"/>
      <c r="I7" s="210"/>
      <c r="J7" s="210"/>
    </row>
    <row r="8" spans="1:11" s="38" customFormat="1" ht="15.75" customHeight="1">
      <c r="B8" s="107" t="s">
        <v>48</v>
      </c>
      <c r="C8" s="340">
        <v>147048.473</v>
      </c>
      <c r="D8" s="340">
        <v>122237.484</v>
      </c>
      <c r="E8" s="340">
        <v>116325.951</v>
      </c>
      <c r="F8" s="655">
        <v>298256.8</v>
      </c>
      <c r="G8" s="655">
        <v>210122.08674999996</v>
      </c>
      <c r="H8" s="361"/>
      <c r="I8" s="19"/>
    </row>
    <row r="9" spans="1:11" s="38" customFormat="1" ht="15.75" customHeight="1">
      <c r="B9" s="107" t="s">
        <v>49</v>
      </c>
      <c r="C9" s="340">
        <v>86832.453999999998</v>
      </c>
      <c r="D9" s="340">
        <v>35503.595999999998</v>
      </c>
      <c r="E9" s="340">
        <v>157653.57500000001</v>
      </c>
      <c r="F9" s="655">
        <v>120993</v>
      </c>
      <c r="G9" s="655">
        <v>236367.36278</v>
      </c>
      <c r="H9" s="362"/>
      <c r="I9" s="362"/>
      <c r="J9" s="362"/>
      <c r="K9" s="362"/>
    </row>
    <row r="10" spans="1:11" s="38" customFormat="1" ht="15.75" customHeight="1">
      <c r="B10" s="107" t="s">
        <v>57</v>
      </c>
      <c r="C10" s="340">
        <v>12275.09</v>
      </c>
      <c r="D10" s="340">
        <v>7254.9740000000002</v>
      </c>
      <c r="E10" s="340">
        <v>44290.14</v>
      </c>
      <c r="F10" s="340">
        <v>35949</v>
      </c>
      <c r="G10" s="340">
        <v>163687.78844</v>
      </c>
      <c r="H10" s="437"/>
    </row>
    <row r="11" spans="1:11" s="38" customFormat="1" ht="15.75" customHeight="1">
      <c r="B11" s="107" t="s">
        <v>58</v>
      </c>
      <c r="C11" s="340">
        <v>45601.582999999999</v>
      </c>
      <c r="D11" s="340">
        <v>31633.142</v>
      </c>
      <c r="E11" s="340">
        <v>73076.376999999993</v>
      </c>
      <c r="F11" s="161">
        <v>156074</v>
      </c>
      <c r="G11" s="161">
        <v>154544</v>
      </c>
      <c r="I11" s="210"/>
      <c r="K11" s="363"/>
    </row>
    <row r="12" spans="1:11" s="38" customFormat="1" ht="15.75" customHeight="1">
      <c r="B12" s="107" t="s">
        <v>50</v>
      </c>
      <c r="C12" s="340">
        <v>149229.326</v>
      </c>
      <c r="D12" s="340">
        <v>50358.28</v>
      </c>
      <c r="E12" s="340">
        <v>170531.42981</v>
      </c>
      <c r="F12" s="161">
        <v>132890.9</v>
      </c>
      <c r="G12" s="161"/>
      <c r="H12" s="210"/>
      <c r="I12" s="210"/>
      <c r="J12" s="210"/>
      <c r="K12" s="363"/>
    </row>
    <row r="13" spans="1:11" s="38" customFormat="1" ht="15.75" customHeight="1">
      <c r="B13" s="107" t="s">
        <v>51</v>
      </c>
      <c r="C13" s="340">
        <v>106233.986</v>
      </c>
      <c r="D13" s="340">
        <v>188221.28</v>
      </c>
      <c r="E13" s="340">
        <v>252816.71930000003</v>
      </c>
      <c r="F13" s="161">
        <v>260760</v>
      </c>
      <c r="G13" s="161"/>
      <c r="H13" s="210"/>
      <c r="K13" s="363"/>
    </row>
    <row r="14" spans="1:11" s="38" customFormat="1" ht="15.75" customHeight="1">
      <c r="B14" s="107" t="s">
        <v>52</v>
      </c>
      <c r="C14" s="340">
        <v>272112.70600000001</v>
      </c>
      <c r="D14" s="340">
        <v>241462.57</v>
      </c>
      <c r="E14" s="340">
        <v>176338.86595999997</v>
      </c>
      <c r="F14" s="161">
        <v>211372</v>
      </c>
      <c r="G14" s="161"/>
      <c r="K14" s="363"/>
    </row>
    <row r="15" spans="1:11" s="38" customFormat="1" ht="15.75" customHeight="1">
      <c r="B15" s="107" t="s">
        <v>53</v>
      </c>
      <c r="C15" s="340">
        <v>112910.19100000001</v>
      </c>
      <c r="D15" s="340">
        <v>223707.29500000001</v>
      </c>
      <c r="E15" s="340">
        <v>152839.46731000001</v>
      </c>
      <c r="F15" s="161">
        <v>225844</v>
      </c>
      <c r="G15" s="161"/>
      <c r="H15" s="210"/>
      <c r="I15" s="210"/>
      <c r="J15" s="210"/>
      <c r="K15" s="50"/>
    </row>
    <row r="16" spans="1:11" s="38" customFormat="1" ht="15.75" customHeight="1">
      <c r="B16" s="107" t="s">
        <v>54</v>
      </c>
      <c r="C16" s="340">
        <v>199786.717</v>
      </c>
      <c r="D16" s="340">
        <v>180514.016</v>
      </c>
      <c r="E16" s="340">
        <v>301372.16352</v>
      </c>
      <c r="F16" s="161">
        <v>231780</v>
      </c>
      <c r="G16" s="161"/>
    </row>
    <row r="17" spans="2:12" s="38" customFormat="1" ht="15.75" customHeight="1">
      <c r="B17" s="107" t="s">
        <v>55</v>
      </c>
      <c r="C17" s="340">
        <v>105208.44500000001</v>
      </c>
      <c r="D17" s="340">
        <v>233675.29699999999</v>
      </c>
      <c r="E17" s="340">
        <v>80243.48517</v>
      </c>
      <c r="F17" s="161">
        <v>214971</v>
      </c>
      <c r="G17" s="161"/>
    </row>
    <row r="18" spans="2:12" s="38" customFormat="1" ht="15.75" customHeight="1">
      <c r="B18" s="107" t="s">
        <v>56</v>
      </c>
      <c r="C18" s="340">
        <v>154373.82500000001</v>
      </c>
      <c r="D18" s="340">
        <v>152384.68299999999</v>
      </c>
      <c r="E18" s="340">
        <v>214009.261</v>
      </c>
      <c r="F18" s="161">
        <v>267752</v>
      </c>
      <c r="G18" s="161"/>
    </row>
    <row r="19" spans="2:12" s="38" customFormat="1" ht="15.75" customHeight="1">
      <c r="B19" s="107" t="s">
        <v>64</v>
      </c>
      <c r="C19" s="161">
        <f>SUM(C7:C18)</f>
        <v>1462676.1939999999</v>
      </c>
      <c r="D19" s="161">
        <f>SUM(D7:D18)</f>
        <v>1590526.189</v>
      </c>
      <c r="E19" s="161">
        <f>SUM(E7:E18)</f>
        <v>1918486.1880699999</v>
      </c>
      <c r="F19" s="161">
        <f>SUM(F7:F18)</f>
        <v>2366707.7000000002</v>
      </c>
      <c r="G19" s="161">
        <f>SUM(G7:G18)</f>
        <v>954584.23797000002</v>
      </c>
      <c r="H19" s="210"/>
    </row>
    <row r="20" spans="2:12" ht="18.75" customHeight="1">
      <c r="B20" s="1080" t="s">
        <v>125</v>
      </c>
      <c r="C20" s="1080"/>
      <c r="D20" s="1080"/>
      <c r="E20" s="1080"/>
      <c r="F20" s="1080"/>
      <c r="G20" s="1080"/>
      <c r="H20" s="364"/>
      <c r="I20" s="364"/>
    </row>
    <row r="21" spans="2:12" ht="12">
      <c r="B21" s="1"/>
      <c r="C21" s="1"/>
      <c r="D21" s="1"/>
      <c r="E21" s="1"/>
      <c r="F21" s="1"/>
    </row>
    <row r="22" spans="2:12" ht="12" customHeight="1">
      <c r="B22" s="1"/>
      <c r="C22" s="1"/>
      <c r="D22" s="1"/>
      <c r="E22" s="1"/>
      <c r="F22" s="1"/>
    </row>
    <row r="23" spans="2:12" ht="12">
      <c r="B23" s="1"/>
      <c r="C23" s="1"/>
      <c r="D23" s="1"/>
      <c r="E23" s="1"/>
      <c r="F23" s="1"/>
    </row>
    <row r="24" spans="2:12" ht="12">
      <c r="B24" s="1"/>
      <c r="C24" s="1"/>
      <c r="D24" s="1"/>
      <c r="E24" s="1"/>
      <c r="F24" s="1"/>
    </row>
    <row r="25" spans="2:12" ht="12">
      <c r="B25" s="1"/>
      <c r="C25" s="1"/>
      <c r="D25" s="1"/>
      <c r="E25" s="1"/>
      <c r="F25" s="1"/>
    </row>
    <row r="26" spans="2:12" ht="12">
      <c r="B26" s="1"/>
      <c r="C26" s="1"/>
      <c r="D26" s="1"/>
      <c r="E26" s="1"/>
      <c r="F26" s="1"/>
    </row>
    <row r="27" spans="2:12" ht="12">
      <c r="B27" s="1"/>
      <c r="C27" s="1"/>
      <c r="D27" s="1"/>
      <c r="E27" s="1"/>
      <c r="F27" s="1"/>
    </row>
    <row r="28" spans="2:12" ht="12">
      <c r="B28" s="1"/>
      <c r="C28" s="1"/>
      <c r="D28" s="1"/>
      <c r="E28" s="1"/>
      <c r="F28" s="1"/>
      <c r="L28" s="21"/>
    </row>
    <row r="29" spans="2:12" ht="12">
      <c r="B29" s="1"/>
      <c r="C29" s="1"/>
      <c r="D29" s="1"/>
      <c r="E29" s="1"/>
      <c r="F29" s="1"/>
    </row>
    <row r="30" spans="2:12" ht="12">
      <c r="B30" s="1"/>
      <c r="C30" s="1"/>
      <c r="D30" s="1"/>
      <c r="E30" s="1"/>
      <c r="F30" s="1"/>
    </row>
    <row r="31" spans="2:12" ht="12">
      <c r="B31" s="1"/>
      <c r="C31" s="1"/>
      <c r="D31" s="1"/>
      <c r="E31" s="1"/>
      <c r="F31" s="1"/>
    </row>
    <row r="32" spans="2:12" ht="12">
      <c r="B32" s="1"/>
      <c r="C32" s="1"/>
      <c r="D32" s="1"/>
      <c r="E32" s="1"/>
      <c r="F32" s="1"/>
    </row>
    <row r="33" spans="1:12" ht="12">
      <c r="B33" s="1"/>
      <c r="C33" s="1"/>
      <c r="D33" s="1"/>
      <c r="E33" s="1"/>
      <c r="F33" s="1"/>
    </row>
    <row r="34" spans="1:12" ht="12">
      <c r="B34" s="1"/>
      <c r="C34" s="1"/>
      <c r="D34" s="1"/>
      <c r="E34" s="1"/>
      <c r="F34" s="1"/>
    </row>
    <row r="35" spans="1:12" ht="12">
      <c r="B35" s="1"/>
      <c r="C35" s="1"/>
      <c r="D35" s="1"/>
      <c r="E35" s="1"/>
      <c r="F35" s="1"/>
    </row>
    <row r="36" spans="1:12" ht="12">
      <c r="B36" s="1"/>
      <c r="C36" s="1"/>
      <c r="D36" s="1"/>
      <c r="E36" s="1"/>
      <c r="F36" s="1"/>
    </row>
    <row r="37" spans="1:12" ht="12">
      <c r="B37" s="1"/>
      <c r="C37" s="1"/>
      <c r="D37" s="1"/>
      <c r="E37" s="1"/>
      <c r="F37" s="1"/>
    </row>
    <row r="38" spans="1:12" ht="44.25" customHeight="1">
      <c r="B38" s="1"/>
      <c r="C38" s="1"/>
      <c r="D38" s="1"/>
      <c r="E38" s="1"/>
      <c r="F38" s="1"/>
      <c r="I38" s="364"/>
      <c r="J38" s="364"/>
      <c r="K38" s="364"/>
      <c r="L38" s="364"/>
    </row>
    <row r="39" spans="1:12" ht="12">
      <c r="B39" s="1"/>
      <c r="C39" s="1"/>
      <c r="D39" s="1"/>
      <c r="E39" s="1"/>
      <c r="F39" s="1"/>
    </row>
    <row r="40" spans="1:12" ht="12">
      <c r="B40" s="1"/>
      <c r="C40" s="1"/>
      <c r="D40" s="1"/>
      <c r="E40" s="1"/>
      <c r="F40" s="1"/>
    </row>
    <row r="41" spans="1:12" ht="12">
      <c r="B41" s="1"/>
      <c r="C41" s="1"/>
      <c r="D41" s="1"/>
      <c r="E41" s="1"/>
      <c r="F41" s="1"/>
    </row>
    <row r="42" spans="1:12" ht="12">
      <c r="B42" s="1"/>
      <c r="C42" s="1"/>
      <c r="D42" s="1"/>
      <c r="E42" s="1"/>
      <c r="F42" s="1"/>
    </row>
    <row r="43" spans="1:12" ht="5.25" customHeight="1">
      <c r="G43" s="365"/>
      <c r="H43" s="365"/>
    </row>
    <row r="44" spans="1:12" ht="12">
      <c r="B44" s="1"/>
      <c r="C44" s="1"/>
      <c r="D44" s="1"/>
      <c r="E44" s="1"/>
      <c r="F44" s="1"/>
    </row>
    <row r="47" spans="1:12" ht="18" customHeight="1">
      <c r="A47" s="16"/>
      <c r="B47" s="16"/>
      <c r="C47" s="16"/>
      <c r="D47" s="16"/>
      <c r="E47" s="16"/>
      <c r="F47" s="16"/>
      <c r="G47" s="16"/>
      <c r="H47" s="16"/>
      <c r="I47" s="16"/>
      <c r="J47" s="16"/>
      <c r="K47" s="16"/>
      <c r="L47" s="16"/>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G19 C19:F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B1:R64"/>
  <sheetViews>
    <sheetView zoomScaleNormal="100" workbookViewId="0">
      <selection sqref="A1:G37"/>
    </sheetView>
  </sheetViews>
  <sheetFormatPr baseColWidth="10" defaultColWidth="10.90625" defaultRowHeight="12"/>
  <cols>
    <col min="1" max="1" width="1.7265625" style="1" customWidth="1"/>
    <col min="2" max="7" width="10.26953125" style="1" customWidth="1"/>
    <col min="8" max="8" width="2.26953125" style="1" customWidth="1"/>
    <col min="9" max="9" width="4.36328125" style="1" customWidth="1"/>
    <col min="10" max="10" width="7.08984375" style="1" customWidth="1"/>
    <col min="11" max="13" width="4.36328125" style="1" customWidth="1"/>
    <col min="14" max="14" width="6.90625" style="1" customWidth="1"/>
    <col min="15" max="16384" width="10.90625" style="1"/>
  </cols>
  <sheetData>
    <row r="1" spans="2:18" s="24" customFormat="1" ht="12.75">
      <c r="B1" s="1034" t="s">
        <v>0</v>
      </c>
      <c r="C1" s="1034"/>
      <c r="D1" s="1034"/>
      <c r="E1" s="1034"/>
      <c r="F1" s="1034"/>
      <c r="G1" s="1034"/>
    </row>
    <row r="2" spans="2:18" s="24" customFormat="1" ht="12.75">
      <c r="B2" s="29"/>
      <c r="C2" s="29"/>
      <c r="D2" s="29"/>
      <c r="E2" s="29"/>
      <c r="F2" s="29"/>
      <c r="G2" s="29"/>
    </row>
    <row r="3" spans="2:18" s="24" customFormat="1" ht="13.5" customHeight="1">
      <c r="B3" s="1035" t="s">
        <v>578</v>
      </c>
      <c r="C3" s="1036"/>
      <c r="D3" s="1036"/>
      <c r="E3" s="1036"/>
      <c r="F3" s="1036"/>
      <c r="G3" s="1036"/>
    </row>
    <row r="4" spans="2:18" s="24" customFormat="1" ht="12.75" customHeight="1">
      <c r="B4" s="1037" t="s">
        <v>33</v>
      </c>
      <c r="C4" s="1037"/>
      <c r="D4" s="1037"/>
      <c r="E4" s="1037"/>
      <c r="F4" s="1037"/>
      <c r="G4" s="1037"/>
      <c r="H4" s="41"/>
    </row>
    <row r="5" spans="2:18" s="22" customFormat="1" ht="30" customHeight="1">
      <c r="B5" s="394" t="s">
        <v>34</v>
      </c>
      <c r="C5" s="261" t="s">
        <v>130</v>
      </c>
      <c r="D5" s="261" t="s">
        <v>6</v>
      </c>
      <c r="E5" s="261" t="s">
        <v>13</v>
      </c>
      <c r="F5" s="261" t="s">
        <v>111</v>
      </c>
      <c r="G5" s="261" t="s">
        <v>131</v>
      </c>
      <c r="I5" s="24"/>
    </row>
    <row r="6" spans="2:18" s="22" customFormat="1" ht="15.75" customHeight="1">
      <c r="B6" s="46">
        <v>43952</v>
      </c>
      <c r="C6" s="742">
        <v>295.12</v>
      </c>
      <c r="D6" s="742">
        <v>768.49</v>
      </c>
      <c r="E6" s="742">
        <v>753.49</v>
      </c>
      <c r="F6" s="742">
        <v>187.98</v>
      </c>
      <c r="G6" s="742">
        <v>310.12</v>
      </c>
      <c r="H6" s="43"/>
      <c r="I6" s="48"/>
      <c r="K6" s="154"/>
      <c r="L6" s="154"/>
      <c r="M6" s="154"/>
      <c r="N6" s="154"/>
      <c r="O6" s="1030"/>
      <c r="P6" s="1031"/>
    </row>
    <row r="7" spans="2:18" s="22" customFormat="1" ht="15.75" customHeight="1">
      <c r="B7" s="46">
        <v>43983</v>
      </c>
      <c r="C7" s="742">
        <v>295.83999999999997</v>
      </c>
      <c r="D7" s="742">
        <v>773.43</v>
      </c>
      <c r="E7" s="742">
        <v>753.19</v>
      </c>
      <c r="F7" s="742">
        <v>188.85</v>
      </c>
      <c r="G7" s="742">
        <v>316.08999999999997</v>
      </c>
      <c r="H7" s="150"/>
      <c r="I7" s="48"/>
    </row>
    <row r="8" spans="2:18" s="22" customFormat="1" ht="15.75" customHeight="1">
      <c r="B8" s="46">
        <v>44013</v>
      </c>
      <c r="C8" s="742"/>
      <c r="D8" s="742"/>
      <c r="E8" s="742"/>
      <c r="F8" s="742"/>
      <c r="G8" s="742"/>
    </row>
    <row r="9" spans="2:18" s="22" customFormat="1" ht="15.75" customHeight="1">
      <c r="B9" s="46">
        <v>44044</v>
      </c>
      <c r="C9" s="742"/>
      <c r="D9" s="742"/>
      <c r="E9" s="742"/>
      <c r="F9" s="742"/>
      <c r="G9" s="742"/>
      <c r="H9" s="235"/>
      <c r="I9" s="203"/>
      <c r="J9" s="38"/>
      <c r="K9" s="48"/>
      <c r="L9" s="48"/>
    </row>
    <row r="10" spans="2:18" s="22" customFormat="1" ht="15.75" customHeight="1">
      <c r="B10" s="46">
        <v>44075</v>
      </c>
      <c r="C10" s="742"/>
      <c r="D10" s="742"/>
      <c r="E10" s="742"/>
      <c r="F10" s="742"/>
      <c r="G10" s="742"/>
      <c r="H10" s="623"/>
      <c r="I10" s="48"/>
      <c r="J10" s="515"/>
    </row>
    <row r="11" spans="2:18" s="22" customFormat="1" ht="15.75" customHeight="1">
      <c r="B11" s="46">
        <v>44105</v>
      </c>
      <c r="C11" s="742"/>
      <c r="D11" s="742"/>
      <c r="E11" s="742"/>
      <c r="F11" s="742"/>
      <c r="G11" s="742"/>
      <c r="H11" s="241"/>
      <c r="I11" s="48"/>
      <c r="J11" s="515"/>
    </row>
    <row r="12" spans="2:18" s="22" customFormat="1" ht="15.75" customHeight="1">
      <c r="B12" s="46">
        <v>44136</v>
      </c>
      <c r="C12" s="742"/>
      <c r="D12" s="742"/>
      <c r="E12" s="742"/>
      <c r="F12" s="742"/>
      <c r="G12" s="742"/>
      <c r="H12" s="241"/>
      <c r="I12" s="48"/>
    </row>
    <row r="13" spans="2:18" s="22" customFormat="1" ht="15.75" customHeight="1">
      <c r="B13" s="46">
        <v>44166</v>
      </c>
      <c r="C13" s="742"/>
      <c r="D13" s="742"/>
      <c r="E13" s="742"/>
      <c r="F13" s="742"/>
      <c r="G13" s="742"/>
      <c r="H13" s="241"/>
      <c r="I13" s="237"/>
      <c r="J13" s="238"/>
      <c r="K13" s="238"/>
      <c r="L13" s="238"/>
      <c r="M13" s="238"/>
      <c r="N13" s="240"/>
      <c r="O13" s="240"/>
      <c r="P13" s="240"/>
      <c r="Q13" s="240"/>
      <c r="R13" s="240"/>
    </row>
    <row r="14" spans="2:18" s="22" customFormat="1" ht="15.75" customHeight="1">
      <c r="B14" s="46">
        <v>44197</v>
      </c>
      <c r="C14" s="742"/>
      <c r="D14" s="742"/>
      <c r="E14" s="742"/>
      <c r="F14" s="742"/>
      <c r="G14" s="742"/>
      <c r="H14" s="241"/>
      <c r="I14" s="237"/>
      <c r="J14" s="238"/>
      <c r="K14" s="238"/>
      <c r="L14" s="238"/>
      <c r="M14" s="238"/>
      <c r="N14" s="239"/>
      <c r="Q14" s="235"/>
    </row>
    <row r="15" spans="2:18" s="22" customFormat="1" ht="15.75" customHeight="1">
      <c r="B15" s="46">
        <v>44228</v>
      </c>
      <c r="C15" s="742"/>
      <c r="D15" s="742"/>
      <c r="E15" s="742"/>
      <c r="F15" s="742"/>
      <c r="G15" s="742"/>
      <c r="H15" s="40"/>
      <c r="I15" s="48"/>
      <c r="N15" s="160"/>
    </row>
    <row r="16" spans="2:18" s="22" customFormat="1" ht="15.75" customHeight="1">
      <c r="B16" s="46">
        <v>44256</v>
      </c>
      <c r="C16" s="742"/>
      <c r="D16" s="742"/>
      <c r="E16" s="742"/>
      <c r="F16" s="742"/>
      <c r="G16" s="742"/>
      <c r="H16" s="515"/>
      <c r="I16" s="48"/>
      <c r="J16" s="40"/>
    </row>
    <row r="17" spans="2:16" s="22" customFormat="1" ht="15.75" customHeight="1">
      <c r="B17" s="46">
        <v>44287</v>
      </c>
      <c r="C17" s="742"/>
      <c r="D17" s="742"/>
      <c r="E17" s="742"/>
      <c r="F17" s="742"/>
      <c r="G17" s="742"/>
      <c r="H17" s="714"/>
      <c r="I17" s="146"/>
    </row>
    <row r="18" spans="2:16" s="22" customFormat="1" ht="21" customHeight="1">
      <c r="B18" s="1038" t="s">
        <v>474</v>
      </c>
      <c r="C18" s="1038"/>
      <c r="D18" s="1038"/>
      <c r="E18" s="1038"/>
      <c r="F18" s="1038"/>
      <c r="G18" s="1038"/>
      <c r="H18" s="194"/>
      <c r="J18" s="81"/>
    </row>
    <row r="19" spans="2:16" s="22" customFormat="1" ht="25.5" customHeight="1">
      <c r="B19" s="1038"/>
      <c r="C19" s="1038"/>
      <c r="D19" s="1038"/>
      <c r="E19" s="1038"/>
      <c r="F19" s="1038"/>
      <c r="G19" s="1038"/>
      <c r="H19" s="515"/>
      <c r="I19" s="146"/>
    </row>
    <row r="21" spans="2:16" ht="16.5" customHeight="1">
      <c r="J21" s="81"/>
      <c r="K21" s="22"/>
      <c r="L21" s="22"/>
      <c r="M21" s="22"/>
      <c r="N21" s="22"/>
      <c r="O21" s="22"/>
    </row>
    <row r="22" spans="2:16" ht="12.75">
      <c r="J22" s="81"/>
      <c r="K22" s="22"/>
      <c r="L22" s="22"/>
      <c r="M22" s="22"/>
      <c r="N22" s="22"/>
      <c r="O22" s="22"/>
    </row>
    <row r="23" spans="2:16" ht="15" customHeight="1">
      <c r="H23" s="9"/>
      <c r="I23" s="193"/>
      <c r="J23" s="81"/>
      <c r="K23" s="22"/>
      <c r="L23" s="22"/>
      <c r="M23" s="22"/>
      <c r="N23" s="22"/>
      <c r="O23" s="22"/>
    </row>
    <row r="24" spans="2:16" ht="9.75" customHeight="1">
      <c r="H24" s="9"/>
      <c r="J24" s="81"/>
      <c r="K24" s="22"/>
      <c r="L24" s="22"/>
      <c r="M24" s="22"/>
      <c r="N24" s="22"/>
      <c r="O24" s="22"/>
    </row>
    <row r="25" spans="2:16" ht="15" customHeight="1">
      <c r="H25" s="193"/>
      <c r="J25" s="81"/>
      <c r="K25" s="22"/>
      <c r="L25" s="22"/>
      <c r="M25" s="22"/>
      <c r="N25" s="22"/>
      <c r="O25" s="22"/>
    </row>
    <row r="26" spans="2:16" ht="15" customHeight="1">
      <c r="H26" s="8"/>
      <c r="J26" s="81"/>
      <c r="K26" s="22"/>
      <c r="L26" s="22"/>
      <c r="M26" s="22"/>
      <c r="N26" s="22"/>
      <c r="O26" s="22"/>
    </row>
    <row r="27" spans="2:16" ht="15" customHeight="1">
      <c r="H27" s="8"/>
      <c r="J27" s="81"/>
      <c r="K27" s="22"/>
      <c r="L27" s="22"/>
      <c r="M27" s="22"/>
      <c r="N27" s="22"/>
      <c r="O27" s="22"/>
    </row>
    <row r="28" spans="2:16" ht="15" customHeight="1">
      <c r="B28" s="16"/>
      <c r="C28" s="16"/>
      <c r="D28" s="16"/>
      <c r="E28" s="16"/>
      <c r="F28" s="16"/>
      <c r="H28" s="10"/>
      <c r="J28" s="81"/>
      <c r="K28" s="22"/>
      <c r="L28" s="48"/>
      <c r="M28" s="22"/>
      <c r="N28" s="22"/>
      <c r="O28" s="22"/>
    </row>
    <row r="29" spans="2:16" ht="15" customHeight="1">
      <c r="C29" s="16"/>
      <c r="D29" s="16"/>
      <c r="E29" s="16"/>
      <c r="F29" s="16"/>
      <c r="H29" s="10"/>
      <c r="J29" s="81"/>
      <c r="K29" s="22"/>
      <c r="L29" s="22"/>
      <c r="M29" s="22"/>
      <c r="N29" s="22"/>
      <c r="O29" s="22"/>
    </row>
    <row r="30" spans="2:16" ht="15" customHeight="1">
      <c r="H30" s="10"/>
      <c r="J30" s="81"/>
      <c r="K30" s="22"/>
      <c r="L30" s="43"/>
      <c r="M30" s="43"/>
      <c r="N30" s="43"/>
      <c r="O30" s="22"/>
    </row>
    <row r="31" spans="2:16" ht="15" customHeight="1">
      <c r="H31" s="10"/>
      <c r="J31" s="81"/>
      <c r="K31" s="22"/>
      <c r="L31" s="43"/>
      <c r="M31" s="43"/>
      <c r="N31" s="22"/>
      <c r="O31" s="22"/>
      <c r="P31" s="15"/>
    </row>
    <row r="32" spans="2:16" ht="15" customHeight="1">
      <c r="H32" s="10"/>
      <c r="N32" s="15"/>
    </row>
    <row r="33" spans="2:14" ht="15" customHeight="1">
      <c r="H33" s="10"/>
    </row>
    <row r="34" spans="2:14" ht="15" customHeight="1">
      <c r="H34" s="10"/>
      <c r="I34" s="14"/>
      <c r="J34" s="14"/>
      <c r="K34" s="14"/>
      <c r="L34" s="14"/>
      <c r="M34" s="14"/>
      <c r="N34" s="14"/>
    </row>
    <row r="35" spans="2:14" ht="15" customHeight="1">
      <c r="H35" s="10"/>
      <c r="I35" s="14"/>
      <c r="J35" s="14"/>
      <c r="K35" s="20"/>
      <c r="L35" s="14"/>
      <c r="M35" s="14"/>
      <c r="N35" s="14"/>
    </row>
    <row r="36" spans="2:14" ht="13.5" customHeight="1">
      <c r="B36" s="1" t="s">
        <v>487</v>
      </c>
      <c r="H36" s="10"/>
      <c r="I36" s="14"/>
      <c r="J36" s="14"/>
      <c r="K36" s="14"/>
      <c r="L36" s="14"/>
      <c r="M36" s="14"/>
      <c r="N36" s="14"/>
    </row>
    <row r="37" spans="2:14">
      <c r="B37" s="45"/>
      <c r="C37" s="9"/>
      <c r="D37" s="9"/>
      <c r="E37" s="9"/>
      <c r="F37" s="9"/>
      <c r="G37" s="9"/>
    </row>
    <row r="38" spans="2:14" ht="14.1" customHeight="1">
      <c r="B38" s="1033"/>
      <c r="C38" s="1033"/>
      <c r="D38" s="1033"/>
      <c r="E38" s="1033"/>
      <c r="F38" s="1033"/>
      <c r="G38" s="1033"/>
    </row>
    <row r="40" spans="2:14" ht="15.6" customHeight="1">
      <c r="B40" s="1032"/>
      <c r="C40" s="1032"/>
      <c r="D40" s="1032"/>
      <c r="E40" s="1032"/>
      <c r="F40" s="1032"/>
      <c r="G40" s="1032"/>
    </row>
    <row r="41" spans="2:14" ht="18">
      <c r="B41"/>
    </row>
    <row r="42" spans="2:14" ht="18">
      <c r="B42"/>
    </row>
    <row r="43" spans="2:14" ht="18">
      <c r="B43"/>
    </row>
    <row r="44" spans="2:14" ht="18">
      <c r="B44"/>
    </row>
    <row r="45" spans="2:14" ht="18">
      <c r="B45"/>
      <c r="G45" s="16"/>
      <c r="H45" s="16"/>
      <c r="I45" s="16"/>
      <c r="J45" s="16"/>
      <c r="K45" s="16"/>
      <c r="L45" s="16"/>
      <c r="M45" s="16"/>
    </row>
    <row r="46" spans="2:14" ht="18">
      <c r="B46"/>
    </row>
    <row r="47" spans="2:14" ht="18">
      <c r="B47"/>
    </row>
    <row r="48" spans="2:14" ht="18">
      <c r="B48"/>
    </row>
    <row r="49" spans="2:9" ht="18">
      <c r="B49"/>
    </row>
    <row r="50" spans="2:9" ht="18">
      <c r="B50"/>
    </row>
    <row r="51" spans="2:9" ht="18">
      <c r="B51"/>
    </row>
    <row r="52" spans="2:9" ht="18">
      <c r="B52"/>
    </row>
    <row r="53" spans="2:9" ht="18">
      <c r="B53"/>
      <c r="I53"/>
    </row>
    <row r="54" spans="2:9" ht="30" customHeight="1">
      <c r="B54" s="235"/>
      <c r="I54" s="235"/>
    </row>
    <row r="55" spans="2:9" ht="18">
      <c r="B55"/>
    </row>
    <row r="56" spans="2:9" ht="18">
      <c r="B56"/>
    </row>
    <row r="57" spans="2:9" ht="18">
      <c r="B57"/>
    </row>
    <row r="58" spans="2:9" ht="18">
      <c r="B58"/>
    </row>
    <row r="59" spans="2:9" ht="18">
      <c r="B59"/>
    </row>
    <row r="60" spans="2:9" ht="18">
      <c r="B60"/>
    </row>
    <row r="61" spans="2:9" ht="18">
      <c r="B61"/>
    </row>
    <row r="62" spans="2:9" ht="18">
      <c r="B62"/>
    </row>
    <row r="63" spans="2:9" ht="18">
      <c r="B63"/>
    </row>
    <row r="64" spans="2:9" ht="18">
      <c r="B6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tabColor theme="6" tint="0.79998168889431442"/>
  </sheetPr>
  <dimension ref="B1:Y40"/>
  <sheetViews>
    <sheetView zoomScaleNormal="100" workbookViewId="0">
      <selection sqref="A1:J41"/>
    </sheetView>
  </sheetViews>
  <sheetFormatPr baseColWidth="10" defaultColWidth="10.90625" defaultRowHeight="12"/>
  <cols>
    <col min="1" max="1" width="0.7265625" style="156" customWidth="1"/>
    <col min="2" max="2" width="12.81640625" style="156" customWidth="1"/>
    <col min="3" max="10" width="6.26953125" style="156" customWidth="1"/>
    <col min="11" max="15" width="10.90625" style="937" customWidth="1"/>
    <col min="16" max="17" width="10.90625" style="933" customWidth="1"/>
    <col min="18" max="25" width="10.90625" style="933"/>
    <col min="26" max="16384" width="10.90625" style="156"/>
  </cols>
  <sheetData>
    <row r="1" spans="2:25" s="155" customFormat="1" ht="12.75">
      <c r="B1" s="1034" t="s">
        <v>38</v>
      </c>
      <c r="C1" s="1034"/>
      <c r="D1" s="1034"/>
      <c r="E1" s="1034"/>
      <c r="F1" s="1034"/>
      <c r="G1" s="1034"/>
      <c r="H1" s="1034"/>
      <c r="I1" s="1034"/>
      <c r="J1" s="1034"/>
      <c r="K1" s="934"/>
      <c r="L1" s="931"/>
      <c r="M1" s="931"/>
      <c r="N1" s="931"/>
      <c r="O1" s="934"/>
      <c r="P1" s="931"/>
      <c r="Q1" s="931"/>
      <c r="R1" s="931"/>
      <c r="S1" s="931"/>
      <c r="T1" s="931"/>
      <c r="U1" s="931"/>
      <c r="V1" s="931"/>
      <c r="W1" s="931"/>
      <c r="X1" s="931"/>
      <c r="Y1" s="931"/>
    </row>
    <row r="2" spans="2:25" s="155" customFormat="1" ht="12.75">
      <c r="B2" s="253"/>
      <c r="C2" s="253"/>
      <c r="D2" s="253"/>
      <c r="E2" s="253"/>
      <c r="F2" s="253"/>
      <c r="G2" s="253"/>
      <c r="H2" s="253"/>
      <c r="K2" s="934"/>
      <c r="L2" s="938"/>
      <c r="M2" s="938"/>
      <c r="N2" s="938"/>
      <c r="O2" s="939"/>
      <c r="P2" s="931"/>
      <c r="Q2" s="931"/>
      <c r="R2" s="931"/>
      <c r="S2" s="931"/>
      <c r="T2" s="931"/>
      <c r="U2" s="931"/>
      <c r="V2" s="931"/>
      <c r="W2" s="931"/>
      <c r="X2" s="931"/>
      <c r="Y2" s="931"/>
    </row>
    <row r="3" spans="2:25" s="155" customFormat="1" ht="12.75">
      <c r="B3" s="1034" t="s">
        <v>467</v>
      </c>
      <c r="C3" s="1034"/>
      <c r="D3" s="1034"/>
      <c r="E3" s="1034"/>
      <c r="F3" s="1034"/>
      <c r="G3" s="1034"/>
      <c r="H3" s="1034"/>
      <c r="I3" s="1034"/>
      <c r="J3" s="1034"/>
      <c r="K3" s="934"/>
      <c r="L3" s="934"/>
      <c r="M3" s="934"/>
      <c r="N3" s="934"/>
      <c r="O3" s="934"/>
      <c r="P3" s="931"/>
      <c r="Q3" s="931"/>
      <c r="R3" s="931"/>
      <c r="S3" s="931"/>
      <c r="T3" s="931"/>
      <c r="U3" s="931"/>
      <c r="V3" s="931"/>
      <c r="W3" s="931"/>
      <c r="X3" s="931"/>
      <c r="Y3" s="931"/>
    </row>
    <row r="4" spans="2:25" s="155" customFormat="1" ht="12.75">
      <c r="B4" s="1237" t="s">
        <v>536</v>
      </c>
      <c r="C4" s="1237"/>
      <c r="D4" s="1237"/>
      <c r="E4" s="1237"/>
      <c r="F4" s="1237"/>
      <c r="G4" s="1237"/>
      <c r="H4" s="1237"/>
      <c r="I4" s="1237"/>
      <c r="J4" s="1237"/>
      <c r="K4" s="934"/>
      <c r="L4" s="934"/>
      <c r="M4" s="934"/>
      <c r="N4" s="934"/>
      <c r="O4" s="934"/>
      <c r="P4" s="931"/>
      <c r="Q4" s="931"/>
      <c r="R4" s="931"/>
      <c r="S4" s="931"/>
      <c r="T4" s="931"/>
      <c r="U4" s="931"/>
      <c r="V4" s="931"/>
      <c r="W4" s="931"/>
      <c r="X4" s="931"/>
      <c r="Y4" s="931"/>
    </row>
    <row r="5" spans="2:25" s="155" customFormat="1" ht="12.75">
      <c r="B5" s="1237" t="s">
        <v>224</v>
      </c>
      <c r="C5" s="1237"/>
      <c r="D5" s="1237"/>
      <c r="E5" s="1237"/>
      <c r="F5" s="1237"/>
      <c r="G5" s="1237"/>
      <c r="H5" s="1237"/>
      <c r="I5" s="1237"/>
      <c r="J5" s="1237"/>
      <c r="K5" s="934"/>
      <c r="L5" s="934"/>
      <c r="M5" s="934"/>
      <c r="N5" s="934"/>
      <c r="O5" s="934"/>
      <c r="P5" s="931"/>
      <c r="Q5" s="931"/>
      <c r="R5" s="931"/>
      <c r="S5" s="931"/>
      <c r="T5" s="931"/>
      <c r="U5" s="931"/>
      <c r="V5" s="931"/>
      <c r="W5" s="931"/>
      <c r="X5" s="931"/>
      <c r="Y5" s="931"/>
    </row>
    <row r="6" spans="2:25" s="144" customFormat="1" ht="15.75" customHeight="1">
      <c r="B6" s="1234" t="s">
        <v>228</v>
      </c>
      <c r="C6" s="1233" t="s">
        <v>9</v>
      </c>
      <c r="D6" s="1233"/>
      <c r="E6" s="1233" t="s">
        <v>89</v>
      </c>
      <c r="F6" s="1233"/>
      <c r="G6" s="1233" t="s">
        <v>203</v>
      </c>
      <c r="H6" s="1233"/>
      <c r="I6" s="1234" t="s">
        <v>64</v>
      </c>
      <c r="J6" s="1234"/>
      <c r="K6" s="935"/>
      <c r="L6" s="935"/>
      <c r="M6" s="935"/>
      <c r="N6" s="935"/>
      <c r="O6" s="935"/>
      <c r="P6" s="932"/>
      <c r="Q6" s="932"/>
      <c r="R6" s="932"/>
      <c r="S6" s="932"/>
      <c r="T6" s="932"/>
      <c r="U6" s="932"/>
      <c r="V6" s="932"/>
      <c r="W6" s="932"/>
      <c r="X6" s="932"/>
      <c r="Y6" s="932"/>
    </row>
    <row r="7" spans="2:25" s="144" customFormat="1" ht="15.75" customHeight="1">
      <c r="B7" s="1234"/>
      <c r="C7" s="653">
        <v>2019</v>
      </c>
      <c r="D7" s="653">
        <v>2020</v>
      </c>
      <c r="E7" s="653">
        <v>2019</v>
      </c>
      <c r="F7" s="653">
        <v>2020</v>
      </c>
      <c r="G7" s="653">
        <v>2019</v>
      </c>
      <c r="H7" s="653">
        <v>2020</v>
      </c>
      <c r="I7" s="653">
        <v>2019</v>
      </c>
      <c r="J7" s="653">
        <v>2020</v>
      </c>
      <c r="K7" s="935"/>
      <c r="L7" s="935"/>
      <c r="M7" s="935"/>
      <c r="N7" s="935"/>
      <c r="O7" s="935"/>
      <c r="P7" s="932"/>
      <c r="Q7" s="932"/>
      <c r="R7" s="932"/>
      <c r="S7" s="932"/>
      <c r="T7" s="932"/>
      <c r="U7" s="932"/>
      <c r="V7" s="932"/>
      <c r="W7" s="932"/>
      <c r="X7" s="932"/>
      <c r="Y7" s="932"/>
    </row>
    <row r="8" spans="2:25" s="144" customFormat="1" ht="15.75" customHeight="1">
      <c r="B8" s="164" t="s">
        <v>47</v>
      </c>
      <c r="C8" s="893">
        <v>119587.4</v>
      </c>
      <c r="D8" s="893">
        <v>189839.38236000002</v>
      </c>
      <c r="E8" s="893">
        <v>5161.9759999999997</v>
      </c>
      <c r="F8" s="893">
        <v>1.69624</v>
      </c>
      <c r="G8" s="893">
        <v>85214.52</v>
      </c>
      <c r="H8" s="893"/>
      <c r="I8" s="893">
        <v>210064.96865999998</v>
      </c>
      <c r="J8" s="893">
        <v>189863.11424</v>
      </c>
      <c r="K8" s="935"/>
      <c r="L8" s="935"/>
      <c r="M8" s="935"/>
      <c r="N8" s="935"/>
      <c r="O8" s="935"/>
      <c r="P8" s="932"/>
      <c r="Q8" s="932"/>
      <c r="R8" s="932"/>
      <c r="S8" s="932"/>
      <c r="T8" s="932"/>
      <c r="U8" s="932"/>
      <c r="V8" s="932"/>
      <c r="W8" s="932"/>
      <c r="X8" s="932"/>
      <c r="Y8" s="932"/>
    </row>
    <row r="9" spans="2:25" s="144" customFormat="1" ht="15.75" customHeight="1">
      <c r="B9" s="164" t="s">
        <v>48</v>
      </c>
      <c r="C9" s="340">
        <v>228809.67</v>
      </c>
      <c r="D9" s="340">
        <v>210074.27575999999</v>
      </c>
      <c r="E9" s="340">
        <v>2020.412</v>
      </c>
      <c r="F9" s="340"/>
      <c r="G9" s="340">
        <v>67398.78</v>
      </c>
      <c r="H9" s="340"/>
      <c r="I9" s="340">
        <v>298256.81199999998</v>
      </c>
      <c r="J9" s="340">
        <v>210122.08674999996</v>
      </c>
      <c r="K9" s="935"/>
      <c r="L9" s="935"/>
      <c r="M9" s="935"/>
      <c r="N9" s="935"/>
      <c r="O9" s="935"/>
      <c r="P9" s="932"/>
      <c r="Q9" s="932"/>
      <c r="R9" s="932"/>
      <c r="S9" s="932"/>
      <c r="T9" s="932"/>
      <c r="U9" s="932"/>
      <c r="V9" s="932"/>
      <c r="W9" s="932"/>
      <c r="X9" s="932"/>
      <c r="Y9" s="932"/>
    </row>
    <row r="10" spans="2:25" s="144" customFormat="1" ht="15.75" customHeight="1">
      <c r="B10" s="164" t="s">
        <v>49</v>
      </c>
      <c r="C10" s="340">
        <v>120601.95</v>
      </c>
      <c r="D10" s="340">
        <v>151615.58809999999</v>
      </c>
      <c r="E10" s="340">
        <v>221.65120000000002</v>
      </c>
      <c r="F10" s="340">
        <v>84562.152000000002</v>
      </c>
      <c r="G10" s="340"/>
      <c r="H10" s="340"/>
      <c r="I10" s="340">
        <v>120992.59582</v>
      </c>
      <c r="J10" s="340">
        <v>236367.36278</v>
      </c>
      <c r="K10" s="935"/>
      <c r="L10" s="935"/>
      <c r="M10" s="944" t="s">
        <v>9</v>
      </c>
      <c r="N10" s="944" t="s">
        <v>229</v>
      </c>
      <c r="O10" s="944" t="s">
        <v>203</v>
      </c>
      <c r="P10" s="640" t="s">
        <v>59</v>
      </c>
      <c r="Q10" s="640"/>
      <c r="R10" s="640"/>
      <c r="S10" s="932"/>
      <c r="T10" s="932"/>
      <c r="U10" s="932"/>
      <c r="V10" s="932"/>
      <c r="W10" s="932"/>
      <c r="X10" s="932"/>
      <c r="Y10" s="932"/>
    </row>
    <row r="11" spans="2:25" s="144" customFormat="1" ht="15.75" customHeight="1">
      <c r="B11" s="164" t="s">
        <v>57</v>
      </c>
      <c r="C11" s="340">
        <v>34717.06</v>
      </c>
      <c r="D11" s="340">
        <v>163505.37</v>
      </c>
      <c r="E11" s="340">
        <v>110.12124</v>
      </c>
      <c r="F11" s="340">
        <v>60.279000000000003</v>
      </c>
      <c r="G11" s="340"/>
      <c r="H11" s="340"/>
      <c r="I11" s="340">
        <v>35948.571240000005</v>
      </c>
      <c r="J11" s="340">
        <v>163687.78844</v>
      </c>
      <c r="K11" s="935"/>
      <c r="L11" s="935"/>
      <c r="M11" s="945">
        <f>D21</f>
        <v>0.87093911062305629</v>
      </c>
      <c r="N11" s="945">
        <f>F21</f>
        <v>0.12848117896590169</v>
      </c>
      <c r="O11" s="945">
        <f>H21</f>
        <v>0</v>
      </c>
      <c r="P11" s="946">
        <f>100%-M11-N11-O11</f>
        <v>5.7971041104201704E-4</v>
      </c>
      <c r="Q11" s="640"/>
      <c r="R11" s="640"/>
      <c r="S11" s="932"/>
      <c r="T11" s="932"/>
      <c r="U11" s="932"/>
      <c r="V11" s="932"/>
      <c r="W11" s="932"/>
      <c r="X11" s="932"/>
      <c r="Y11" s="932"/>
    </row>
    <row r="12" spans="2:25" s="144" customFormat="1" ht="15.75" customHeight="1">
      <c r="B12" s="164" t="s">
        <v>58</v>
      </c>
      <c r="C12" s="340">
        <v>122655.37</v>
      </c>
      <c r="D12" s="340">
        <v>116350.62534</v>
      </c>
      <c r="E12" s="340">
        <v>21.758610000000001</v>
      </c>
      <c r="F12" s="340">
        <v>38022.053999999996</v>
      </c>
      <c r="G12" s="340"/>
      <c r="H12" s="340"/>
      <c r="I12" s="340">
        <v>156074.13061000002</v>
      </c>
      <c r="J12" s="340">
        <v>154544.45334000001</v>
      </c>
      <c r="K12" s="935"/>
      <c r="L12" s="935"/>
      <c r="M12" s="944"/>
      <c r="N12" s="944"/>
      <c r="O12" s="944"/>
      <c r="P12" s="640"/>
      <c r="Q12" s="640"/>
      <c r="R12" s="640"/>
      <c r="S12" s="932"/>
      <c r="T12" s="932"/>
      <c r="U12" s="932"/>
      <c r="V12" s="932"/>
      <c r="W12" s="932"/>
      <c r="X12" s="932"/>
      <c r="Y12" s="932"/>
    </row>
    <row r="13" spans="2:25" s="144" customFormat="1" ht="15.75" customHeight="1">
      <c r="B13" s="164" t="s">
        <v>50</v>
      </c>
      <c r="C13" s="340">
        <v>132548.35</v>
      </c>
      <c r="D13" s="340"/>
      <c r="E13" s="340">
        <v>101.842</v>
      </c>
      <c r="F13" s="340"/>
      <c r="G13" s="340"/>
      <c r="H13" s="340"/>
      <c r="I13" s="340">
        <v>132890.95199999999</v>
      </c>
      <c r="J13" s="340"/>
      <c r="K13" s="935"/>
      <c r="L13" s="935"/>
      <c r="M13" s="944"/>
      <c r="N13" s="944"/>
      <c r="O13" s="944"/>
      <c r="P13" s="640"/>
      <c r="Q13" s="640"/>
      <c r="R13" s="640"/>
      <c r="S13" s="932"/>
      <c r="T13" s="932"/>
      <c r="U13" s="932"/>
      <c r="V13" s="932"/>
      <c r="W13" s="932"/>
      <c r="X13" s="932"/>
      <c r="Y13" s="932"/>
    </row>
    <row r="14" spans="2:25" s="144" customFormat="1" ht="15.75" customHeight="1">
      <c r="B14" s="164" t="s">
        <v>51</v>
      </c>
      <c r="C14" s="340">
        <v>260502.96599999999</v>
      </c>
      <c r="D14" s="340"/>
      <c r="E14" s="340">
        <v>179.09038999999999</v>
      </c>
      <c r="F14" s="340"/>
      <c r="G14" s="340"/>
      <c r="H14" s="340"/>
      <c r="I14" s="340">
        <v>260760</v>
      </c>
      <c r="J14" s="340"/>
      <c r="K14" s="935"/>
      <c r="L14" s="935"/>
      <c r="M14" s="944"/>
      <c r="N14" s="944"/>
      <c r="O14" s="944"/>
      <c r="P14" s="640"/>
      <c r="Q14" s="640"/>
      <c r="R14" s="640"/>
      <c r="S14" s="932"/>
      <c r="T14" s="932"/>
      <c r="U14" s="932"/>
      <c r="V14" s="932"/>
      <c r="W14" s="932"/>
      <c r="X14" s="932"/>
      <c r="Y14" s="932"/>
    </row>
    <row r="15" spans="2:25" s="144" customFormat="1" ht="15.75" customHeight="1">
      <c r="B15" s="164" t="s">
        <v>52</v>
      </c>
      <c r="C15" s="340">
        <v>211236.916</v>
      </c>
      <c r="D15" s="340"/>
      <c r="E15" s="340">
        <v>82.555000000000007</v>
      </c>
      <c r="F15" s="340"/>
      <c r="G15" s="340"/>
      <c r="H15" s="340"/>
      <c r="I15" s="340">
        <v>211372</v>
      </c>
      <c r="J15" s="340"/>
      <c r="K15" s="935"/>
      <c r="L15" s="935"/>
      <c r="M15" s="935"/>
      <c r="N15" s="935"/>
      <c r="O15" s="935"/>
      <c r="P15" s="932"/>
      <c r="Q15" s="932"/>
      <c r="R15" s="932"/>
      <c r="S15" s="932"/>
      <c r="T15" s="932"/>
      <c r="U15" s="932"/>
      <c r="V15" s="932"/>
      <c r="W15" s="932"/>
      <c r="X15" s="932"/>
      <c r="Y15" s="932"/>
    </row>
    <row r="16" spans="2:25" s="144" customFormat="1" ht="15.75" customHeight="1">
      <c r="B16" s="164" t="s">
        <v>53</v>
      </c>
      <c r="C16" s="340">
        <v>130886.64</v>
      </c>
      <c r="D16" s="340"/>
      <c r="E16" s="340">
        <v>42.204000000000001</v>
      </c>
      <c r="F16" s="340"/>
      <c r="G16" s="340">
        <v>94886.615000000005</v>
      </c>
      <c r="H16" s="340"/>
      <c r="I16" s="340">
        <v>225844</v>
      </c>
      <c r="J16" s="340"/>
      <c r="K16" s="935"/>
      <c r="L16" s="935"/>
      <c r="M16" s="935"/>
      <c r="N16" s="935"/>
      <c r="O16" s="935"/>
      <c r="P16" s="932"/>
      <c r="Q16" s="932"/>
      <c r="R16" s="932"/>
      <c r="S16" s="932"/>
      <c r="T16" s="932"/>
      <c r="U16" s="932"/>
      <c r="V16" s="932"/>
      <c r="W16" s="932"/>
      <c r="X16" s="932"/>
      <c r="Y16" s="932"/>
    </row>
    <row r="17" spans="2:25" s="144" customFormat="1" ht="15.75" customHeight="1">
      <c r="B17" s="164" t="s">
        <v>54</v>
      </c>
      <c r="C17" s="340">
        <v>196034.79</v>
      </c>
      <c r="D17" s="340"/>
      <c r="E17" s="340">
        <v>125.15655000000001</v>
      </c>
      <c r="F17" s="340"/>
      <c r="G17" s="340">
        <v>35373.49</v>
      </c>
      <c r="H17" s="340"/>
      <c r="I17" s="340">
        <v>231780.26755000002</v>
      </c>
      <c r="J17" s="340"/>
      <c r="K17" s="935"/>
      <c r="L17" s="935"/>
      <c r="M17" s="935"/>
      <c r="N17" s="935"/>
      <c r="O17" s="935"/>
      <c r="P17" s="932"/>
      <c r="Q17" s="932"/>
      <c r="R17" s="932"/>
      <c r="S17" s="932"/>
      <c r="T17" s="932"/>
      <c r="U17" s="932"/>
      <c r="V17" s="932"/>
      <c r="W17" s="932"/>
      <c r="X17" s="932"/>
      <c r="Y17" s="932"/>
    </row>
    <row r="18" spans="2:25" s="144" customFormat="1" ht="15.75" customHeight="1">
      <c r="B18" s="164" t="s">
        <v>55</v>
      </c>
      <c r="C18" s="340">
        <v>137726.36568000002</v>
      </c>
      <c r="D18" s="340"/>
      <c r="E18" s="340">
        <v>42.194690000000001</v>
      </c>
      <c r="F18" s="340"/>
      <c r="G18" s="340">
        <v>52345.82</v>
      </c>
      <c r="H18" s="340"/>
      <c r="I18" s="340">
        <v>214971.13709</v>
      </c>
      <c r="J18" s="340"/>
      <c r="K18" s="935"/>
      <c r="L18" s="940"/>
      <c r="M18" s="940"/>
      <c r="N18" s="940"/>
      <c r="O18" s="940"/>
      <c r="P18" s="932"/>
      <c r="Q18" s="932"/>
      <c r="R18" s="932"/>
      <c r="S18" s="932"/>
      <c r="T18" s="932"/>
      <c r="U18" s="932"/>
      <c r="V18" s="932"/>
      <c r="W18" s="932"/>
      <c r="X18" s="932"/>
      <c r="Y18" s="932"/>
    </row>
    <row r="19" spans="2:25" s="144" customFormat="1" ht="15.75" customHeight="1">
      <c r="B19" s="164" t="s">
        <v>56</v>
      </c>
      <c r="C19" s="340">
        <v>222532.02</v>
      </c>
      <c r="D19" s="340"/>
      <c r="E19" s="340">
        <v>0</v>
      </c>
      <c r="F19" s="340"/>
      <c r="G19" s="340">
        <v>45120.205000000002</v>
      </c>
      <c r="H19" s="340"/>
      <c r="I19" s="340">
        <v>267752.08199999999</v>
      </c>
      <c r="J19" s="340"/>
      <c r="K19" s="935"/>
      <c r="L19" s="935"/>
      <c r="M19" s="935"/>
      <c r="N19" s="935"/>
      <c r="O19" s="935"/>
      <c r="P19" s="932"/>
      <c r="Q19" s="932"/>
      <c r="R19" s="932"/>
      <c r="S19" s="932"/>
      <c r="T19" s="932"/>
      <c r="U19" s="932"/>
      <c r="V19" s="932"/>
      <c r="W19" s="932"/>
      <c r="X19" s="932"/>
      <c r="Y19" s="932"/>
    </row>
    <row r="20" spans="2:25" s="144" customFormat="1" ht="15.75" customHeight="1">
      <c r="B20" s="164" t="s">
        <v>64</v>
      </c>
      <c r="C20" s="340">
        <f t="shared" ref="C20:J20" si="0">SUM(C8:C19)</f>
        <v>1917839.49768</v>
      </c>
      <c r="D20" s="340">
        <f t="shared" si="0"/>
        <v>831385.24156000011</v>
      </c>
      <c r="E20" s="340">
        <f t="shared" si="0"/>
        <v>8108.9616800000003</v>
      </c>
      <c r="F20" s="340">
        <f t="shared" si="0"/>
        <v>122646.18124000001</v>
      </c>
      <c r="G20" s="340">
        <f t="shared" si="0"/>
        <v>380339.43</v>
      </c>
      <c r="H20" s="340">
        <f t="shared" si="0"/>
        <v>0</v>
      </c>
      <c r="I20" s="340">
        <f t="shared" si="0"/>
        <v>2366707.5169699998</v>
      </c>
      <c r="J20" s="340">
        <f t="shared" si="0"/>
        <v>954584.80554999993</v>
      </c>
      <c r="K20" s="936"/>
      <c r="L20" s="935"/>
      <c r="M20" s="935"/>
      <c r="N20" s="935"/>
      <c r="O20" s="935"/>
      <c r="P20" s="932"/>
      <c r="Q20" s="932"/>
      <c r="R20" s="932"/>
      <c r="S20" s="932"/>
      <c r="T20" s="932"/>
      <c r="U20" s="932"/>
      <c r="V20" s="932"/>
      <c r="W20" s="932"/>
      <c r="X20" s="932"/>
      <c r="Y20" s="932"/>
    </row>
    <row r="21" spans="2:25" s="144" customFormat="1" ht="15.75" customHeight="1">
      <c r="B21" s="311" t="s">
        <v>230</v>
      </c>
      <c r="C21" s="368">
        <f>C20/$I20</f>
        <v>0.81034073028818221</v>
      </c>
      <c r="D21" s="894">
        <f>D20/$J20</f>
        <v>0.87093911062305629</v>
      </c>
      <c r="E21" s="894">
        <f>E20/$I20</f>
        <v>3.4262626969561397E-3</v>
      </c>
      <c r="F21" s="894">
        <f>F20/$J20</f>
        <v>0.12848117896590169</v>
      </c>
      <c r="G21" s="368">
        <f>G20/I20</f>
        <v>0.16070402754580052</v>
      </c>
      <c r="H21" s="368">
        <f>H20/$J20</f>
        <v>0</v>
      </c>
      <c r="I21" s="368">
        <f>+I20/I20</f>
        <v>1</v>
      </c>
      <c r="J21" s="368">
        <f>+J20/J20</f>
        <v>1</v>
      </c>
      <c r="K21" s="935"/>
      <c r="L21" s="935"/>
      <c r="M21" s="935"/>
      <c r="N21" s="935"/>
      <c r="O21" s="935"/>
      <c r="P21" s="932"/>
      <c r="Q21" s="932"/>
      <c r="R21" s="932"/>
      <c r="S21" s="932"/>
      <c r="T21" s="932"/>
      <c r="U21" s="932"/>
      <c r="V21" s="932"/>
      <c r="W21" s="932"/>
      <c r="X21" s="932"/>
      <c r="Y21" s="932"/>
    </row>
    <row r="22" spans="2:25" s="144" customFormat="1" ht="28.5" customHeight="1">
      <c r="B22" s="1236" t="s">
        <v>425</v>
      </c>
      <c r="C22" s="1236"/>
      <c r="D22" s="1236"/>
      <c r="E22" s="1236"/>
      <c r="F22" s="1236"/>
      <c r="G22" s="1236"/>
      <c r="H22" s="1236"/>
      <c r="I22" s="1236"/>
      <c r="J22" s="1236"/>
      <c r="K22" s="935"/>
      <c r="L22" s="935"/>
      <c r="M22" s="935"/>
      <c r="N22" s="935"/>
      <c r="O22" s="935"/>
      <c r="P22" s="932"/>
      <c r="Q22" s="932"/>
      <c r="R22" s="932"/>
      <c r="S22" s="932"/>
      <c r="T22" s="932"/>
      <c r="U22" s="932"/>
      <c r="V22" s="932"/>
      <c r="W22" s="932"/>
      <c r="X22" s="932"/>
      <c r="Y22" s="932"/>
    </row>
    <row r="23" spans="2:25" ht="15" customHeight="1">
      <c r="B23" s="370"/>
      <c r="C23" s="370"/>
      <c r="D23" s="370"/>
      <c r="E23" s="370"/>
      <c r="F23" s="370"/>
      <c r="G23" s="370"/>
      <c r="H23" s="370"/>
      <c r="I23" s="370"/>
      <c r="J23" s="370"/>
      <c r="K23" s="933"/>
      <c r="L23" s="933"/>
      <c r="M23" s="933"/>
      <c r="N23" s="933"/>
    </row>
    <row r="24" spans="2:25" ht="15" customHeight="1">
      <c r="K24" s="933"/>
      <c r="L24" s="933"/>
      <c r="N24" s="933"/>
    </row>
    <row r="25" spans="2:25" ht="15" customHeight="1">
      <c r="K25" s="933"/>
      <c r="L25" s="933"/>
      <c r="M25" s="933"/>
      <c r="N25" s="933"/>
    </row>
    <row r="26" spans="2:25" ht="15" customHeight="1">
      <c r="K26" s="933"/>
      <c r="L26" s="933"/>
      <c r="M26" s="933"/>
      <c r="N26" s="933"/>
    </row>
    <row r="27" spans="2:25" ht="15" customHeight="1">
      <c r="K27" s="933"/>
      <c r="L27" s="933"/>
      <c r="M27" s="933"/>
      <c r="N27" s="933"/>
    </row>
    <row r="28" spans="2:25" ht="15" customHeight="1">
      <c r="K28" s="933"/>
      <c r="L28" s="933"/>
      <c r="M28" s="933"/>
      <c r="N28" s="933"/>
    </row>
    <row r="29" spans="2:25" ht="15" customHeight="1">
      <c r="K29" s="933"/>
      <c r="L29" s="933"/>
      <c r="M29" s="933"/>
      <c r="N29" s="933"/>
    </row>
    <row r="30" spans="2:25" ht="15" customHeight="1">
      <c r="K30" s="933"/>
      <c r="L30" s="933"/>
      <c r="M30" s="933"/>
      <c r="N30" s="933"/>
    </row>
    <row r="31" spans="2:25" ht="15" customHeight="1">
      <c r="K31" s="933"/>
      <c r="L31" s="933"/>
      <c r="M31" s="933"/>
      <c r="N31" s="933"/>
    </row>
    <row r="32" spans="2:25" ht="15" customHeight="1">
      <c r="K32" s="933"/>
      <c r="L32" s="933"/>
      <c r="M32" s="933"/>
      <c r="N32" s="933"/>
    </row>
    <row r="33" spans="2:14" ht="15" customHeight="1">
      <c r="K33" s="933"/>
      <c r="L33" s="933"/>
      <c r="M33" s="933"/>
      <c r="N33" s="933"/>
    </row>
    <row r="34" spans="2:14" ht="15" customHeight="1">
      <c r="K34" s="933"/>
      <c r="L34" s="933"/>
      <c r="M34" s="933"/>
      <c r="N34" s="933"/>
    </row>
    <row r="35" spans="2:14" ht="15" customHeight="1">
      <c r="D35" s="156" t="s">
        <v>231</v>
      </c>
      <c r="K35" s="933"/>
      <c r="L35" s="933"/>
      <c r="M35" s="933"/>
      <c r="N35" s="933"/>
    </row>
    <row r="36" spans="2:14" ht="15" customHeight="1">
      <c r="K36" s="933"/>
      <c r="L36" s="933"/>
      <c r="M36" s="933"/>
      <c r="N36" s="933"/>
    </row>
    <row r="37" spans="2:14" ht="15" customHeight="1">
      <c r="K37" s="933"/>
      <c r="L37" s="933"/>
      <c r="M37" s="933"/>
      <c r="N37" s="933"/>
    </row>
    <row r="38" spans="2:14" ht="15" customHeight="1">
      <c r="K38" s="933"/>
      <c r="L38" s="933"/>
      <c r="M38" s="933"/>
      <c r="N38" s="933"/>
    </row>
    <row r="40" spans="2:14">
      <c r="B40" s="1235" t="s">
        <v>425</v>
      </c>
      <c r="C40" s="1235"/>
      <c r="D40" s="1235"/>
      <c r="E40" s="1235"/>
      <c r="F40" s="1235"/>
      <c r="G40" s="1235"/>
      <c r="H40" s="1235"/>
      <c r="I40" s="1235"/>
      <c r="J40" s="1235"/>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orientation="portrait" r:id="rId1"/>
  <headerFooter>
    <oddFooter>&amp;C&amp;11&amp;A</oddFooter>
  </headerFooter>
  <ignoredErrors>
    <ignoredError sqref="C20:J20 C21 H21" formulaRange="1"/>
    <ignoredError sqref="D21:G21" formula="1"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tabColor theme="6" tint="0.79998168889431442"/>
    <pageSetUpPr fitToPage="1"/>
  </sheetPr>
  <dimension ref="B1:Q36"/>
  <sheetViews>
    <sheetView zoomScaleNormal="100" workbookViewId="0">
      <selection sqref="A1:G34"/>
    </sheetView>
  </sheetViews>
  <sheetFormatPr baseColWidth="10" defaultColWidth="10.90625" defaultRowHeight="12"/>
  <cols>
    <col min="1" max="1" width="4.54296875" style="1" customWidth="1"/>
    <col min="2" max="6" width="13.26953125" style="1" customWidth="1"/>
    <col min="7" max="7" width="4.36328125" style="1" customWidth="1"/>
    <col min="8" max="16384" width="10.90625" style="1"/>
  </cols>
  <sheetData>
    <row r="1" spans="2:17" s="38" customFormat="1" ht="12.75" customHeight="1">
      <c r="B1" s="1045" t="s">
        <v>76</v>
      </c>
      <c r="C1" s="1045"/>
      <c r="D1" s="1045"/>
      <c r="E1" s="1045"/>
      <c r="F1" s="1045"/>
    </row>
    <row r="2" spans="2:17" s="38" customFormat="1" ht="12.75">
      <c r="B2" s="314"/>
      <c r="C2" s="314"/>
      <c r="D2" s="314"/>
      <c r="E2" s="314"/>
      <c r="F2" s="314"/>
    </row>
    <row r="3" spans="2:17" s="38" customFormat="1" ht="12.75">
      <c r="B3" s="1044" t="s">
        <v>468</v>
      </c>
      <c r="C3" s="1044"/>
      <c r="D3" s="1044"/>
      <c r="E3" s="1044"/>
      <c r="F3" s="1044"/>
    </row>
    <row r="4" spans="2:17" s="38" customFormat="1" ht="12.75">
      <c r="B4" s="1238" t="s">
        <v>540</v>
      </c>
      <c r="C4" s="1238"/>
      <c r="D4" s="1238"/>
      <c r="E4" s="1238"/>
      <c r="F4" s="1238"/>
    </row>
    <row r="5" spans="2:17" s="38" customFormat="1" ht="15" customHeight="1">
      <c r="B5" s="1044" t="s">
        <v>224</v>
      </c>
      <c r="C5" s="1044"/>
      <c r="D5" s="1044"/>
      <c r="E5" s="1044"/>
      <c r="F5" s="1044"/>
    </row>
    <row r="6" spans="2:17" s="38" customFormat="1" ht="60" customHeight="1">
      <c r="B6" s="371" t="s">
        <v>233</v>
      </c>
      <c r="C6" s="280" t="s">
        <v>234</v>
      </c>
      <c r="D6" s="280">
        <v>11042300</v>
      </c>
      <c r="E6" s="841" t="s">
        <v>235</v>
      </c>
      <c r="F6" s="280" t="s">
        <v>236</v>
      </c>
    </row>
    <row r="7" spans="2:17" s="38" customFormat="1" ht="39.75" customHeight="1">
      <c r="B7" s="371" t="s">
        <v>163</v>
      </c>
      <c r="C7" s="280" t="s">
        <v>237</v>
      </c>
      <c r="D7" s="280" t="s">
        <v>238</v>
      </c>
      <c r="E7" s="280" t="s">
        <v>239</v>
      </c>
      <c r="F7" s="280" t="s">
        <v>240</v>
      </c>
    </row>
    <row r="8" spans="2:17" s="38" customFormat="1" ht="15.75" customHeight="1">
      <c r="B8" s="842">
        <v>2015</v>
      </c>
      <c r="C8" s="372">
        <v>1528818.3489999999</v>
      </c>
      <c r="D8" s="372">
        <v>130543.42199999999</v>
      </c>
      <c r="E8" s="372">
        <v>130333.974</v>
      </c>
      <c r="F8" s="372">
        <v>475516.49200000003</v>
      </c>
      <c r="M8" s="210"/>
      <c r="N8" s="210"/>
      <c r="O8" s="210"/>
      <c r="P8" s="210"/>
      <c r="Q8" s="210"/>
    </row>
    <row r="9" spans="2:17" s="38" customFormat="1" ht="15.75" customHeight="1">
      <c r="B9" s="842">
        <v>2016</v>
      </c>
      <c r="C9" s="372">
        <v>1462676.1939999999</v>
      </c>
      <c r="D9" s="372">
        <v>15733.459000000001</v>
      </c>
      <c r="E9" s="372">
        <v>27159.784</v>
      </c>
      <c r="F9" s="372">
        <v>227386</v>
      </c>
      <c r="M9" s="210"/>
      <c r="N9" s="210"/>
      <c r="O9" s="210"/>
      <c r="P9" s="210"/>
      <c r="Q9" s="210"/>
    </row>
    <row r="10" spans="2:17" s="38" customFormat="1" ht="15.75" customHeight="1">
      <c r="B10" s="843" t="s">
        <v>434</v>
      </c>
      <c r="C10" s="372">
        <v>1590526.189</v>
      </c>
      <c r="D10" s="372">
        <v>6718.7069999999994</v>
      </c>
      <c r="E10" s="372">
        <v>53655.113000000005</v>
      </c>
      <c r="F10" s="372">
        <v>104092</v>
      </c>
      <c r="M10" s="210"/>
      <c r="N10" s="210"/>
      <c r="O10" s="210"/>
      <c r="P10" s="210"/>
      <c r="Q10" s="210"/>
    </row>
    <row r="11" spans="2:17" s="38" customFormat="1" ht="15.75" customHeight="1">
      <c r="B11" s="843" t="s">
        <v>473</v>
      </c>
      <c r="C11" s="372">
        <v>1918486.1880699999</v>
      </c>
      <c r="D11" s="372">
        <v>5892.6107100000008</v>
      </c>
      <c r="E11" s="372">
        <v>49561.083280000006</v>
      </c>
      <c r="F11" s="372">
        <v>107022.41454</v>
      </c>
      <c r="H11" s="210"/>
    </row>
    <row r="12" spans="2:17" s="38" customFormat="1" ht="15.75" customHeight="1">
      <c r="B12" s="843" t="s">
        <v>534</v>
      </c>
      <c r="C12" s="372">
        <v>2366708</v>
      </c>
      <c r="D12" s="372">
        <v>9269.3809999999994</v>
      </c>
      <c r="E12" s="372">
        <v>30978.243129999999</v>
      </c>
      <c r="F12" s="372">
        <v>41359.577440000001</v>
      </c>
      <c r="H12" s="210"/>
    </row>
    <row r="13" spans="2:17" s="38" customFormat="1" ht="15.75" customHeight="1">
      <c r="B13" s="843" t="s">
        <v>549</v>
      </c>
      <c r="C13" s="372">
        <v>954584.80554999993</v>
      </c>
      <c r="D13" s="372">
        <v>9729.09</v>
      </c>
      <c r="E13" s="372">
        <v>6542.4060400000008</v>
      </c>
      <c r="F13" s="372">
        <v>15629.746729999999</v>
      </c>
      <c r="H13" s="210"/>
    </row>
    <row r="14" spans="2:17" ht="36" customHeight="1">
      <c r="B14" s="1080" t="s">
        <v>657</v>
      </c>
      <c r="C14" s="1080"/>
      <c r="D14" s="1080"/>
      <c r="E14" s="1080"/>
      <c r="F14" s="1080"/>
    </row>
    <row r="15" spans="2:17" s="37" customFormat="1" ht="12" customHeight="1">
      <c r="B15" s="195"/>
      <c r="C15" s="373"/>
      <c r="D15" s="373"/>
      <c r="E15" s="373"/>
      <c r="F15" s="373"/>
    </row>
    <row r="16" spans="2:17" s="37" customFormat="1" ht="12" customHeight="1">
      <c r="C16" s="374"/>
      <c r="D16" s="374"/>
      <c r="E16" s="374"/>
    </row>
    <row r="17" spans="2:6" s="37" customFormat="1" ht="12" customHeight="1">
      <c r="C17" s="374"/>
      <c r="D17" s="374"/>
      <c r="E17" s="374"/>
    </row>
    <row r="32" spans="2:6">
      <c r="B32" s="941"/>
      <c r="C32" s="941"/>
      <c r="D32" s="941"/>
      <c r="E32" s="941"/>
      <c r="F32" s="941"/>
    </row>
    <row r="33" spans="2:6">
      <c r="B33" s="941"/>
      <c r="C33" s="941"/>
      <c r="D33" s="941"/>
      <c r="E33" s="941"/>
      <c r="F33" s="941"/>
    </row>
    <row r="34" spans="2:6">
      <c r="B34" s="941"/>
      <c r="C34" s="941"/>
      <c r="D34" s="941"/>
      <c r="E34" s="941"/>
      <c r="F34" s="941"/>
    </row>
    <row r="35" spans="2:6" ht="16.5" customHeight="1">
      <c r="B35" s="942"/>
      <c r="C35" s="941"/>
      <c r="D35" s="941"/>
      <c r="E35" s="941"/>
      <c r="F35" s="941"/>
    </row>
    <row r="36" spans="2:6">
      <c r="B36" s="941"/>
      <c r="C36" s="941"/>
      <c r="D36" s="941"/>
      <c r="E36" s="941"/>
      <c r="F36" s="941"/>
    </row>
  </sheetData>
  <mergeCells count="5">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scale="98" firstPageNumber="0" orientation="portrait" r:id="rId1"/>
  <headerFooter alignWithMargins="0">
    <oddFooter>&amp;C&amp;10&amp;A</oddFooter>
  </headerFooter>
  <ignoredErrors>
    <ignoredError sqref="B10:B12"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tabColor theme="6" tint="0.79998168889431442"/>
    <pageSetUpPr fitToPage="1"/>
  </sheetPr>
  <dimension ref="C1:AA37"/>
  <sheetViews>
    <sheetView zoomScaleNormal="100" workbookViewId="0">
      <selection sqref="A1:H36"/>
    </sheetView>
  </sheetViews>
  <sheetFormatPr baseColWidth="10" defaultColWidth="10.90625" defaultRowHeight="12"/>
  <cols>
    <col min="1" max="1" width="1" style="156" customWidth="1"/>
    <col min="2" max="2" width="1.7265625" style="156" customWidth="1"/>
    <col min="3" max="7" width="11.7265625" style="156" customWidth="1"/>
    <col min="8" max="8" width="2.1796875" style="156" customWidth="1"/>
    <col min="9" max="16384" width="10.90625" style="156"/>
  </cols>
  <sheetData>
    <row r="1" spans="3:27" s="321" customFormat="1" ht="18" customHeight="1">
      <c r="C1" s="1063" t="s">
        <v>77</v>
      </c>
      <c r="D1" s="1063"/>
      <c r="E1" s="1063"/>
      <c r="F1" s="1063"/>
      <c r="G1" s="1063"/>
      <c r="H1" s="254"/>
    </row>
    <row r="2" spans="3:27" s="321" customFormat="1" ht="12.75"/>
    <row r="3" spans="3:27" s="321" customFormat="1" ht="30" customHeight="1">
      <c r="C3" s="1063" t="s">
        <v>469</v>
      </c>
      <c r="D3" s="1063"/>
      <c r="E3" s="1063"/>
      <c r="F3" s="1063"/>
      <c r="G3" s="1063"/>
      <c r="H3" s="375"/>
    </row>
    <row r="4" spans="3:27" s="321" customFormat="1" ht="18" customHeight="1">
      <c r="C4" s="1239" t="s">
        <v>540</v>
      </c>
      <c r="D4" s="1239"/>
      <c r="E4" s="1239"/>
      <c r="F4" s="1239"/>
      <c r="G4" s="1239"/>
      <c r="H4" s="376"/>
    </row>
    <row r="5" spans="3:27" s="321" customFormat="1" ht="17.25" customHeight="1">
      <c r="C5" s="1239" t="s">
        <v>472</v>
      </c>
      <c r="D5" s="1239"/>
      <c r="E5" s="1239"/>
      <c r="F5" s="1239"/>
      <c r="G5" s="1239"/>
      <c r="H5" s="376"/>
    </row>
    <row r="6" spans="3:27" s="144" customFormat="1" ht="44.25" customHeight="1">
      <c r="C6" s="833" t="str">
        <f>'38'!B6</f>
        <v>Código aduanas</v>
      </c>
      <c r="D6" s="833" t="str">
        <f>'38'!C6</f>
        <v>10059000 10059020 10059090</v>
      </c>
      <c r="E6" s="833">
        <f>'38'!D6</f>
        <v>11042300</v>
      </c>
      <c r="F6" s="833" t="str">
        <f>'38'!E6</f>
        <v>10070090 10079010 10079090</v>
      </c>
      <c r="G6" s="833" t="str">
        <f>'38'!F6</f>
        <v>23099060 23099080</v>
      </c>
      <c r="H6" s="254"/>
    </row>
    <row r="7" spans="3:27" s="144" customFormat="1" ht="37.5" customHeight="1">
      <c r="C7" s="834" t="s">
        <v>163</v>
      </c>
      <c r="D7" s="833" t="str">
        <f>'38'!C7</f>
        <v>Maíz grano</v>
      </c>
      <c r="E7" s="833" t="str">
        <f>'38'!D7</f>
        <v>Maíz partido</v>
      </c>
      <c r="F7" s="833" t="str">
        <f>'38'!E7</f>
        <v>Sorgo</v>
      </c>
      <c r="G7" s="833" t="str">
        <f>'38'!F7</f>
        <v>Preparaciones que contienen maíz</v>
      </c>
      <c r="H7" s="254"/>
    </row>
    <row r="8" spans="3:27" s="144" customFormat="1" ht="15.75" customHeight="1">
      <c r="C8" s="844">
        <v>2015</v>
      </c>
      <c r="D8" s="340">
        <v>194.08519605621245</v>
      </c>
      <c r="E8" s="340">
        <v>190.27359341016816</v>
      </c>
      <c r="F8" s="340">
        <v>157.55825875454391</v>
      </c>
      <c r="G8" s="340">
        <v>349.71610196013978</v>
      </c>
      <c r="H8" s="378"/>
      <c r="N8" s="460"/>
      <c r="O8" s="460"/>
      <c r="P8" s="460"/>
      <c r="Q8" s="460"/>
      <c r="R8" s="460"/>
      <c r="S8" s="460"/>
      <c r="T8" s="460"/>
      <c r="U8" s="460"/>
      <c r="V8" s="460"/>
      <c r="W8" s="460"/>
      <c r="X8" s="460"/>
      <c r="Y8" s="460"/>
      <c r="Z8" s="460"/>
      <c r="AA8" s="460"/>
    </row>
    <row r="9" spans="3:27" s="144" customFormat="1" ht="15.75" customHeight="1">
      <c r="C9" s="844">
        <v>2016</v>
      </c>
      <c r="D9" s="340">
        <v>191</v>
      </c>
      <c r="E9" s="340">
        <v>207</v>
      </c>
      <c r="F9" s="340">
        <v>186</v>
      </c>
      <c r="G9" s="340">
        <v>356</v>
      </c>
      <c r="H9" s="378"/>
      <c r="K9" s="460"/>
      <c r="N9" s="460"/>
      <c r="O9" s="460"/>
      <c r="P9" s="460"/>
      <c r="Q9" s="460"/>
      <c r="R9" s="460"/>
      <c r="S9" s="460"/>
      <c r="T9" s="460"/>
      <c r="U9" s="460"/>
      <c r="V9" s="460"/>
      <c r="W9" s="460"/>
      <c r="X9" s="460"/>
      <c r="Y9" s="460"/>
      <c r="Z9" s="460"/>
      <c r="AA9" s="460"/>
    </row>
    <row r="10" spans="3:27" s="144" customFormat="1" ht="15.75" customHeight="1">
      <c r="C10" s="844">
        <v>2017</v>
      </c>
      <c r="D10" s="340">
        <v>186</v>
      </c>
      <c r="E10" s="340">
        <v>287</v>
      </c>
      <c r="F10" s="340">
        <v>178</v>
      </c>
      <c r="G10" s="340">
        <v>351</v>
      </c>
      <c r="H10" s="378"/>
      <c r="K10" s="460"/>
      <c r="L10" s="460"/>
      <c r="N10" s="460"/>
      <c r="O10" s="460"/>
      <c r="P10" s="460"/>
      <c r="Q10" s="460"/>
      <c r="R10" s="460"/>
      <c r="S10" s="460"/>
      <c r="T10" s="460"/>
      <c r="U10" s="460"/>
      <c r="V10" s="460"/>
      <c r="W10" s="460"/>
      <c r="X10" s="460"/>
      <c r="Y10" s="460"/>
      <c r="Z10" s="460"/>
      <c r="AA10" s="460"/>
    </row>
    <row r="11" spans="3:27" s="144" customFormat="1" ht="15.75" customHeight="1">
      <c r="C11" s="845" t="s">
        <v>473</v>
      </c>
      <c r="D11" s="340">
        <v>199.70353882694357</v>
      </c>
      <c r="E11" s="340">
        <v>342.94811407654373</v>
      </c>
      <c r="F11" s="340">
        <v>169.25566820801745</v>
      </c>
      <c r="G11" s="340">
        <v>399.55360741689088</v>
      </c>
      <c r="H11" s="378"/>
      <c r="L11" s="460"/>
    </row>
    <row r="12" spans="3:27" s="144" customFormat="1" ht="15.75" customHeight="1">
      <c r="C12" s="845" t="s">
        <v>484</v>
      </c>
      <c r="D12" s="846">
        <v>186.92843269842436</v>
      </c>
      <c r="E12" s="846">
        <v>345.8535247035349</v>
      </c>
      <c r="F12" s="856">
        <v>207.776432</v>
      </c>
      <c r="G12" s="846">
        <v>393.02788645411334</v>
      </c>
      <c r="H12" s="378"/>
      <c r="L12" s="460"/>
    </row>
    <row r="13" spans="3:27" s="144" customFormat="1" ht="15.75" customHeight="1">
      <c r="C13" s="845" t="s">
        <v>541</v>
      </c>
      <c r="D13" s="846">
        <v>233.94209289711421</v>
      </c>
      <c r="E13" s="846">
        <v>282.51073229042152</v>
      </c>
      <c r="F13" s="846"/>
      <c r="G13" s="846">
        <v>363.27415450004389</v>
      </c>
      <c r="H13" s="378"/>
      <c r="L13" s="460"/>
    </row>
    <row r="14" spans="3:27" ht="26.25" customHeight="1">
      <c r="C14" s="1236" t="s">
        <v>658</v>
      </c>
      <c r="D14" s="1236"/>
      <c r="E14" s="1236"/>
      <c r="F14" s="1236"/>
      <c r="G14" s="1236"/>
      <c r="H14" s="379"/>
      <c r="I14" s="739"/>
    </row>
    <row r="15" spans="3:27" ht="19.5" customHeight="1"/>
    <row r="36" spans="3:7" ht="7.5" customHeight="1"/>
    <row r="37" spans="3:7" ht="36.950000000000003" customHeight="1">
      <c r="C37" s="1235"/>
      <c r="D37" s="1235"/>
      <c r="E37" s="1235"/>
      <c r="F37" s="1235"/>
      <c r="G37" s="1235"/>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firstPageNumber="0" orientation="portrait" r:id="rId1"/>
  <headerFooter alignWithMargins="0">
    <oddFooter>&amp;C&amp;10&amp;A</oddFooter>
  </headerFooter>
  <ignoredErrors>
    <ignoredError sqref="C11:C12"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tabColor theme="6" tint="0.79998168889431442"/>
    <pageSetUpPr fitToPage="1"/>
  </sheetPr>
  <dimension ref="B1:O176"/>
  <sheetViews>
    <sheetView topLeftCell="B7" zoomScaleNormal="100" workbookViewId="0">
      <selection activeCell="B1" sqref="B1:G43"/>
    </sheetView>
  </sheetViews>
  <sheetFormatPr baseColWidth="10" defaultColWidth="10.90625" defaultRowHeight="12" customHeight="1"/>
  <cols>
    <col min="1" max="1" width="0.7265625" style="156" customWidth="1"/>
    <col min="2" max="7" width="9.453125" style="1" customWidth="1"/>
    <col min="8" max="16384" width="10.90625" style="156"/>
  </cols>
  <sheetData>
    <row r="1" spans="2:15" s="155" customFormat="1" ht="12.75">
      <c r="B1" s="1040" t="s">
        <v>78</v>
      </c>
      <c r="C1" s="1040"/>
      <c r="D1" s="1040"/>
      <c r="E1" s="1040"/>
      <c r="F1" s="1040"/>
      <c r="G1" s="1040"/>
    </row>
    <row r="2" spans="2:15" s="155" customFormat="1" ht="12.75">
      <c r="B2" s="33"/>
      <c r="C2" s="34"/>
      <c r="D2" s="24"/>
      <c r="E2" s="24"/>
      <c r="F2" s="24"/>
      <c r="G2" s="24"/>
    </row>
    <row r="3" spans="2:15" s="155" customFormat="1" ht="12.75">
      <c r="B3" s="1040" t="s">
        <v>445</v>
      </c>
      <c r="C3" s="1040"/>
      <c r="D3" s="1040"/>
      <c r="E3" s="1040"/>
      <c r="F3" s="1040"/>
      <c r="G3" s="1040"/>
    </row>
    <row r="4" spans="2:15" s="155" customFormat="1" ht="12.75">
      <c r="B4" s="1040" t="s">
        <v>542</v>
      </c>
      <c r="C4" s="1040"/>
      <c r="D4" s="1040"/>
      <c r="E4" s="1040"/>
      <c r="F4" s="1040"/>
      <c r="G4" s="1040"/>
    </row>
    <row r="5" spans="2:15" s="155" customFormat="1" ht="12.75">
      <c r="B5" s="1037" t="s">
        <v>242</v>
      </c>
      <c r="C5" s="1037"/>
      <c r="D5" s="1037"/>
      <c r="E5" s="1037"/>
      <c r="F5" s="1037"/>
      <c r="G5" s="1037"/>
    </row>
    <row r="6" spans="2:15" s="144" customFormat="1" ht="15.75" customHeight="1">
      <c r="B6" s="311"/>
      <c r="C6" s="295">
        <v>2016</v>
      </c>
      <c r="D6" s="295">
        <v>2017</v>
      </c>
      <c r="E6" s="580">
        <v>2018</v>
      </c>
      <c r="F6" s="580">
        <v>2019</v>
      </c>
      <c r="G6" s="580">
        <v>2020</v>
      </c>
      <c r="H6" s="369"/>
      <c r="I6" s="380"/>
      <c r="J6" s="151"/>
      <c r="K6" s="151"/>
      <c r="L6" s="151"/>
      <c r="M6" s="151"/>
      <c r="N6" s="151"/>
      <c r="O6" s="151"/>
    </row>
    <row r="7" spans="2:15" s="144" customFormat="1" ht="15.75" customHeight="1">
      <c r="B7" s="107" t="s">
        <v>47</v>
      </c>
      <c r="C7" s="566">
        <v>12000</v>
      </c>
      <c r="D7" s="566">
        <v>14627.272727272728</v>
      </c>
      <c r="E7" s="566">
        <v>12520.689655172413</v>
      </c>
      <c r="F7" s="566">
        <v>16500</v>
      </c>
      <c r="G7" s="566">
        <v>14667</v>
      </c>
      <c r="H7" s="461"/>
      <c r="I7" s="903"/>
      <c r="J7" s="461"/>
      <c r="K7" s="461"/>
      <c r="L7" s="461"/>
      <c r="M7" s="461"/>
      <c r="N7" s="151"/>
      <c r="O7" s="151"/>
    </row>
    <row r="8" spans="2:15" s="144" customFormat="1" ht="15.75" customHeight="1">
      <c r="B8" s="107" t="s">
        <v>48</v>
      </c>
      <c r="C8" s="566">
        <v>12000</v>
      </c>
      <c r="D8" s="566">
        <v>14786.666666666668</v>
      </c>
      <c r="E8" s="566">
        <v>12833.333333333334</v>
      </c>
      <c r="F8" s="566"/>
      <c r="G8" s="566">
        <v>14667</v>
      </c>
      <c r="H8" s="461"/>
      <c r="I8" s="904"/>
      <c r="J8" s="461"/>
      <c r="K8" s="461"/>
      <c r="L8" s="461"/>
      <c r="M8" s="461"/>
      <c r="N8" s="151"/>
      <c r="O8" s="151"/>
    </row>
    <row r="9" spans="2:15" s="144" customFormat="1" ht="15.75" customHeight="1">
      <c r="B9" s="164" t="s">
        <v>49</v>
      </c>
      <c r="C9" s="566">
        <v>12131.25</v>
      </c>
      <c r="D9" s="566">
        <v>13878.947368421052</v>
      </c>
      <c r="E9" s="566">
        <v>12913</v>
      </c>
      <c r="F9" s="566">
        <v>13061.904761904761</v>
      </c>
      <c r="G9" s="566">
        <v>15658.064516129034</v>
      </c>
      <c r="H9" s="461"/>
      <c r="I9" s="461"/>
      <c r="J9" s="461"/>
      <c r="K9" s="461"/>
      <c r="L9" s="461"/>
      <c r="M9" s="461"/>
      <c r="N9" s="151"/>
      <c r="O9" s="151"/>
    </row>
    <row r="10" spans="2:15" s="144" customFormat="1" ht="15.75" customHeight="1">
      <c r="B10" s="572" t="s">
        <v>57</v>
      </c>
      <c r="C10" s="566">
        <v>12105.2</v>
      </c>
      <c r="D10" s="566">
        <v>12795.192307692309</v>
      </c>
      <c r="E10" s="566">
        <v>12711</v>
      </c>
      <c r="F10" s="566">
        <v>12764.516129032258</v>
      </c>
      <c r="G10" s="566">
        <v>16630</v>
      </c>
      <c r="H10" s="461"/>
      <c r="I10" s="461"/>
      <c r="J10" s="461"/>
      <c r="K10" s="461"/>
      <c r="L10" s="461"/>
      <c r="M10" s="461"/>
      <c r="N10" s="151"/>
      <c r="O10" s="151"/>
    </row>
    <row r="11" spans="2:15" s="144" customFormat="1" ht="15.75" customHeight="1">
      <c r="B11" s="164" t="s">
        <v>58</v>
      </c>
      <c r="C11" s="566">
        <v>12468.198198198199</v>
      </c>
      <c r="D11" s="566">
        <v>12685.576923076924</v>
      </c>
      <c r="E11" s="566">
        <v>13074</v>
      </c>
      <c r="F11" s="566">
        <v>12740</v>
      </c>
      <c r="G11" s="566">
        <v>16008</v>
      </c>
      <c r="H11" s="461"/>
      <c r="I11" s="461"/>
      <c r="J11" s="461"/>
      <c r="K11" s="461"/>
      <c r="L11" s="461"/>
      <c r="M11" s="461"/>
      <c r="N11" s="151"/>
      <c r="O11" s="151"/>
    </row>
    <row r="12" spans="2:15" s="144" customFormat="1" ht="15.75" customHeight="1">
      <c r="B12" s="164" t="s">
        <v>50</v>
      </c>
      <c r="C12" s="566">
        <v>13282.824427480919</v>
      </c>
      <c r="D12" s="566">
        <v>12827.173913043478</v>
      </c>
      <c r="E12" s="566">
        <v>13359.259259259257</v>
      </c>
      <c r="F12" s="566">
        <v>13095.283018867925</v>
      </c>
      <c r="G12" s="887"/>
      <c r="H12" s="461"/>
      <c r="I12" s="461"/>
      <c r="J12" s="461"/>
      <c r="K12" s="461"/>
      <c r="L12" s="461"/>
      <c r="M12" s="461"/>
      <c r="N12" s="151"/>
      <c r="O12" s="151"/>
    </row>
    <row r="13" spans="2:15" s="144" customFormat="1" ht="15.75" customHeight="1">
      <c r="B13" s="164" t="s">
        <v>51</v>
      </c>
      <c r="C13" s="566">
        <v>13322.461538461539</v>
      </c>
      <c r="D13" s="566">
        <v>13130.000000000002</v>
      </c>
      <c r="E13" s="566">
        <v>13311</v>
      </c>
      <c r="F13" s="566">
        <v>14412.765957446809</v>
      </c>
      <c r="G13" s="887"/>
      <c r="H13" s="461"/>
      <c r="I13" s="461"/>
      <c r="J13" s="461"/>
      <c r="K13" s="461"/>
      <c r="L13" s="461"/>
      <c r="M13" s="461"/>
      <c r="N13" s="151"/>
      <c r="O13" s="151"/>
    </row>
    <row r="14" spans="2:15" s="144" customFormat="1" ht="15.75" customHeight="1">
      <c r="B14" s="107" t="s">
        <v>52</v>
      </c>
      <c r="C14" s="566">
        <v>13260</v>
      </c>
      <c r="D14" s="566">
        <v>13104.166666666666</v>
      </c>
      <c r="E14" s="566">
        <v>13489</v>
      </c>
      <c r="F14" s="566">
        <v>14592.307692307691</v>
      </c>
      <c r="G14" s="887"/>
      <c r="H14" s="461"/>
      <c r="I14" s="461"/>
      <c r="J14" s="461"/>
      <c r="K14" s="461"/>
      <c r="L14" s="461"/>
      <c r="M14" s="461"/>
      <c r="N14" s="151"/>
      <c r="O14" s="151"/>
    </row>
    <row r="15" spans="2:15" s="144" customFormat="1" ht="15.75" customHeight="1">
      <c r="B15" s="107" t="s">
        <v>53</v>
      </c>
      <c r="C15" s="567">
        <v>13447.619047619048</v>
      </c>
      <c r="D15" s="567">
        <v>12803</v>
      </c>
      <c r="E15" s="566">
        <v>13654</v>
      </c>
      <c r="F15" s="566">
        <v>15066.666666666666</v>
      </c>
      <c r="G15" s="887"/>
      <c r="H15" s="461"/>
      <c r="I15" s="461"/>
      <c r="J15" s="461"/>
      <c r="K15" s="461"/>
      <c r="L15" s="461"/>
      <c r="M15" s="461"/>
      <c r="N15" s="151"/>
      <c r="O15" s="151"/>
    </row>
    <row r="16" spans="2:15" s="144" customFormat="1" ht="15.75" customHeight="1">
      <c r="B16" s="107" t="s">
        <v>54</v>
      </c>
      <c r="C16" s="566">
        <v>13600</v>
      </c>
      <c r="D16" s="566">
        <v>12589</v>
      </c>
      <c r="E16" s="566">
        <v>13760</v>
      </c>
      <c r="F16" s="566">
        <v>14657.142857142855</v>
      </c>
      <c r="G16" s="887"/>
      <c r="H16" s="461"/>
      <c r="I16" s="461"/>
      <c r="J16" s="461"/>
      <c r="K16" s="461"/>
      <c r="L16" s="461"/>
      <c r="M16" s="461"/>
      <c r="N16" s="151"/>
      <c r="O16" s="151"/>
    </row>
    <row r="17" spans="2:15" s="144" customFormat="1" ht="15.75" customHeight="1">
      <c r="B17" s="107" t="s">
        <v>55</v>
      </c>
      <c r="C17" s="566">
        <v>13600</v>
      </c>
      <c r="D17" s="566">
        <v>12563.265306122448</v>
      </c>
      <c r="E17" s="566">
        <v>14340</v>
      </c>
      <c r="F17" s="566">
        <v>15112.5</v>
      </c>
      <c r="G17" s="887"/>
      <c r="H17" s="461"/>
      <c r="I17" s="461"/>
      <c r="J17" s="461"/>
      <c r="K17" s="461"/>
      <c r="L17" s="461"/>
      <c r="M17" s="461"/>
      <c r="N17" s="151"/>
      <c r="O17" s="151"/>
    </row>
    <row r="18" spans="2:15" s="144" customFormat="1" ht="15.75" customHeight="1">
      <c r="B18" s="107" t="s">
        <v>56</v>
      </c>
      <c r="C18" s="566">
        <v>13600</v>
      </c>
      <c r="D18" s="566">
        <v>12536.170212765957</v>
      </c>
      <c r="E18" s="566">
        <v>15260</v>
      </c>
      <c r="F18" s="566">
        <v>15688.888888888889</v>
      </c>
      <c r="G18" s="887"/>
      <c r="H18" s="461"/>
      <c r="I18" s="461"/>
      <c r="J18" s="461"/>
      <c r="K18" s="461"/>
      <c r="L18" s="461"/>
      <c r="M18" s="461"/>
      <c r="N18" s="151"/>
      <c r="O18" s="151"/>
    </row>
    <row r="19" spans="2:15" s="144" customFormat="1" ht="66.75" customHeight="1">
      <c r="B19" s="1185" t="s">
        <v>659</v>
      </c>
      <c r="C19" s="1186"/>
      <c r="D19" s="1186"/>
      <c r="E19" s="1186"/>
      <c r="F19" s="1186"/>
      <c r="G19" s="1187"/>
      <c r="H19" s="151"/>
      <c r="I19" s="380"/>
      <c r="J19" s="151"/>
      <c r="K19" s="151"/>
      <c r="L19" s="151"/>
      <c r="M19" s="151"/>
      <c r="N19" s="151"/>
      <c r="O19" s="151"/>
    </row>
    <row r="20" spans="2:15" s="144" customFormat="1" ht="12.75">
      <c r="B20" s="381"/>
      <c r="C20" s="314"/>
      <c r="D20" s="314"/>
      <c r="E20" s="314"/>
      <c r="F20" s="314"/>
      <c r="G20" s="314"/>
      <c r="I20" s="380"/>
    </row>
    <row r="21" spans="2:15" s="144" customFormat="1" ht="12.75">
      <c r="B21" s="381"/>
      <c r="C21" s="314"/>
      <c r="D21" s="314"/>
      <c r="E21" s="314"/>
      <c r="F21" s="314"/>
      <c r="G21" s="314"/>
      <c r="I21" s="380"/>
    </row>
    <row r="22" spans="2:15" ht="12.75">
      <c r="I22" s="380"/>
      <c r="J22" s="144"/>
    </row>
    <row r="23" spans="2:15" ht="12.75">
      <c r="I23" s="380"/>
      <c r="J23" s="144"/>
    </row>
    <row r="24" spans="2:15" ht="12.75">
      <c r="I24" s="380"/>
      <c r="J24" s="144"/>
    </row>
    <row r="25" spans="2:15" ht="12" customHeight="1">
      <c r="I25" s="380"/>
      <c r="J25" s="144"/>
    </row>
    <row r="26" spans="2:15" ht="12" customHeight="1">
      <c r="I26" s="380"/>
      <c r="J26" s="144"/>
    </row>
    <row r="27" spans="2:15" ht="12" customHeight="1">
      <c r="I27" s="380"/>
      <c r="J27" s="144"/>
    </row>
    <row r="28" spans="2:15" ht="12" customHeight="1">
      <c r="I28" s="380"/>
      <c r="J28" s="144"/>
    </row>
    <row r="29" spans="2:15" ht="12" customHeight="1">
      <c r="I29" s="380"/>
      <c r="J29" s="144"/>
    </row>
    <row r="30" spans="2:15" ht="12" customHeight="1">
      <c r="I30" s="380"/>
      <c r="J30" s="144"/>
    </row>
    <row r="31" spans="2:15" ht="12" customHeight="1">
      <c r="I31" s="380"/>
      <c r="J31" s="144"/>
    </row>
    <row r="32" spans="2:15" ht="12" customHeight="1">
      <c r="I32" s="380"/>
      <c r="J32" s="144"/>
    </row>
    <row r="33" spans="2:10" ht="12" customHeight="1">
      <c r="I33" s="380"/>
      <c r="J33" s="144"/>
    </row>
    <row r="34" spans="2:10" ht="12" customHeight="1">
      <c r="I34" s="380"/>
      <c r="J34" s="144"/>
    </row>
    <row r="35" spans="2:10" ht="12" customHeight="1">
      <c r="I35" s="380"/>
      <c r="J35" s="144"/>
    </row>
    <row r="36" spans="2:10" ht="12" customHeight="1">
      <c r="I36" s="380"/>
      <c r="J36" s="144"/>
    </row>
    <row r="37" spans="2:10" ht="12" customHeight="1">
      <c r="I37" s="380"/>
      <c r="J37" s="144"/>
    </row>
    <row r="38" spans="2:10" ht="12" customHeight="1">
      <c r="I38" s="380"/>
      <c r="J38" s="144"/>
    </row>
    <row r="39" spans="2:10" ht="12" customHeight="1">
      <c r="I39" s="380"/>
      <c r="J39" s="144"/>
    </row>
    <row r="40" spans="2:10" ht="12" customHeight="1">
      <c r="I40" s="380"/>
      <c r="J40" s="144"/>
    </row>
    <row r="41" spans="2:10" ht="12" customHeight="1">
      <c r="I41" s="380"/>
      <c r="J41" s="144"/>
    </row>
    <row r="42" spans="2:10" ht="3" customHeight="1">
      <c r="I42" s="380"/>
      <c r="J42" s="144"/>
    </row>
    <row r="43" spans="2:10" ht="18.75" customHeight="1">
      <c r="B43" s="1112" t="s">
        <v>493</v>
      </c>
      <c r="C43" s="1112"/>
      <c r="D43" s="1112"/>
      <c r="E43" s="1112"/>
      <c r="F43" s="1112"/>
      <c r="G43" s="1112"/>
      <c r="I43" s="380"/>
      <c r="J43" s="144"/>
    </row>
    <row r="44" spans="2:10" ht="12" customHeight="1">
      <c r="I44" s="380"/>
      <c r="J44" s="144"/>
    </row>
    <row r="45" spans="2:10" ht="12" customHeight="1">
      <c r="I45" s="380"/>
      <c r="J45" s="144"/>
    </row>
    <row r="46" spans="2:10" ht="12" customHeight="1">
      <c r="I46" s="380"/>
      <c r="J46" s="144"/>
    </row>
    <row r="47" spans="2:10" ht="12" customHeight="1">
      <c r="I47" s="380"/>
      <c r="J47" s="144"/>
    </row>
    <row r="48" spans="2:10" ht="12" customHeight="1">
      <c r="I48" s="380"/>
      <c r="J48" s="144"/>
    </row>
    <row r="49" spans="9:10" ht="12" customHeight="1">
      <c r="I49" s="380"/>
      <c r="J49" s="144"/>
    </row>
    <row r="50" spans="9:10" ht="12" customHeight="1">
      <c r="I50" s="380"/>
      <c r="J50" s="144"/>
    </row>
    <row r="51" spans="9:10" ht="12" customHeight="1">
      <c r="I51" s="380"/>
      <c r="J51" s="144"/>
    </row>
    <row r="52" spans="9:10" ht="12" customHeight="1">
      <c r="I52" s="380"/>
      <c r="J52" s="144"/>
    </row>
    <row r="53" spans="9:10" ht="12" customHeight="1">
      <c r="I53" s="380"/>
      <c r="J53" s="144"/>
    </row>
    <row r="54" spans="9:10" ht="12" customHeight="1">
      <c r="I54" s="380"/>
      <c r="J54" s="144"/>
    </row>
    <row r="55" spans="9:10" ht="12" customHeight="1">
      <c r="I55" s="380"/>
      <c r="J55" s="144"/>
    </row>
    <row r="56" spans="9:10" ht="12" customHeight="1">
      <c r="I56" s="380"/>
      <c r="J56" s="144"/>
    </row>
    <row r="57" spans="9:10" ht="12" customHeight="1">
      <c r="I57" s="380"/>
      <c r="J57" s="144"/>
    </row>
    <row r="58" spans="9:10" ht="12" customHeight="1">
      <c r="I58" s="380"/>
      <c r="J58" s="144"/>
    </row>
    <row r="59" spans="9:10" ht="12" customHeight="1">
      <c r="I59" s="380"/>
      <c r="J59" s="144"/>
    </row>
    <row r="60" spans="9:10" ht="12" customHeight="1">
      <c r="I60" s="380"/>
      <c r="J60" s="144"/>
    </row>
    <row r="61" spans="9:10" ht="12" customHeight="1">
      <c r="I61" s="380"/>
      <c r="J61" s="144"/>
    </row>
    <row r="62" spans="9:10" ht="12" customHeight="1">
      <c r="I62" s="380"/>
      <c r="J62" s="144"/>
    </row>
    <row r="63" spans="9:10" ht="12" customHeight="1">
      <c r="I63" s="380"/>
      <c r="J63" s="144"/>
    </row>
    <row r="64" spans="9:10" ht="12" customHeight="1">
      <c r="I64" s="382"/>
      <c r="J64" s="144"/>
    </row>
    <row r="65" spans="9:10" ht="12" customHeight="1">
      <c r="I65" s="382"/>
      <c r="J65" s="144"/>
    </row>
    <row r="66" spans="9:10" ht="12" customHeight="1">
      <c r="I66" s="382"/>
      <c r="J66" s="144"/>
    </row>
    <row r="67" spans="9:10" ht="12" customHeight="1">
      <c r="I67" s="382"/>
      <c r="J67" s="144"/>
    </row>
    <row r="68" spans="9:10" ht="12" customHeight="1">
      <c r="I68" s="382"/>
      <c r="J68" s="144"/>
    </row>
    <row r="69" spans="9:10" ht="12" customHeight="1">
      <c r="I69" s="382"/>
      <c r="J69" s="144"/>
    </row>
    <row r="70" spans="9:10" ht="12" customHeight="1">
      <c r="I70" s="382"/>
      <c r="J70" s="144"/>
    </row>
    <row r="71" spans="9:10" ht="12" customHeight="1">
      <c r="I71" s="382"/>
      <c r="J71" s="144"/>
    </row>
    <row r="72" spans="9:10" ht="12" customHeight="1">
      <c r="I72" s="382"/>
      <c r="J72" s="144"/>
    </row>
    <row r="73" spans="9:10" ht="12" customHeight="1">
      <c r="I73" s="382"/>
      <c r="J73" s="144"/>
    </row>
    <row r="74" spans="9:10" ht="12" customHeight="1">
      <c r="I74" s="382"/>
      <c r="J74" s="144"/>
    </row>
    <row r="75" spans="9:10" ht="12" customHeight="1">
      <c r="I75" s="382"/>
      <c r="J75" s="144"/>
    </row>
    <row r="76" spans="9:10" ht="12" customHeight="1">
      <c r="I76" s="382"/>
      <c r="J76" s="144"/>
    </row>
    <row r="77" spans="9:10" ht="12" customHeight="1">
      <c r="I77" s="382"/>
      <c r="J77" s="144"/>
    </row>
    <row r="78" spans="9:10" ht="12" customHeight="1">
      <c r="I78" s="382"/>
      <c r="J78" s="144"/>
    </row>
    <row r="79" spans="9:10" ht="12" customHeight="1">
      <c r="I79" s="382"/>
      <c r="J79" s="144"/>
    </row>
    <row r="80" spans="9:10" ht="12" customHeight="1">
      <c r="I80" s="382"/>
      <c r="J80" s="144"/>
    </row>
    <row r="81" spans="9:9" ht="12" customHeight="1">
      <c r="I81" s="369"/>
    </row>
    <row r="82" spans="9:9" ht="12" customHeight="1">
      <c r="I82" s="369"/>
    </row>
    <row r="83" spans="9:9" ht="12" customHeight="1">
      <c r="I83" s="369"/>
    </row>
    <row r="84" spans="9:9" ht="12" customHeight="1">
      <c r="I84" s="369"/>
    </row>
    <row r="85" spans="9:9" ht="12" customHeight="1">
      <c r="I85" s="369"/>
    </row>
    <row r="86" spans="9:9" ht="12" customHeight="1">
      <c r="I86" s="369"/>
    </row>
    <row r="87" spans="9:9" ht="12" customHeight="1">
      <c r="I87" s="369"/>
    </row>
    <row r="88" spans="9:9" ht="12" customHeight="1">
      <c r="I88" s="369"/>
    </row>
    <row r="89" spans="9:9" ht="12" customHeight="1">
      <c r="I89" s="369"/>
    </row>
    <row r="90" spans="9:9" ht="12" customHeight="1">
      <c r="I90" s="369"/>
    </row>
    <row r="91" spans="9:9" ht="12" customHeight="1">
      <c r="I91" s="369"/>
    </row>
    <row r="92" spans="9:9" ht="12" customHeight="1">
      <c r="I92" s="369"/>
    </row>
    <row r="93" spans="9:9" ht="12" customHeight="1">
      <c r="I93" s="369"/>
    </row>
    <row r="94" spans="9:9" ht="12" customHeight="1">
      <c r="I94" s="369"/>
    </row>
    <row r="95" spans="9:9" ht="12" customHeight="1">
      <c r="I95" s="369"/>
    </row>
    <row r="96" spans="9:9" ht="12" customHeight="1">
      <c r="I96" s="369"/>
    </row>
    <row r="97" spans="9:9" ht="12" customHeight="1">
      <c r="I97" s="369"/>
    </row>
    <row r="98" spans="9:9" ht="12" customHeight="1">
      <c r="I98" s="369"/>
    </row>
    <row r="99" spans="9:9" ht="12" customHeight="1">
      <c r="I99" s="369"/>
    </row>
    <row r="100" spans="9:9" ht="12" customHeight="1">
      <c r="I100" s="369"/>
    </row>
    <row r="101" spans="9:9" ht="12" customHeight="1">
      <c r="I101" s="369"/>
    </row>
    <row r="102" spans="9:9" ht="12" customHeight="1">
      <c r="I102" s="369"/>
    </row>
    <row r="103" spans="9:9" ht="12" customHeight="1">
      <c r="I103" s="369"/>
    </row>
    <row r="104" spans="9:9" ht="12" customHeight="1">
      <c r="I104" s="369"/>
    </row>
    <row r="105" spans="9:9" ht="12" customHeight="1">
      <c r="I105" s="369"/>
    </row>
    <row r="106" spans="9:9" ht="12" customHeight="1">
      <c r="I106" s="369"/>
    </row>
    <row r="107" spans="9:9" ht="12" customHeight="1">
      <c r="I107" s="369"/>
    </row>
    <row r="108" spans="9:9" ht="12" customHeight="1">
      <c r="I108" s="369"/>
    </row>
    <row r="109" spans="9:9" ht="12" customHeight="1">
      <c r="I109" s="369"/>
    </row>
    <row r="110" spans="9:9" ht="12" customHeight="1">
      <c r="I110" s="369"/>
    </row>
    <row r="111" spans="9:9" ht="12" customHeight="1">
      <c r="I111" s="369"/>
    </row>
    <row r="112" spans="9:9" ht="12" customHeight="1">
      <c r="I112" s="369"/>
    </row>
    <row r="113" spans="9:9" ht="12" customHeight="1">
      <c r="I113" s="369"/>
    </row>
    <row r="114" spans="9:9" ht="12" customHeight="1">
      <c r="I114" s="369"/>
    </row>
    <row r="115" spans="9:9" ht="12" customHeight="1">
      <c r="I115" s="369"/>
    </row>
    <row r="116" spans="9:9" ht="12" customHeight="1">
      <c r="I116" s="369"/>
    </row>
    <row r="117" spans="9:9" ht="12" customHeight="1">
      <c r="I117" s="369"/>
    </row>
    <row r="118" spans="9:9" ht="12" customHeight="1">
      <c r="I118" s="369"/>
    </row>
    <row r="119" spans="9:9" ht="12" customHeight="1">
      <c r="I119" s="369"/>
    </row>
    <row r="120" spans="9:9" ht="12" customHeight="1">
      <c r="I120" s="369"/>
    </row>
    <row r="121" spans="9:9" ht="12" customHeight="1">
      <c r="I121" s="369"/>
    </row>
    <row r="122" spans="9:9" ht="12" customHeight="1">
      <c r="I122" s="369"/>
    </row>
    <row r="123" spans="9:9" ht="12" customHeight="1">
      <c r="I123" s="369"/>
    </row>
    <row r="124" spans="9:9" ht="12" customHeight="1">
      <c r="I124" s="369"/>
    </row>
    <row r="125" spans="9:9" ht="12" customHeight="1">
      <c r="I125" s="369"/>
    </row>
    <row r="126" spans="9:9" ht="12" customHeight="1">
      <c r="I126" s="369"/>
    </row>
    <row r="127" spans="9:9" ht="12" customHeight="1">
      <c r="I127" s="369"/>
    </row>
    <row r="128" spans="9:9" ht="12" customHeight="1">
      <c r="I128" s="369"/>
    </row>
    <row r="129" spans="9:9" ht="12" customHeight="1">
      <c r="I129" s="369"/>
    </row>
    <row r="130" spans="9:9" ht="12" customHeight="1">
      <c r="I130" s="369"/>
    </row>
    <row r="131" spans="9:9" ht="12" customHeight="1">
      <c r="I131" s="369"/>
    </row>
    <row r="132" spans="9:9" ht="12" customHeight="1">
      <c r="I132" s="369"/>
    </row>
    <row r="133" spans="9:9" ht="12" customHeight="1">
      <c r="I133" s="369"/>
    </row>
    <row r="134" spans="9:9" ht="12" customHeight="1">
      <c r="I134" s="369"/>
    </row>
    <row r="135" spans="9:9" ht="12" customHeight="1">
      <c r="I135" s="369"/>
    </row>
    <row r="136" spans="9:9" ht="12" customHeight="1">
      <c r="I136" s="369"/>
    </row>
    <row r="137" spans="9:9" ht="12" customHeight="1">
      <c r="I137" s="369"/>
    </row>
    <row r="138" spans="9:9" ht="12" customHeight="1">
      <c r="I138" s="369"/>
    </row>
    <row r="139" spans="9:9" ht="12" customHeight="1">
      <c r="I139" s="369"/>
    </row>
    <row r="140" spans="9:9" ht="12" customHeight="1">
      <c r="I140" s="369"/>
    </row>
    <row r="141" spans="9:9" ht="12" customHeight="1">
      <c r="I141" s="369"/>
    </row>
    <row r="142" spans="9:9" ht="12" customHeight="1">
      <c r="I142" s="369"/>
    </row>
    <row r="143" spans="9:9" ht="12" customHeight="1">
      <c r="I143" s="369"/>
    </row>
    <row r="144" spans="9:9" ht="12" customHeight="1">
      <c r="I144" s="369"/>
    </row>
    <row r="145" spans="9:9" ht="12" customHeight="1">
      <c r="I145" s="369"/>
    </row>
    <row r="146" spans="9:9" ht="12" customHeight="1">
      <c r="I146" s="369"/>
    </row>
    <row r="147" spans="9:9" ht="12" customHeight="1">
      <c r="I147" s="369"/>
    </row>
    <row r="148" spans="9:9" ht="12" customHeight="1">
      <c r="I148" s="369"/>
    </row>
    <row r="149" spans="9:9" ht="12" customHeight="1">
      <c r="I149" s="369"/>
    </row>
    <row r="150" spans="9:9" ht="12" customHeight="1">
      <c r="I150" s="369"/>
    </row>
    <row r="151" spans="9:9" ht="12" customHeight="1">
      <c r="I151" s="369"/>
    </row>
    <row r="152" spans="9:9" ht="12" customHeight="1">
      <c r="I152" s="369"/>
    </row>
    <row r="153" spans="9:9" ht="12" customHeight="1">
      <c r="I153" s="369"/>
    </row>
    <row r="154" spans="9:9" ht="12" customHeight="1">
      <c r="I154" s="369"/>
    </row>
    <row r="155" spans="9:9" ht="12" customHeight="1">
      <c r="I155" s="369"/>
    </row>
    <row r="156" spans="9:9" ht="12" customHeight="1">
      <c r="I156" s="369"/>
    </row>
    <row r="157" spans="9:9" ht="12" customHeight="1">
      <c r="I157" s="369"/>
    </row>
    <row r="158" spans="9:9" ht="12" customHeight="1">
      <c r="I158" s="369"/>
    </row>
    <row r="159" spans="9:9" ht="12" customHeight="1">
      <c r="I159" s="369"/>
    </row>
    <row r="160" spans="9:9" ht="12" customHeight="1">
      <c r="I160" s="369"/>
    </row>
    <row r="161" spans="9:9" ht="12" customHeight="1">
      <c r="I161" s="369"/>
    </row>
    <row r="162" spans="9:9" ht="12" customHeight="1">
      <c r="I162" s="369"/>
    </row>
    <row r="163" spans="9:9" ht="12" customHeight="1">
      <c r="I163" s="369"/>
    </row>
    <row r="164" spans="9:9" ht="12" customHeight="1">
      <c r="I164" s="369"/>
    </row>
    <row r="165" spans="9:9" ht="12" customHeight="1">
      <c r="I165" s="369"/>
    </row>
    <row r="166" spans="9:9" ht="12" customHeight="1">
      <c r="I166" s="369"/>
    </row>
    <row r="167" spans="9:9" ht="12" customHeight="1">
      <c r="I167" s="369"/>
    </row>
    <row r="168" spans="9:9" ht="12" customHeight="1">
      <c r="I168" s="369"/>
    </row>
    <row r="169" spans="9:9" ht="12" customHeight="1">
      <c r="I169" s="369"/>
    </row>
    <row r="170" spans="9:9" ht="12" customHeight="1">
      <c r="I170" s="369"/>
    </row>
    <row r="171" spans="9:9" ht="12" customHeight="1">
      <c r="I171" s="369"/>
    </row>
    <row r="172" spans="9:9" ht="12" customHeight="1">
      <c r="I172" s="369"/>
    </row>
    <row r="173" spans="9:9" ht="12" customHeight="1">
      <c r="I173" s="369"/>
    </row>
    <row r="174" spans="9:9" ht="12" customHeight="1">
      <c r="I174" s="369"/>
    </row>
    <row r="175" spans="9:9" ht="12" customHeight="1">
      <c r="I175" s="369"/>
    </row>
    <row r="176" spans="9:9" ht="12" customHeight="1">
      <c r="I176" s="369"/>
    </row>
  </sheetData>
  <mergeCells count="6">
    <mergeCell ref="B1:G1"/>
    <mergeCell ref="B43:G43"/>
    <mergeCell ref="B19:G19"/>
    <mergeCell ref="B5:G5"/>
    <mergeCell ref="B4:G4"/>
    <mergeCell ref="B3:G3"/>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79998168889431442"/>
    <pageSetUpPr fitToPage="1"/>
  </sheetPr>
  <dimension ref="B1:O21"/>
  <sheetViews>
    <sheetView zoomScaleNormal="100" workbookViewId="0">
      <selection sqref="A1:O20"/>
    </sheetView>
  </sheetViews>
  <sheetFormatPr baseColWidth="10" defaultRowHeight="18"/>
  <cols>
    <col min="1" max="1" width="1.7265625" customWidth="1"/>
    <col min="2" max="2" width="9.90625" customWidth="1"/>
    <col min="3" max="14" width="4.7265625" customWidth="1"/>
    <col min="15" max="15" width="0.90625" customWidth="1"/>
  </cols>
  <sheetData>
    <row r="1" spans="2:15">
      <c r="B1" s="1040" t="s">
        <v>79</v>
      </c>
      <c r="C1" s="1040"/>
      <c r="D1" s="1040"/>
      <c r="E1" s="1040"/>
      <c r="F1" s="1040"/>
      <c r="G1" s="1040"/>
      <c r="H1" s="1040"/>
      <c r="I1" s="1040"/>
      <c r="J1" s="1040"/>
      <c r="K1" s="1040"/>
      <c r="L1" s="1040"/>
      <c r="M1" s="1040"/>
      <c r="N1" s="1040"/>
    </row>
    <row r="2" spans="2:15">
      <c r="B2" s="26"/>
      <c r="C2" s="26"/>
      <c r="D2" s="26"/>
      <c r="E2" s="26"/>
      <c r="F2" s="26"/>
      <c r="G2" s="26"/>
      <c r="H2" s="26"/>
      <c r="I2" s="26"/>
      <c r="J2" s="26"/>
      <c r="K2" s="26"/>
      <c r="L2" s="26"/>
      <c r="M2" s="26"/>
      <c r="N2" s="26"/>
    </row>
    <row r="3" spans="2:15">
      <c r="B3" s="1040" t="s">
        <v>661</v>
      </c>
      <c r="C3" s="1040"/>
      <c r="D3" s="1040"/>
      <c r="E3" s="1040"/>
      <c r="F3" s="1040"/>
      <c r="G3" s="1040"/>
      <c r="H3" s="1040"/>
      <c r="I3" s="1040"/>
      <c r="J3" s="1040"/>
      <c r="K3" s="1040"/>
      <c r="L3" s="1040"/>
      <c r="M3" s="1040"/>
      <c r="N3" s="1040"/>
    </row>
    <row r="4" spans="2:15">
      <c r="B4" s="1040" t="s">
        <v>243</v>
      </c>
      <c r="C4" s="1040"/>
      <c r="D4" s="1040"/>
      <c r="E4" s="1040"/>
      <c r="F4" s="1040"/>
      <c r="G4" s="1040"/>
      <c r="H4" s="1040"/>
      <c r="I4" s="1040"/>
      <c r="J4" s="1040"/>
      <c r="K4" s="1040"/>
      <c r="L4" s="1040"/>
      <c r="M4" s="1040"/>
      <c r="N4" s="1040"/>
    </row>
    <row r="5" spans="2:15" ht="41.25" customHeight="1">
      <c r="B5" s="1240" t="s">
        <v>228</v>
      </c>
      <c r="C5" s="1137" t="s">
        <v>395</v>
      </c>
      <c r="D5" s="1137"/>
      <c r="E5" s="1137" t="s">
        <v>460</v>
      </c>
      <c r="F5" s="1137"/>
      <c r="G5" s="1137" t="s">
        <v>144</v>
      </c>
      <c r="H5" s="1137"/>
      <c r="I5" s="1137" t="s">
        <v>543</v>
      </c>
      <c r="J5" s="1137"/>
      <c r="K5" s="1137" t="s">
        <v>145</v>
      </c>
      <c r="L5" s="1137"/>
      <c r="M5" s="1241" t="s">
        <v>7</v>
      </c>
      <c r="N5" s="1241"/>
    </row>
    <row r="6" spans="2:15" ht="15.75" customHeight="1">
      <c r="B6" s="1240"/>
      <c r="C6" s="876" t="s">
        <v>484</v>
      </c>
      <c r="D6" s="682" t="s">
        <v>539</v>
      </c>
      <c r="E6" s="876" t="s">
        <v>484</v>
      </c>
      <c r="F6" s="682" t="s">
        <v>539</v>
      </c>
      <c r="G6" s="876" t="s">
        <v>484</v>
      </c>
      <c r="H6" s="682" t="s">
        <v>539</v>
      </c>
      <c r="I6" s="876" t="s">
        <v>484</v>
      </c>
      <c r="J6" s="682" t="s">
        <v>539</v>
      </c>
      <c r="K6" s="876" t="s">
        <v>484</v>
      </c>
      <c r="L6" s="682" t="s">
        <v>539</v>
      </c>
      <c r="M6" s="876" t="s">
        <v>484</v>
      </c>
      <c r="N6" s="682" t="s">
        <v>539</v>
      </c>
    </row>
    <row r="7" spans="2:15" ht="15.75" customHeight="1">
      <c r="B7" s="107" t="s">
        <v>47</v>
      </c>
      <c r="C7" s="679">
        <v>0</v>
      </c>
      <c r="D7" s="679">
        <v>140</v>
      </c>
      <c r="E7" s="679" t="s">
        <v>353</v>
      </c>
      <c r="F7" s="679">
        <v>150</v>
      </c>
      <c r="G7" s="679" t="s">
        <v>353</v>
      </c>
      <c r="H7" s="679">
        <v>150</v>
      </c>
      <c r="I7" s="679">
        <v>165</v>
      </c>
      <c r="J7" s="679" t="s">
        <v>353</v>
      </c>
      <c r="K7" s="679" t="s">
        <v>353</v>
      </c>
      <c r="L7" s="679">
        <v>150</v>
      </c>
      <c r="M7" s="679">
        <v>165</v>
      </c>
      <c r="N7" s="679">
        <v>146.66666666666666</v>
      </c>
    </row>
    <row r="8" spans="2:15" ht="15.75" customHeight="1">
      <c r="B8" s="107" t="s">
        <v>48</v>
      </c>
      <c r="C8" s="679" t="s">
        <v>353</v>
      </c>
      <c r="D8" s="679">
        <v>140</v>
      </c>
      <c r="E8" s="679" t="s">
        <v>353</v>
      </c>
      <c r="F8" s="679">
        <v>150</v>
      </c>
      <c r="G8" s="679" t="s">
        <v>353</v>
      </c>
      <c r="H8" s="679">
        <v>150</v>
      </c>
      <c r="I8" s="679" t="s">
        <v>353</v>
      </c>
      <c r="J8" s="679"/>
      <c r="K8" s="679" t="s">
        <v>353</v>
      </c>
      <c r="L8" s="679">
        <v>150</v>
      </c>
      <c r="M8" s="679" t="s">
        <v>353</v>
      </c>
      <c r="N8" s="679">
        <v>146.66666666666666</v>
      </c>
    </row>
    <row r="9" spans="2:15" ht="15.75" customHeight="1">
      <c r="B9" s="107" t="s">
        <v>49</v>
      </c>
      <c r="C9" s="679">
        <v>129</v>
      </c>
      <c r="D9" s="679">
        <v>158.75</v>
      </c>
      <c r="E9" s="679">
        <v>128.85714285714286</v>
      </c>
      <c r="F9" s="679">
        <v>154.75</v>
      </c>
      <c r="G9" s="679">
        <v>131</v>
      </c>
      <c r="H9" s="679">
        <v>166.75</v>
      </c>
      <c r="I9" s="679">
        <v>137.5</v>
      </c>
      <c r="J9" s="679">
        <v>162.5</v>
      </c>
      <c r="K9" s="679" t="s">
        <v>353</v>
      </c>
      <c r="L9" s="679">
        <v>153.42857142857144</v>
      </c>
      <c r="M9" s="679">
        <v>130.61904761904762</v>
      </c>
      <c r="N9" s="679">
        <v>156.58064516129033</v>
      </c>
      <c r="O9" s="499"/>
    </row>
    <row r="10" spans="2:15" ht="15.75" customHeight="1">
      <c r="B10" s="164" t="s">
        <v>57</v>
      </c>
      <c r="C10" s="679">
        <v>128.77777777777777</v>
      </c>
      <c r="D10" s="679">
        <v>170</v>
      </c>
      <c r="E10" s="679">
        <v>128.04166666666666</v>
      </c>
      <c r="F10" s="679">
        <v>171.65384615384616</v>
      </c>
      <c r="G10" s="679">
        <v>127.41176470588236</v>
      </c>
      <c r="H10" s="679">
        <v>168.625</v>
      </c>
      <c r="I10" s="679">
        <v>128.25</v>
      </c>
      <c r="J10" s="679">
        <v>166.72727272727272</v>
      </c>
      <c r="K10" s="679">
        <v>127.625</v>
      </c>
      <c r="L10" s="679">
        <v>158.8125</v>
      </c>
      <c r="M10" s="679">
        <v>127.64516129032258</v>
      </c>
      <c r="N10" s="679">
        <v>166.30327868852459</v>
      </c>
    </row>
    <row r="11" spans="2:15" ht="15.75" customHeight="1">
      <c r="B11" s="164" t="s">
        <v>58</v>
      </c>
      <c r="C11" s="679">
        <v>130.25</v>
      </c>
      <c r="D11" s="679" t="s">
        <v>353</v>
      </c>
      <c r="E11" s="679">
        <v>128.21875</v>
      </c>
      <c r="F11" s="679">
        <v>152.5</v>
      </c>
      <c r="G11" s="679">
        <v>127.44444444444446</v>
      </c>
      <c r="H11" s="679">
        <v>159.44444444444446</v>
      </c>
      <c r="I11" s="679">
        <v>125.67857142857143</v>
      </c>
      <c r="J11" s="679">
        <v>162.23076923076923</v>
      </c>
      <c r="K11" s="679">
        <v>127.25</v>
      </c>
      <c r="L11" s="679">
        <v>161.32142857142856</v>
      </c>
      <c r="M11" s="679">
        <v>127.4</v>
      </c>
      <c r="N11" s="679">
        <v>160.08064516129033</v>
      </c>
    </row>
    <row r="12" spans="2:15" ht="15.75" customHeight="1">
      <c r="B12" s="164" t="s">
        <v>50</v>
      </c>
      <c r="C12" s="679">
        <v>142.33333333333334</v>
      </c>
      <c r="D12" s="679"/>
      <c r="E12" s="679">
        <v>132.5</v>
      </c>
      <c r="F12" s="679"/>
      <c r="G12" s="679">
        <v>128</v>
      </c>
      <c r="H12" s="679"/>
      <c r="I12" s="679">
        <v>129.76923076923077</v>
      </c>
      <c r="J12" s="679"/>
      <c r="K12" s="679">
        <v>128.80000000000001</v>
      </c>
      <c r="L12" s="679"/>
      <c r="M12" s="679">
        <v>130.95283018867926</v>
      </c>
      <c r="N12" s="679"/>
    </row>
    <row r="13" spans="2:15" ht="15.75" customHeight="1">
      <c r="B13" s="107" t="s">
        <v>51</v>
      </c>
      <c r="C13" s="679">
        <v>155.19999999999999</v>
      </c>
      <c r="D13" s="679"/>
      <c r="E13" s="679">
        <v>153.29411764705884</v>
      </c>
      <c r="F13" s="679"/>
      <c r="G13" s="679">
        <v>135.5</v>
      </c>
      <c r="H13" s="679"/>
      <c r="I13" s="679">
        <v>128</v>
      </c>
      <c r="J13" s="679"/>
      <c r="K13" s="679">
        <v>130.45454545454547</v>
      </c>
      <c r="L13" s="679"/>
      <c r="M13" s="679">
        <v>144.12765957446808</v>
      </c>
      <c r="N13" s="679"/>
    </row>
    <row r="14" spans="2:15" ht="15.75" customHeight="1">
      <c r="B14" s="164" t="s">
        <v>52</v>
      </c>
      <c r="C14" s="679">
        <v>149.25</v>
      </c>
      <c r="D14" s="679"/>
      <c r="E14" s="679">
        <v>150</v>
      </c>
      <c r="F14" s="679"/>
      <c r="G14" s="679">
        <v>150</v>
      </c>
      <c r="H14" s="679"/>
      <c r="I14" s="679" t="s">
        <v>353</v>
      </c>
      <c r="J14" s="679"/>
      <c r="K14" s="679">
        <v>133.33333333333334</v>
      </c>
      <c r="L14" s="679"/>
      <c r="M14" s="679">
        <v>145.92307692307691</v>
      </c>
      <c r="N14" s="679"/>
    </row>
    <row r="15" spans="2:15" ht="15.75" customHeight="1">
      <c r="B15" s="164" t="s">
        <v>53</v>
      </c>
      <c r="C15" s="679">
        <v>153.5</v>
      </c>
      <c r="D15" s="679"/>
      <c r="E15" s="679" t="s">
        <v>353</v>
      </c>
      <c r="F15" s="679"/>
      <c r="G15" s="679" t="s">
        <v>353</v>
      </c>
      <c r="H15" s="679"/>
      <c r="I15" s="679" t="s">
        <v>353</v>
      </c>
      <c r="J15" s="679"/>
      <c r="K15" s="679">
        <v>145</v>
      </c>
      <c r="L15" s="679"/>
      <c r="M15" s="679">
        <v>150.66666666666666</v>
      </c>
      <c r="N15" s="679"/>
    </row>
    <row r="16" spans="2:15" ht="15.75" customHeight="1">
      <c r="B16" s="107" t="s">
        <v>54</v>
      </c>
      <c r="C16" s="679">
        <v>145</v>
      </c>
      <c r="D16" s="679"/>
      <c r="E16" s="679">
        <v>150.5</v>
      </c>
      <c r="F16" s="679"/>
      <c r="G16" s="679" t="s">
        <v>353</v>
      </c>
      <c r="H16" s="679"/>
      <c r="I16" s="679" t="s">
        <v>353</v>
      </c>
      <c r="J16" s="679"/>
      <c r="K16" s="679">
        <v>145</v>
      </c>
      <c r="L16" s="679"/>
      <c r="M16" s="679">
        <v>146.57142857142856</v>
      </c>
      <c r="N16" s="679"/>
    </row>
    <row r="17" spans="2:14" ht="15.75" customHeight="1">
      <c r="B17" s="107" t="s">
        <v>55</v>
      </c>
      <c r="C17" s="679" t="s">
        <v>353</v>
      </c>
      <c r="D17" s="679"/>
      <c r="E17" s="679">
        <v>154</v>
      </c>
      <c r="F17" s="679"/>
      <c r="G17" s="679" t="s">
        <v>353</v>
      </c>
      <c r="H17" s="679"/>
      <c r="I17" s="679" t="s">
        <v>353</v>
      </c>
      <c r="J17" s="679"/>
      <c r="K17" s="679">
        <v>146.33333333333334</v>
      </c>
      <c r="L17" s="679"/>
      <c r="M17" s="679">
        <v>151.125</v>
      </c>
      <c r="N17" s="679"/>
    </row>
    <row r="18" spans="2:14" ht="15.75" customHeight="1">
      <c r="B18" s="107" t="s">
        <v>56</v>
      </c>
      <c r="C18" s="679" t="s">
        <v>353</v>
      </c>
      <c r="D18" s="679"/>
      <c r="E18" s="679">
        <v>155</v>
      </c>
      <c r="F18" s="679"/>
      <c r="G18" s="679" t="s">
        <v>353</v>
      </c>
      <c r="H18" s="679"/>
      <c r="I18" s="679" t="s">
        <v>353</v>
      </c>
      <c r="J18" s="679"/>
      <c r="K18" s="679">
        <v>152.4</v>
      </c>
      <c r="L18" s="679"/>
      <c r="M18" s="679">
        <v>156.88888888888889</v>
      </c>
      <c r="N18" s="679"/>
    </row>
    <row r="19" spans="2:14" ht="60.75" customHeight="1">
      <c r="B19" s="1122" t="s">
        <v>660</v>
      </c>
      <c r="C19" s="1122"/>
      <c r="D19" s="1122"/>
      <c r="E19" s="1122"/>
      <c r="F19" s="1122"/>
      <c r="G19" s="1122"/>
      <c r="H19" s="1122"/>
      <c r="I19" s="1122"/>
      <c r="J19" s="1122"/>
      <c r="K19" s="1122"/>
      <c r="L19" s="1122"/>
      <c r="M19" s="1122"/>
      <c r="N19" s="1122"/>
    </row>
    <row r="20" spans="2:14">
      <c r="B20" s="2"/>
      <c r="C20" s="383"/>
      <c r="D20" s="383"/>
      <c r="E20" s="383"/>
      <c r="F20" s="383"/>
      <c r="G20" s="383"/>
      <c r="H20" s="383"/>
      <c r="I20" s="383"/>
      <c r="J20" s="383"/>
      <c r="K20" s="383"/>
      <c r="L20" s="383"/>
      <c r="M20" s="383"/>
      <c r="N20" s="383"/>
    </row>
    <row r="21" spans="2:14">
      <c r="C21" s="359"/>
      <c r="D21" s="384"/>
      <c r="E21" s="359"/>
      <c r="F21" s="384"/>
      <c r="G21" s="359"/>
      <c r="H21" s="384"/>
      <c r="I21" s="384"/>
      <c r="J21" s="384"/>
      <c r="K21" s="359"/>
      <c r="L21" s="384"/>
      <c r="M21" s="359"/>
      <c r="N21" s="384"/>
    </row>
  </sheetData>
  <mergeCells count="11">
    <mergeCell ref="B1:N1"/>
    <mergeCell ref="B3:N3"/>
    <mergeCell ref="B4:N4"/>
    <mergeCell ref="B19:N19"/>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scale="95" orientation="portrait" r:id="rId1"/>
  <headerFooter>
    <oddFooter>&amp;C&amp;11&amp;A</oddFooter>
  </headerFooter>
  <ignoredErrors>
    <ignoredError sqref="C6:N6" numberStoredAsText="1"/>
  </ignoredError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tabColor theme="6" tint="0.79998168889431442"/>
    <pageSetUpPr fitToPage="1"/>
  </sheetPr>
  <dimension ref="B1:N136"/>
  <sheetViews>
    <sheetView topLeftCell="A8" zoomScaleNormal="100" zoomScaleSheetLayoutView="75" workbookViewId="0">
      <selection sqref="A1:G43"/>
    </sheetView>
  </sheetViews>
  <sheetFormatPr baseColWidth="10" defaultColWidth="10.90625" defaultRowHeight="12"/>
  <cols>
    <col min="1" max="1" width="0.453125" style="1" customWidth="1"/>
    <col min="2" max="2" width="10" style="9" customWidth="1"/>
    <col min="3" max="7" width="11.1796875" style="1" customWidth="1"/>
    <col min="8" max="16384" width="10.90625" style="1"/>
  </cols>
  <sheetData>
    <row r="1" spans="2:12" s="28" customFormat="1" ht="12.75">
      <c r="B1" s="1040" t="s">
        <v>80</v>
      </c>
      <c r="C1" s="1040"/>
      <c r="D1" s="1040"/>
      <c r="E1" s="1040"/>
      <c r="F1" s="1040"/>
      <c r="G1" s="1040"/>
    </row>
    <row r="2" spans="2:12" s="28" customFormat="1" ht="12.75">
      <c r="B2" s="26"/>
      <c r="C2" s="34"/>
      <c r="D2" s="24"/>
      <c r="E2" s="24"/>
      <c r="F2" s="24"/>
      <c r="G2" s="24"/>
    </row>
    <row r="3" spans="2:12" s="28" customFormat="1" ht="12.75">
      <c r="B3" s="1040" t="s">
        <v>15</v>
      </c>
      <c r="C3" s="1040"/>
      <c r="D3" s="1040"/>
      <c r="E3" s="1040"/>
      <c r="F3" s="1040"/>
      <c r="G3" s="1040"/>
    </row>
    <row r="4" spans="2:12" s="28" customFormat="1" ht="12.75">
      <c r="B4" s="1040" t="s">
        <v>245</v>
      </c>
      <c r="C4" s="1040"/>
      <c r="D4" s="1040"/>
      <c r="E4" s="1040"/>
      <c r="F4" s="1040"/>
      <c r="G4" s="1040"/>
    </row>
    <row r="5" spans="2:12" s="28" customFormat="1" ht="51">
      <c r="B5" s="385" t="s">
        <v>96</v>
      </c>
      <c r="C5" s="386" t="s">
        <v>246</v>
      </c>
      <c r="D5" s="386" t="s">
        <v>247</v>
      </c>
      <c r="E5" s="386" t="s">
        <v>248</v>
      </c>
      <c r="F5" s="386" t="s">
        <v>249</v>
      </c>
      <c r="G5" s="386" t="s">
        <v>250</v>
      </c>
    </row>
    <row r="6" spans="2:12" s="156" customFormat="1" ht="15.75" customHeight="1">
      <c r="B6" s="573">
        <v>43466</v>
      </c>
      <c r="C6" s="901">
        <v>117408.97459999999</v>
      </c>
      <c r="D6" s="901">
        <v>116752.22639999999</v>
      </c>
      <c r="E6" s="901">
        <v>165000</v>
      </c>
      <c r="F6" s="901">
        <v>143956.54495806451</v>
      </c>
      <c r="G6" s="901">
        <v>149599.12639677417</v>
      </c>
      <c r="H6" s="462"/>
      <c r="I6" s="462"/>
      <c r="J6" s="462"/>
      <c r="K6" s="462"/>
      <c r="L6" s="462"/>
    </row>
    <row r="7" spans="2:12" s="156" customFormat="1" ht="15.75" customHeight="1">
      <c r="B7" s="573">
        <v>43497</v>
      </c>
      <c r="C7" s="901">
        <v>111735.075</v>
      </c>
      <c r="D7" s="901">
        <v>116499.81299999998</v>
      </c>
      <c r="E7" s="901"/>
      <c r="F7" s="901">
        <v>140872.89900357145</v>
      </c>
      <c r="G7" s="901">
        <v>148280.39950714284</v>
      </c>
      <c r="H7" s="462"/>
      <c r="I7" s="462"/>
      <c r="J7" s="462"/>
      <c r="K7" s="462"/>
      <c r="L7" s="462"/>
    </row>
    <row r="8" spans="2:12" s="156" customFormat="1" ht="15.75" customHeight="1">
      <c r="B8" s="573">
        <v>43525</v>
      </c>
      <c r="C8" s="901">
        <v>108584.79839999999</v>
      </c>
      <c r="D8" s="901">
        <v>118105.91519999999</v>
      </c>
      <c r="E8" s="901">
        <v>130619.04761904762</v>
      </c>
      <c r="F8" s="901">
        <v>135298.46635483872</v>
      </c>
      <c r="G8" s="901">
        <v>149082.96145161291</v>
      </c>
      <c r="H8" s="462"/>
      <c r="I8" s="462"/>
      <c r="J8" s="462"/>
      <c r="K8" s="462"/>
      <c r="L8" s="462"/>
    </row>
    <row r="9" spans="2:12" s="156" customFormat="1" ht="15.75" customHeight="1">
      <c r="B9" s="573">
        <v>43556</v>
      </c>
      <c r="C9" s="901">
        <v>103867.462</v>
      </c>
      <c r="D9" s="901">
        <v>112129.874</v>
      </c>
      <c r="E9" s="901">
        <v>127973.33333333334</v>
      </c>
      <c r="F9" s="901">
        <v>128776.34919666668</v>
      </c>
      <c r="G9" s="901">
        <v>143252.09130999999</v>
      </c>
      <c r="H9" s="462"/>
      <c r="I9" s="462"/>
      <c r="J9" s="462"/>
      <c r="K9" s="462"/>
      <c r="L9" s="462"/>
    </row>
    <row r="10" spans="2:12" s="156" customFormat="1" ht="15.75" customHeight="1">
      <c r="B10" s="573">
        <v>43586</v>
      </c>
      <c r="C10" s="901">
        <v>114277.8812</v>
      </c>
      <c r="D10" s="901">
        <v>123321.90359999999</v>
      </c>
      <c r="E10" s="901">
        <v>126795.77464788732</v>
      </c>
      <c r="F10" s="901">
        <v>140029.46216129031</v>
      </c>
      <c r="G10" s="901">
        <v>153294.13332580647</v>
      </c>
      <c r="H10" s="462"/>
      <c r="I10" s="462"/>
      <c r="J10" s="462"/>
      <c r="K10" s="462"/>
      <c r="L10" s="462"/>
    </row>
    <row r="11" spans="2:12" s="156" customFormat="1" ht="15.75" customHeight="1">
      <c r="B11" s="573">
        <v>43617</v>
      </c>
      <c r="C11" s="901">
        <v>125824.74519999999</v>
      </c>
      <c r="D11" s="901">
        <v>138461.22769999999</v>
      </c>
      <c r="E11" s="901">
        <v>130213.33333333334</v>
      </c>
      <c r="F11" s="901">
        <v>153878.29916666666</v>
      </c>
      <c r="G11" s="901">
        <v>171559.66114000001</v>
      </c>
      <c r="H11" s="462"/>
      <c r="I11" s="462"/>
      <c r="J11" s="462"/>
      <c r="K11" s="462"/>
      <c r="L11" s="462"/>
    </row>
    <row r="12" spans="2:12" s="156" customFormat="1" ht="15.75" customHeight="1">
      <c r="B12" s="573">
        <v>43647</v>
      </c>
      <c r="C12" s="901">
        <v>120259</v>
      </c>
      <c r="D12" s="901">
        <v>135894.7648</v>
      </c>
      <c r="E12" s="901">
        <v>144127.6595744681</v>
      </c>
      <c r="F12" s="901">
        <v>147617.45807741937</v>
      </c>
      <c r="G12" s="901">
        <v>170511.90740000003</v>
      </c>
      <c r="H12" s="462"/>
      <c r="I12" s="462"/>
      <c r="J12" s="462"/>
      <c r="K12" s="462"/>
      <c r="L12" s="462"/>
    </row>
    <row r="13" spans="2:12" s="156" customFormat="1" ht="15.75" customHeight="1">
      <c r="B13" s="573">
        <v>43678</v>
      </c>
      <c r="C13" s="901">
        <v>108853.52400000002</v>
      </c>
      <c r="D13" s="901">
        <v>123848.361</v>
      </c>
      <c r="E13" s="901">
        <v>145923.07692307691</v>
      </c>
      <c r="F13" s="901">
        <v>136382.62455483869</v>
      </c>
      <c r="G13" s="901">
        <v>157716.50760967738</v>
      </c>
      <c r="H13" s="462"/>
      <c r="I13" s="462"/>
      <c r="J13" s="462"/>
      <c r="K13" s="462"/>
      <c r="L13" s="462"/>
    </row>
    <row r="14" spans="2:12" s="156" customFormat="1" ht="15.75" customHeight="1">
      <c r="B14" s="573">
        <v>43709</v>
      </c>
      <c r="C14" s="901">
        <v>104964.084</v>
      </c>
      <c r="D14" s="901">
        <v>116617.1808</v>
      </c>
      <c r="E14" s="901">
        <v>150666.66666666666</v>
      </c>
      <c r="F14" s="901">
        <v>133523.61677000002</v>
      </c>
      <c r="G14" s="901">
        <v>145833.49593666664</v>
      </c>
      <c r="H14" s="462"/>
      <c r="I14" s="462"/>
      <c r="J14" s="462"/>
      <c r="K14" s="462"/>
      <c r="L14" s="462"/>
    </row>
    <row r="15" spans="2:12" s="156" customFormat="1" ht="15.75" customHeight="1">
      <c r="B15" s="573">
        <v>43739</v>
      </c>
      <c r="C15" s="901">
        <v>112350.89459999999</v>
      </c>
      <c r="D15" s="901">
        <v>124204.62779999999</v>
      </c>
      <c r="E15" s="901">
        <v>146571.42857142855</v>
      </c>
      <c r="F15" s="901">
        <v>143191.48072903225</v>
      </c>
      <c r="G15" s="901">
        <v>156689.4774</v>
      </c>
      <c r="H15" s="462"/>
      <c r="I15" s="462"/>
      <c r="J15" s="462"/>
      <c r="K15" s="462"/>
      <c r="L15" s="462"/>
    </row>
    <row r="16" spans="2:12" s="156" customFormat="1" ht="15.75" customHeight="1">
      <c r="B16" s="573">
        <v>43770</v>
      </c>
      <c r="C16" s="901">
        <v>129136.93900000001</v>
      </c>
      <c r="D16" s="901">
        <v>134207.67990000002</v>
      </c>
      <c r="E16" s="901">
        <v>151125</v>
      </c>
      <c r="F16" s="901">
        <v>161078.06031333338</v>
      </c>
      <c r="G16" s="901">
        <v>169334.73453999998</v>
      </c>
      <c r="H16" s="462"/>
      <c r="I16" s="462"/>
      <c r="J16" s="462"/>
      <c r="K16" s="462"/>
      <c r="L16" s="462"/>
    </row>
    <row r="17" spans="2:14" s="156" customFormat="1" ht="15.75" customHeight="1">
      <c r="B17" s="573">
        <v>43800</v>
      </c>
      <c r="C17" s="901">
        <v>132507.07999999999</v>
      </c>
      <c r="D17" s="901">
        <v>134386.8316</v>
      </c>
      <c r="E17" s="901">
        <v>156888.88888888888</v>
      </c>
      <c r="F17" s="901">
        <v>166900.77216206896</v>
      </c>
      <c r="G17" s="901">
        <v>171563.84970689658</v>
      </c>
      <c r="H17" s="462"/>
      <c r="I17" s="462"/>
      <c r="J17" s="462"/>
      <c r="K17" s="462"/>
      <c r="L17" s="462"/>
    </row>
    <row r="18" spans="2:14" s="156" customFormat="1" ht="15.75" customHeight="1">
      <c r="B18" s="573">
        <v>43831</v>
      </c>
      <c r="C18" s="901">
        <v>142484.38649999999</v>
      </c>
      <c r="D18" s="901">
        <v>137493.06749999998</v>
      </c>
      <c r="E18" s="901">
        <v>146666.66666666666</v>
      </c>
      <c r="F18" s="901">
        <v>174650.74169032258</v>
      </c>
      <c r="G18" s="901">
        <v>173514.60470967743</v>
      </c>
      <c r="H18" s="462"/>
      <c r="I18" s="462"/>
      <c r="J18" s="462"/>
      <c r="K18" s="462"/>
      <c r="L18" s="462"/>
    </row>
    <row r="19" spans="2:14" s="156" customFormat="1" ht="15.75" customHeight="1">
      <c r="B19" s="573">
        <v>43862</v>
      </c>
      <c r="C19" s="901">
        <v>142241.43180000002</v>
      </c>
      <c r="D19" s="901">
        <v>141293.7396</v>
      </c>
      <c r="E19" s="901">
        <v>146666.66666666666</v>
      </c>
      <c r="F19" s="901">
        <v>187455.25216551725</v>
      </c>
      <c r="G19" s="901">
        <v>188880.85677931036</v>
      </c>
      <c r="H19" s="462"/>
      <c r="I19" s="462"/>
      <c r="J19" s="462"/>
      <c r="K19" s="462"/>
      <c r="L19" s="462"/>
    </row>
    <row r="20" spans="2:14" s="156" customFormat="1" ht="15.75" customHeight="1">
      <c r="B20" s="573">
        <v>43891</v>
      </c>
      <c r="C20" s="901">
        <v>142089.32519999999</v>
      </c>
      <c r="D20" s="901">
        <v>143433.27720000001</v>
      </c>
      <c r="E20" s="901">
        <v>156580.64516129033</v>
      </c>
      <c r="F20" s="901">
        <v>175895.40927741936</v>
      </c>
      <c r="G20" s="901">
        <v>180682.82270967742</v>
      </c>
      <c r="H20" s="462"/>
      <c r="I20" s="462"/>
      <c r="J20" s="462"/>
      <c r="K20" s="462"/>
      <c r="L20" s="462"/>
    </row>
    <row r="21" spans="2:14" s="156" customFormat="1" ht="15.75" customHeight="1">
      <c r="B21" s="573">
        <v>43922</v>
      </c>
      <c r="C21" s="901">
        <v>134322.01200000002</v>
      </c>
      <c r="D21" s="901">
        <v>132828.59700000001</v>
      </c>
      <c r="E21" s="901">
        <v>166303.27868852459</v>
      </c>
      <c r="F21" s="901">
        <v>172363.76914687501</v>
      </c>
      <c r="G21" s="901">
        <v>175581.44557500002</v>
      </c>
      <c r="H21" s="462"/>
      <c r="I21" s="462"/>
      <c r="J21" s="462"/>
      <c r="K21" s="462"/>
      <c r="L21" s="462"/>
    </row>
    <row r="22" spans="2:14" s="156" customFormat="1" ht="15.75" customHeight="1">
      <c r="B22" s="573">
        <v>43952</v>
      </c>
      <c r="C22" s="901">
        <v>119721.28079999999</v>
      </c>
      <c r="D22" s="901">
        <v>124676.7951</v>
      </c>
      <c r="E22" s="901">
        <v>160080.64516129033</v>
      </c>
      <c r="F22" s="901">
        <v>153510.18252903226</v>
      </c>
      <c r="G22" s="901">
        <v>160587.52860645161</v>
      </c>
      <c r="H22" s="462"/>
      <c r="I22" s="462"/>
      <c r="J22" s="462"/>
      <c r="K22" s="462"/>
      <c r="L22" s="462"/>
    </row>
    <row r="23" spans="2:14" ht="15" customHeight="1">
      <c r="B23" s="1122" t="s">
        <v>396</v>
      </c>
      <c r="C23" s="1122"/>
      <c r="D23" s="1122"/>
      <c r="E23" s="1122"/>
      <c r="F23" s="1122"/>
      <c r="G23" s="1122"/>
    </row>
    <row r="24" spans="2:14" ht="15" customHeight="1">
      <c r="B24" s="2"/>
      <c r="C24" s="387"/>
      <c r="D24" s="19"/>
      <c r="F24" s="387"/>
      <c r="G24" s="19"/>
    </row>
    <row r="25" spans="2:14" ht="12" customHeight="1">
      <c r="C25" s="388"/>
      <c r="D25" s="388"/>
      <c r="E25" s="388"/>
      <c r="F25" s="388"/>
      <c r="G25" s="388"/>
    </row>
    <row r="26" spans="2:14" ht="15" customHeight="1">
      <c r="I26" s="387"/>
      <c r="J26" s="387"/>
      <c r="K26" s="387"/>
      <c r="L26" s="387"/>
      <c r="M26" s="387"/>
      <c r="N26" s="387"/>
    </row>
    <row r="27" spans="2:14" ht="15" customHeight="1">
      <c r="I27" s="387"/>
      <c r="J27" s="387"/>
      <c r="K27" s="387"/>
      <c r="L27" s="387"/>
      <c r="M27" s="387"/>
      <c r="N27" s="387"/>
    </row>
    <row r="28" spans="2:14" ht="15" customHeight="1">
      <c r="I28" s="387"/>
      <c r="J28" s="387"/>
      <c r="K28" s="387"/>
      <c r="L28" s="387"/>
      <c r="M28" s="387"/>
      <c r="N28" s="387"/>
    </row>
    <row r="29" spans="2:14" ht="15" customHeight="1">
      <c r="I29" s="387"/>
      <c r="J29" s="387"/>
      <c r="K29" s="387"/>
      <c r="L29" s="387"/>
      <c r="M29" s="387"/>
      <c r="N29" s="387"/>
    </row>
    <row r="30" spans="2:14" ht="15" customHeight="1">
      <c r="I30" s="387"/>
      <c r="J30" s="387"/>
      <c r="K30" s="387"/>
      <c r="L30" s="387"/>
      <c r="M30" s="387"/>
      <c r="N30" s="387"/>
    </row>
    <row r="31" spans="2:14" ht="15" customHeight="1">
      <c r="I31" s="387"/>
      <c r="J31" s="387"/>
      <c r="K31" s="387"/>
      <c r="L31" s="387"/>
      <c r="M31" s="387"/>
      <c r="N31" s="387"/>
    </row>
    <row r="32" spans="2:14" ht="15" customHeight="1">
      <c r="I32" s="387"/>
      <c r="J32" s="387"/>
      <c r="K32" s="387"/>
      <c r="L32" s="387"/>
      <c r="M32" s="387"/>
      <c r="N32" s="387"/>
    </row>
    <row r="33" spans="2:14" ht="15" customHeight="1">
      <c r="I33" s="387"/>
      <c r="J33" s="387"/>
      <c r="K33" s="387"/>
      <c r="L33" s="387"/>
      <c r="M33" s="387"/>
      <c r="N33" s="387"/>
    </row>
    <row r="34" spans="2:14" ht="15" customHeight="1">
      <c r="I34" s="387"/>
      <c r="J34" s="387"/>
      <c r="K34" s="387"/>
      <c r="L34" s="387"/>
      <c r="M34" s="387"/>
      <c r="N34" s="387"/>
    </row>
    <row r="35" spans="2:14" ht="15" customHeight="1">
      <c r="I35" s="387"/>
      <c r="J35" s="387"/>
      <c r="K35" s="387"/>
      <c r="L35" s="387"/>
      <c r="M35" s="387"/>
      <c r="N35" s="387"/>
    </row>
    <row r="36" spans="2:14" ht="13.5" customHeight="1">
      <c r="I36" s="387"/>
      <c r="J36" s="387"/>
      <c r="K36" s="387"/>
      <c r="L36" s="387"/>
      <c r="M36" s="387"/>
      <c r="N36" s="387"/>
    </row>
    <row r="37" spans="2:14" ht="13.5" customHeight="1">
      <c r="I37" s="387"/>
      <c r="J37" s="387"/>
      <c r="K37" s="387"/>
      <c r="L37" s="387"/>
      <c r="M37" s="387"/>
      <c r="N37" s="387"/>
    </row>
    <row r="38" spans="2:14" ht="13.5" customHeight="1">
      <c r="I38" s="387"/>
      <c r="J38" s="387"/>
      <c r="K38" s="387"/>
      <c r="L38" s="387"/>
      <c r="M38" s="387"/>
      <c r="N38" s="387"/>
    </row>
    <row r="39" spans="2:14" ht="13.5" customHeight="1">
      <c r="I39" s="387"/>
      <c r="J39" s="387"/>
      <c r="K39" s="387"/>
      <c r="L39" s="387"/>
      <c r="M39" s="387"/>
      <c r="N39" s="387"/>
    </row>
    <row r="40" spans="2:14" ht="13.5" customHeight="1">
      <c r="I40" s="387"/>
      <c r="J40" s="387"/>
      <c r="K40" s="387"/>
      <c r="L40" s="387"/>
      <c r="M40" s="387"/>
      <c r="N40" s="387"/>
    </row>
    <row r="41" spans="2:14" ht="13.5" customHeight="1">
      <c r="I41" s="387"/>
      <c r="J41" s="387"/>
      <c r="K41" s="387"/>
      <c r="L41" s="387"/>
      <c r="M41" s="387"/>
      <c r="N41" s="387"/>
    </row>
    <row r="42" spans="2:14" ht="15.75" customHeight="1"/>
    <row r="43" spans="2:14" ht="9.9499999999999993" customHeight="1"/>
    <row r="44" spans="2:14" ht="13.5" customHeight="1">
      <c r="B44" s="16"/>
      <c r="C44" s="16"/>
      <c r="D44" s="16"/>
      <c r="E44" s="16"/>
      <c r="F44" s="16"/>
      <c r="G44" s="16"/>
    </row>
    <row r="45" spans="2:14" ht="13.5" customHeight="1"/>
    <row r="46" spans="2:14" ht="13.5" customHeight="1"/>
    <row r="47" spans="2:14" ht="13.5" customHeight="1"/>
    <row r="48" spans="2:14" ht="13.5" customHeight="1" thickBot="1"/>
    <row r="49" spans="3:13" ht="13.5" customHeight="1" thickBot="1">
      <c r="C49" s="389"/>
      <c r="D49" s="390"/>
      <c r="E49" s="390"/>
      <c r="F49" s="390"/>
      <c r="G49" s="391"/>
      <c r="H49" s="391"/>
      <c r="I49" s="391"/>
      <c r="J49" s="391"/>
      <c r="K49" s="391"/>
      <c r="L49" s="391"/>
      <c r="M49" s="391"/>
    </row>
    <row r="50" spans="3:13" ht="13.5" customHeight="1" thickBot="1">
      <c r="C50" s="392"/>
      <c r="D50" s="393"/>
      <c r="E50" s="393"/>
      <c r="F50" s="393"/>
      <c r="G50" s="391"/>
    </row>
    <row r="51" spans="3:13" ht="13.5" customHeight="1" thickBot="1">
      <c r="C51" s="392"/>
      <c r="D51" s="393"/>
      <c r="E51" s="393"/>
      <c r="F51" s="393"/>
      <c r="G51" s="391"/>
    </row>
    <row r="52" spans="3:13" ht="13.5" customHeight="1" thickBot="1">
      <c r="C52" s="392"/>
      <c r="D52" s="393"/>
      <c r="E52" s="393"/>
      <c r="F52" s="393"/>
      <c r="G52" s="391"/>
    </row>
    <row r="53" spans="3:13" ht="13.5" customHeight="1" thickBot="1">
      <c r="C53" s="392"/>
      <c r="D53" s="393"/>
      <c r="E53" s="393"/>
      <c r="F53" s="393"/>
      <c r="G53" s="391"/>
    </row>
    <row r="54" spans="3:13" ht="13.5" customHeight="1" thickBot="1">
      <c r="C54" s="392"/>
      <c r="D54" s="393"/>
      <c r="E54" s="393"/>
      <c r="F54" s="393"/>
      <c r="G54" s="391"/>
    </row>
    <row r="55" spans="3:13" ht="13.5" customHeight="1"/>
    <row r="56" spans="3:13" ht="13.5" customHeight="1"/>
    <row r="57" spans="3:13" ht="13.5" customHeight="1"/>
    <row r="58" spans="3:13" ht="13.5" customHeight="1"/>
    <row r="59" spans="3:13" ht="13.5" customHeight="1"/>
    <row r="60" spans="3:13" ht="13.5" customHeight="1"/>
    <row r="61" spans="3:13" ht="13.5" customHeight="1"/>
    <row r="62" spans="3:13" ht="13.5" customHeight="1"/>
    <row r="63" spans="3:13" ht="13.5" customHeight="1"/>
    <row r="64" spans="3:1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sheetData>
  <mergeCells count="4">
    <mergeCell ref="B1:G1"/>
    <mergeCell ref="B3:G3"/>
    <mergeCell ref="B4:G4"/>
    <mergeCell ref="B23:G23"/>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tabColor theme="6" tint="0.79998168889431442"/>
    <pageSetUpPr fitToPage="1"/>
  </sheetPr>
  <dimension ref="A1:Q89"/>
  <sheetViews>
    <sheetView zoomScaleNormal="100" workbookViewId="0">
      <selection sqref="A1:G29"/>
    </sheetView>
  </sheetViews>
  <sheetFormatPr baseColWidth="10" defaultColWidth="10.90625" defaultRowHeight="12.75"/>
  <cols>
    <col min="1" max="1" width="9" style="762" customWidth="1"/>
    <col min="2" max="4" width="10.90625" style="762"/>
    <col min="5" max="5" width="16.1796875" style="762" customWidth="1"/>
    <col min="6" max="6" width="4.90625" style="982" customWidth="1"/>
    <col min="7" max="7" width="14.453125" style="859" customWidth="1"/>
    <col min="8" max="17" width="6.08984375" style="859" customWidth="1"/>
    <col min="18" max="16384" width="10.90625" style="762"/>
  </cols>
  <sheetData>
    <row r="1" spans="6:17">
      <c r="F1" s="979"/>
      <c r="G1" s="857"/>
      <c r="H1" s="858">
        <v>43891</v>
      </c>
      <c r="I1" s="858">
        <v>43952</v>
      </c>
      <c r="J1" s="858">
        <v>43983</v>
      </c>
      <c r="K1" s="858">
        <v>44013</v>
      </c>
      <c r="L1" s="858">
        <v>44044</v>
      </c>
      <c r="M1" s="858">
        <v>44075</v>
      </c>
      <c r="N1" s="858">
        <v>44166</v>
      </c>
      <c r="O1" s="858">
        <v>44256</v>
      </c>
      <c r="P1" s="858">
        <v>44378</v>
      </c>
      <c r="Q1" s="920">
        <v>44531</v>
      </c>
    </row>
    <row r="2" spans="6:17">
      <c r="F2" s="980"/>
      <c r="G2" s="861">
        <v>43836</v>
      </c>
      <c r="H2" s="860">
        <v>151.46838</v>
      </c>
      <c r="I2" s="860">
        <v>154.12572</v>
      </c>
      <c r="J2" s="860"/>
      <c r="K2" s="860">
        <v>156.68464</v>
      </c>
      <c r="L2" s="860"/>
      <c r="M2" s="860">
        <v>156.48779999999999</v>
      </c>
      <c r="N2" s="860">
        <v>200.97363999999999</v>
      </c>
      <c r="O2" s="860">
        <v>161.40879999999999</v>
      </c>
      <c r="P2" s="860"/>
    </row>
    <row r="3" spans="6:17">
      <c r="F3" s="980"/>
      <c r="G3" s="861">
        <v>43843</v>
      </c>
      <c r="H3" s="896">
        <v>153.33835999999999</v>
      </c>
      <c r="I3" s="896">
        <v>155.9957</v>
      </c>
      <c r="J3" s="896"/>
      <c r="K3" s="860">
        <v>158.55462</v>
      </c>
      <c r="L3" s="860"/>
      <c r="M3" s="896">
        <v>158.65303999999998</v>
      </c>
      <c r="N3" s="896">
        <v>207.76461999999998</v>
      </c>
      <c r="O3" s="896">
        <v>163.18035999999998</v>
      </c>
      <c r="P3" s="896"/>
    </row>
    <row r="4" spans="6:17">
      <c r="F4" s="980"/>
      <c r="G4" s="861">
        <v>43851</v>
      </c>
      <c r="H4" s="896">
        <v>152.55099999999999</v>
      </c>
      <c r="I4" s="896">
        <v>154.91307999999998</v>
      </c>
      <c r="J4" s="896"/>
      <c r="K4" s="860">
        <v>157.17674</v>
      </c>
      <c r="L4" s="860"/>
      <c r="M4" s="896">
        <v>209.73301999999998</v>
      </c>
      <c r="N4" s="896">
        <v>163.37719999999999</v>
      </c>
      <c r="O4" s="896">
        <v>161.11354</v>
      </c>
      <c r="P4" s="896"/>
    </row>
    <row r="5" spans="6:17">
      <c r="F5" s="980"/>
      <c r="G5" s="861">
        <v>43857</v>
      </c>
      <c r="H5" s="896">
        <v>149.79523999999998</v>
      </c>
      <c r="I5" s="896">
        <v>152.25574</v>
      </c>
      <c r="J5" s="896"/>
      <c r="K5" s="860">
        <v>154.42097999999999</v>
      </c>
      <c r="L5" s="860"/>
      <c r="M5" s="896">
        <v>204.51675999999998</v>
      </c>
      <c r="N5" s="896">
        <v>161.11354</v>
      </c>
      <c r="O5" s="896">
        <v>159.04671999999999</v>
      </c>
      <c r="P5" s="896"/>
    </row>
    <row r="6" spans="6:17">
      <c r="F6" s="980"/>
      <c r="G6" s="861">
        <v>43864</v>
      </c>
      <c r="H6" s="896">
        <v>149.1063</v>
      </c>
      <c r="I6" s="896">
        <v>151.36995999999999</v>
      </c>
      <c r="J6" s="896"/>
      <c r="K6" s="860">
        <v>153.33835999999999</v>
      </c>
      <c r="L6" s="860"/>
      <c r="M6" s="896">
        <v>197.13525999999999</v>
      </c>
      <c r="N6" s="896">
        <v>158.75145999999998</v>
      </c>
      <c r="O6" s="896">
        <v>157.37357999999998</v>
      </c>
      <c r="P6" s="896"/>
    </row>
    <row r="7" spans="6:17">
      <c r="F7" s="980"/>
      <c r="G7" s="861">
        <v>43871</v>
      </c>
      <c r="H7" s="896">
        <v>150.28734</v>
      </c>
      <c r="I7" s="896">
        <v>152.15732</v>
      </c>
      <c r="J7" s="896"/>
      <c r="K7" s="860">
        <v>153.83045999999999</v>
      </c>
      <c r="L7" s="860"/>
      <c r="M7" s="896">
        <v>198.61156</v>
      </c>
      <c r="N7" s="896">
        <v>160.03091999999998</v>
      </c>
      <c r="O7" s="896">
        <v>157.47199999999998</v>
      </c>
      <c r="P7" s="896"/>
    </row>
    <row r="8" spans="6:17">
      <c r="F8" s="980"/>
      <c r="G8" s="861">
        <v>43879</v>
      </c>
      <c r="H8" s="896">
        <v>150.77943999999999</v>
      </c>
      <c r="I8" s="896">
        <v>152.55099999999999</v>
      </c>
      <c r="J8" s="896"/>
      <c r="K8" s="896">
        <v>153.73203999999998</v>
      </c>
      <c r="L8" s="896"/>
      <c r="M8" s="896">
        <v>203.92623999999998</v>
      </c>
      <c r="N8" s="896">
        <v>159.83408</v>
      </c>
      <c r="O8" s="896">
        <v>156.38937999999999</v>
      </c>
      <c r="P8" s="896"/>
    </row>
    <row r="9" spans="6:17">
      <c r="F9" s="980"/>
      <c r="G9" s="861">
        <v>43885</v>
      </c>
      <c r="H9" s="896">
        <v>146.54738</v>
      </c>
      <c r="I9" s="896">
        <v>148.12209999999999</v>
      </c>
      <c r="J9" s="896"/>
      <c r="K9" s="896">
        <v>149.40155999999999</v>
      </c>
      <c r="L9" s="896"/>
      <c r="M9" s="896">
        <v>191.72215999999997</v>
      </c>
      <c r="N9" s="896">
        <v>155.79885999999999</v>
      </c>
      <c r="O9" s="896">
        <v>154.32255999999998</v>
      </c>
      <c r="P9" s="896"/>
    </row>
    <row r="10" spans="6:17">
      <c r="F10" s="980"/>
      <c r="G10" s="861">
        <v>43893</v>
      </c>
      <c r="H10" s="896">
        <v>150.28734</v>
      </c>
      <c r="I10" s="896">
        <v>150.09049999999999</v>
      </c>
      <c r="J10" s="896"/>
      <c r="K10" s="896">
        <v>151.07469999999998</v>
      </c>
      <c r="L10" s="896"/>
      <c r="M10" s="896">
        <v>149.89365999999998</v>
      </c>
      <c r="N10" s="896">
        <v>191.52531999999999</v>
      </c>
      <c r="O10" s="896">
        <v>155.30676</v>
      </c>
      <c r="P10" s="896"/>
    </row>
    <row r="11" spans="6:17">
      <c r="F11" s="980"/>
      <c r="G11" s="861">
        <v>43899</v>
      </c>
      <c r="H11" s="896">
        <v>147.33473999999998</v>
      </c>
      <c r="I11" s="896">
        <v>146.74421999999998</v>
      </c>
      <c r="J11" s="896"/>
      <c r="K11" s="896">
        <v>147.63</v>
      </c>
      <c r="L11" s="896"/>
      <c r="M11" s="896">
        <v>146.64579999999998</v>
      </c>
      <c r="N11" s="896">
        <v>186.01379999999997</v>
      </c>
      <c r="O11" s="896">
        <v>152.35415999999998</v>
      </c>
      <c r="P11" s="896"/>
    </row>
    <row r="12" spans="6:17">
      <c r="F12" s="980"/>
      <c r="G12" s="861">
        <v>43906</v>
      </c>
      <c r="I12" s="896">
        <v>139.65797999999998</v>
      </c>
      <c r="J12" s="896"/>
      <c r="K12" s="860">
        <v>141.13427999999999</v>
      </c>
      <c r="L12" s="860"/>
      <c r="M12" s="896">
        <v>142.11847999999998</v>
      </c>
      <c r="N12" s="896">
        <v>178.82914</v>
      </c>
      <c r="O12" s="896">
        <v>148.71261999999999</v>
      </c>
      <c r="P12" s="896"/>
    </row>
    <row r="13" spans="6:17">
      <c r="F13" s="980"/>
      <c r="G13" s="861">
        <v>43910</v>
      </c>
      <c r="I13" s="896">
        <v>135.32749999999999</v>
      </c>
      <c r="J13" s="896"/>
      <c r="K13" s="860">
        <v>137.59116</v>
      </c>
      <c r="L13" s="860"/>
      <c r="M13" s="896">
        <v>139.65797999999998</v>
      </c>
      <c r="N13" s="896">
        <v>193.19845999999998</v>
      </c>
      <c r="O13" s="896">
        <v>146.94105999999999</v>
      </c>
      <c r="P13" s="896"/>
    </row>
    <row r="14" spans="6:17">
      <c r="F14" s="980"/>
      <c r="G14" s="861">
        <v>43920</v>
      </c>
      <c r="I14" s="896">
        <v>134.3433</v>
      </c>
      <c r="J14" s="896"/>
      <c r="K14" s="860">
        <v>136.8038</v>
      </c>
      <c r="L14" s="860"/>
      <c r="M14" s="896">
        <v>138.57535999999999</v>
      </c>
      <c r="N14" s="896">
        <v>201.07205999999999</v>
      </c>
      <c r="O14" s="896">
        <v>145.36633999999998</v>
      </c>
      <c r="P14" s="896"/>
    </row>
    <row r="15" spans="6:17">
      <c r="F15" s="980"/>
      <c r="G15" s="861">
        <v>43927</v>
      </c>
      <c r="I15" s="896">
        <v>129.02861999999999</v>
      </c>
      <c r="J15" s="896">
        <v>0</v>
      </c>
      <c r="K15" s="896">
        <v>131.29228000000001</v>
      </c>
      <c r="L15" s="896">
        <v>0</v>
      </c>
      <c r="M15" s="896">
        <v>133.55593999999999</v>
      </c>
      <c r="N15" s="896">
        <v>197.92261999999999</v>
      </c>
      <c r="O15" s="896">
        <v>141.52795999999998</v>
      </c>
      <c r="P15" s="896"/>
      <c r="Q15" s="896">
        <v>144.87423999999999</v>
      </c>
    </row>
    <row r="16" spans="6:17">
      <c r="F16" s="980"/>
      <c r="G16" s="861">
        <v>43934</v>
      </c>
      <c r="H16" s="860"/>
      <c r="I16" s="860">
        <v>130.50492</v>
      </c>
      <c r="J16" s="860"/>
      <c r="K16" s="860">
        <v>132.3749</v>
      </c>
      <c r="L16" s="860"/>
      <c r="M16" s="860">
        <v>134.14645999999999</v>
      </c>
      <c r="N16" s="860">
        <v>203.7294</v>
      </c>
      <c r="O16" s="860">
        <v>142.31531999999999</v>
      </c>
      <c r="P16" s="896"/>
      <c r="Q16" s="896">
        <v>147.33473999999998</v>
      </c>
    </row>
    <row r="17" spans="1:17">
      <c r="F17" s="980"/>
      <c r="G17" s="861">
        <v>43941</v>
      </c>
      <c r="H17" s="860"/>
      <c r="I17" s="860">
        <v>123.71393999999999</v>
      </c>
      <c r="J17" s="860"/>
      <c r="K17" s="860">
        <v>126.86337999999999</v>
      </c>
      <c r="L17" s="860"/>
      <c r="M17" s="860">
        <v>128.73336</v>
      </c>
      <c r="N17" s="860">
        <v>203.92623999999998</v>
      </c>
      <c r="O17" s="860">
        <v>137.68957999999998</v>
      </c>
      <c r="P17" s="896"/>
      <c r="Q17" s="896">
        <v>143.79161999999999</v>
      </c>
    </row>
    <row r="18" spans="1:17">
      <c r="F18" s="980"/>
      <c r="G18" s="861">
        <v>43948</v>
      </c>
      <c r="H18" s="860"/>
      <c r="I18" s="860">
        <v>120.26924</v>
      </c>
      <c r="J18" s="860"/>
      <c r="K18" s="860">
        <v>123.32025999999999</v>
      </c>
      <c r="L18" s="860"/>
      <c r="M18" s="860">
        <v>125.58391999999999</v>
      </c>
      <c r="N18" s="860">
        <v>195.46212</v>
      </c>
      <c r="O18" s="860">
        <v>134.93382</v>
      </c>
      <c r="P18" s="896"/>
      <c r="Q18" s="896">
        <v>141.03585999999999</v>
      </c>
    </row>
    <row r="19" spans="1:17">
      <c r="F19" s="980"/>
      <c r="G19" s="861">
        <v>43955</v>
      </c>
      <c r="H19" s="860"/>
      <c r="I19" s="860">
        <v>122.33605999999999</v>
      </c>
      <c r="J19" s="860"/>
      <c r="K19" s="860">
        <v>124.20603999999999</v>
      </c>
      <c r="L19" s="860"/>
      <c r="M19" s="860">
        <v>126.9618</v>
      </c>
      <c r="N19" s="860">
        <v>198.61156</v>
      </c>
      <c r="O19" s="860">
        <v>136.90222</v>
      </c>
      <c r="P19" s="896">
        <v>142.51215999999999</v>
      </c>
      <c r="Q19" s="896">
        <v>144.18529999999998</v>
      </c>
    </row>
    <row r="20" spans="1:17">
      <c r="F20" s="980"/>
      <c r="G20" s="861">
        <v>43962</v>
      </c>
      <c r="H20" s="860"/>
      <c r="I20" s="860">
        <v>125.38708</v>
      </c>
      <c r="J20" s="860"/>
      <c r="K20" s="860">
        <v>125.38708</v>
      </c>
      <c r="L20" s="860"/>
      <c r="M20" s="860">
        <v>127.55231999999999</v>
      </c>
      <c r="N20" s="860">
        <v>194.47791999999998</v>
      </c>
      <c r="O20" s="860">
        <v>136.90222</v>
      </c>
      <c r="P20" s="896">
        <v>141.92164</v>
      </c>
      <c r="Q20" s="896">
        <v>143.49635999999998</v>
      </c>
    </row>
    <row r="21" spans="1:17" ht="12" customHeight="1">
      <c r="G21" s="861">
        <v>43969</v>
      </c>
      <c r="H21" s="860"/>
      <c r="I21" s="860"/>
      <c r="J21" s="860"/>
      <c r="K21" s="860">
        <v>126.27285999999999</v>
      </c>
      <c r="L21" s="860"/>
      <c r="M21" s="860">
        <v>127.65073999999998</v>
      </c>
      <c r="N21" s="860">
        <v>182.86435999999998</v>
      </c>
      <c r="O21" s="860">
        <v>135.91801999999998</v>
      </c>
      <c r="P21" s="896">
        <v>140.7406</v>
      </c>
      <c r="Q21" s="896">
        <v>143.00425999999999</v>
      </c>
    </row>
    <row r="22" spans="1:17">
      <c r="A22" s="757" t="s">
        <v>509</v>
      </c>
      <c r="G22" s="861">
        <v>43977</v>
      </c>
      <c r="H22" s="860"/>
      <c r="I22" s="860"/>
      <c r="J22" s="860"/>
      <c r="K22" s="860">
        <v>125.58391999999999</v>
      </c>
      <c r="L22" s="860"/>
      <c r="M22" s="860">
        <v>127.55231999999999</v>
      </c>
      <c r="N22" s="860">
        <v>183.45487999999997</v>
      </c>
      <c r="O22" s="860">
        <v>136.41011999999998</v>
      </c>
      <c r="P22" s="860">
        <v>141.42954</v>
      </c>
      <c r="Q22" s="859">
        <v>143.79161999999999</v>
      </c>
    </row>
    <row r="23" spans="1:17">
      <c r="G23" s="861">
        <v>43983</v>
      </c>
      <c r="H23" s="860"/>
      <c r="I23" s="860"/>
      <c r="J23" s="860"/>
      <c r="K23" s="860">
        <v>127.25706</v>
      </c>
      <c r="L23" s="860"/>
      <c r="M23" s="860">
        <v>128.83177999999998</v>
      </c>
      <c r="N23" s="860">
        <v>189.55691999999999</v>
      </c>
      <c r="O23" s="860">
        <v>136.8038</v>
      </c>
      <c r="P23" s="860">
        <v>141.42954</v>
      </c>
      <c r="Q23" s="859">
        <v>143.79161999999999</v>
      </c>
    </row>
    <row r="24" spans="1:17">
      <c r="G24" s="861">
        <v>43990</v>
      </c>
      <c r="H24" s="860"/>
      <c r="I24" s="860"/>
      <c r="J24" s="860"/>
      <c r="K24" s="860">
        <v>131.39069999999998</v>
      </c>
      <c r="L24" s="860"/>
      <c r="M24" s="860">
        <v>133.16226</v>
      </c>
      <c r="N24" s="860">
        <v>189.26165999999998</v>
      </c>
      <c r="O24" s="860">
        <v>141.33112</v>
      </c>
      <c r="P24" s="860">
        <v>145.85844</v>
      </c>
      <c r="Q24" s="859">
        <v>148.61419999999998</v>
      </c>
    </row>
    <row r="25" spans="1:17">
      <c r="A25" s="849" t="s">
        <v>509</v>
      </c>
      <c r="F25" s="983"/>
      <c r="G25" s="861">
        <v>43997</v>
      </c>
      <c r="H25" s="860"/>
      <c r="I25" s="860"/>
      <c r="J25" s="860"/>
      <c r="K25" s="860">
        <v>129.61913999999999</v>
      </c>
      <c r="L25" s="860"/>
      <c r="M25" s="860">
        <v>131.39069999999998</v>
      </c>
      <c r="N25" s="860">
        <v>183.84855999999999</v>
      </c>
      <c r="O25" s="860">
        <v>139.06745999999998</v>
      </c>
      <c r="P25" s="860">
        <v>143.69319999999999</v>
      </c>
      <c r="Q25" s="859">
        <v>146.44896</v>
      </c>
    </row>
    <row r="26" spans="1:17">
      <c r="F26" s="983"/>
      <c r="G26" s="861"/>
      <c r="H26" s="860"/>
      <c r="I26" s="860"/>
      <c r="J26" s="860"/>
      <c r="K26" s="860"/>
      <c r="L26" s="860"/>
      <c r="M26" s="860"/>
      <c r="N26" s="860"/>
      <c r="O26" s="860"/>
      <c r="P26" s="860"/>
    </row>
    <row r="27" spans="1:17">
      <c r="F27" s="983"/>
      <c r="G27" s="861"/>
      <c r="H27" s="860"/>
      <c r="I27" s="860"/>
      <c r="J27" s="860"/>
      <c r="K27" s="860"/>
      <c r="L27" s="860"/>
      <c r="M27" s="860"/>
      <c r="N27" s="860"/>
      <c r="O27" s="860"/>
      <c r="P27" s="860"/>
    </row>
    <row r="28" spans="1:17">
      <c r="F28" s="981"/>
      <c r="G28" s="861"/>
      <c r="H28" s="860"/>
      <c r="I28" s="860"/>
      <c r="J28" s="860"/>
      <c r="K28" s="860"/>
      <c r="L28" s="860"/>
      <c r="M28" s="860"/>
      <c r="N28" s="860"/>
      <c r="O28" s="860"/>
      <c r="P28" s="860"/>
    </row>
    <row r="29" spans="1:17">
      <c r="F29" s="981"/>
      <c r="G29" s="861"/>
      <c r="H29" s="860"/>
      <c r="I29" s="860"/>
      <c r="J29" s="860"/>
      <c r="K29" s="860"/>
      <c r="L29" s="860"/>
      <c r="M29" s="860"/>
      <c r="N29" s="860"/>
      <c r="O29" s="860"/>
      <c r="P29" s="860"/>
    </row>
    <row r="30" spans="1:17">
      <c r="F30" s="981"/>
      <c r="G30" s="861"/>
      <c r="H30" s="860"/>
      <c r="I30" s="860"/>
      <c r="J30" s="860"/>
      <c r="K30" s="860"/>
      <c r="L30" s="860"/>
      <c r="M30" s="860"/>
      <c r="N30" s="860"/>
      <c r="O30" s="860"/>
      <c r="P30" s="860"/>
    </row>
    <row r="31" spans="1:17">
      <c r="F31" s="981"/>
    </row>
    <row r="32" spans="1:17">
      <c r="F32" s="981"/>
    </row>
    <row r="33" spans="6:7">
      <c r="F33" s="981"/>
    </row>
    <row r="34" spans="6:7">
      <c r="F34" s="981"/>
    </row>
    <row r="35" spans="6:7">
      <c r="F35" s="981"/>
    </row>
    <row r="36" spans="6:7">
      <c r="F36" s="981"/>
    </row>
    <row r="38" spans="6:7">
      <c r="F38" s="981"/>
    </row>
    <row r="39" spans="6:7">
      <c r="F39" s="981"/>
    </row>
    <row r="40" spans="6:7">
      <c r="F40" s="981"/>
    </row>
    <row r="41" spans="6:7">
      <c r="F41" s="984"/>
    </row>
    <row r="42" spans="6:7">
      <c r="F42" s="984"/>
    </row>
    <row r="43" spans="6:7">
      <c r="F43" s="984"/>
    </row>
    <row r="44" spans="6:7">
      <c r="F44" s="985"/>
    </row>
    <row r="45" spans="6:7">
      <c r="F45" s="980"/>
      <c r="G45" s="857"/>
    </row>
    <row r="46" spans="6:7">
      <c r="F46" s="980"/>
      <c r="G46" s="857"/>
    </row>
    <row r="47" spans="6:7">
      <c r="F47" s="980"/>
      <c r="G47" s="857"/>
    </row>
    <row r="48" spans="6:7">
      <c r="F48" s="980"/>
      <c r="G48" s="857"/>
    </row>
    <row r="49" spans="6:7">
      <c r="F49" s="980"/>
      <c r="G49" s="857"/>
    </row>
    <row r="50" spans="6:7">
      <c r="F50" s="980"/>
      <c r="G50" s="857"/>
    </row>
    <row r="51" spans="6:7">
      <c r="F51" s="980"/>
      <c r="G51" s="857"/>
    </row>
    <row r="52" spans="6:7">
      <c r="F52" s="980"/>
      <c r="G52" s="857"/>
    </row>
    <row r="53" spans="6:7">
      <c r="F53" s="980"/>
      <c r="G53" s="857"/>
    </row>
    <row r="54" spans="6:7">
      <c r="F54" s="980"/>
      <c r="G54" s="857"/>
    </row>
    <row r="55" spans="6:7">
      <c r="F55" s="978"/>
      <c r="G55" s="862"/>
    </row>
    <row r="56" spans="6:7">
      <c r="F56" s="978"/>
      <c r="G56" s="862"/>
    </row>
    <row r="57" spans="6:7">
      <c r="F57" s="978"/>
      <c r="G57" s="862"/>
    </row>
    <row r="58" spans="6:7">
      <c r="F58" s="978"/>
      <c r="G58" s="862"/>
    </row>
    <row r="59" spans="6:7">
      <c r="F59" s="978"/>
      <c r="G59" s="862"/>
    </row>
    <row r="60" spans="6:7">
      <c r="F60" s="980"/>
      <c r="G60" s="857"/>
    </row>
    <row r="61" spans="6:7">
      <c r="F61" s="980"/>
      <c r="G61" s="857"/>
    </row>
    <row r="62" spans="6:7">
      <c r="F62" s="980"/>
      <c r="G62" s="857"/>
    </row>
    <row r="63" spans="6:7">
      <c r="F63" s="980"/>
      <c r="G63" s="857"/>
    </row>
    <row r="64" spans="6:7">
      <c r="F64" s="980"/>
      <c r="G64" s="857"/>
    </row>
    <row r="65" spans="6:7">
      <c r="F65" s="980"/>
      <c r="G65" s="857"/>
    </row>
    <row r="66" spans="6:7">
      <c r="F66" s="980"/>
      <c r="G66" s="857"/>
    </row>
    <row r="67" spans="6:7">
      <c r="F67" s="980"/>
    </row>
    <row r="68" spans="6:7">
      <c r="F68" s="980"/>
    </row>
    <row r="69" spans="6:7">
      <c r="F69" s="980"/>
    </row>
    <row r="70" spans="6:7">
      <c r="F70" s="980"/>
    </row>
    <row r="71" spans="6:7">
      <c r="F71" s="980"/>
    </row>
    <row r="72" spans="6:7">
      <c r="F72" s="980"/>
    </row>
    <row r="73" spans="6:7">
      <c r="F73" s="980"/>
    </row>
    <row r="74" spans="6:7">
      <c r="F74" s="980"/>
    </row>
    <row r="75" spans="6:7">
      <c r="F75" s="980"/>
    </row>
    <row r="76" spans="6:7">
      <c r="F76" s="980"/>
    </row>
    <row r="77" spans="6:7">
      <c r="F77" s="980"/>
    </row>
    <row r="78" spans="6:7">
      <c r="F78" s="980"/>
    </row>
    <row r="79" spans="6:7">
      <c r="F79" s="980"/>
    </row>
    <row r="80" spans="6:7">
      <c r="F80" s="980"/>
    </row>
    <row r="81" spans="6:6">
      <c r="F81" s="980"/>
    </row>
    <row r="82" spans="6:6">
      <c r="F82" s="980"/>
    </row>
    <row r="83" spans="6:6">
      <c r="F83" s="980"/>
    </row>
    <row r="84" spans="6:6">
      <c r="F84" s="980"/>
    </row>
    <row r="85" spans="6:6">
      <c r="F85" s="980"/>
    </row>
    <row r="86" spans="6:6">
      <c r="F86" s="980"/>
    </row>
    <row r="87" spans="6:6">
      <c r="F87" s="980"/>
    </row>
    <row r="88" spans="6:6">
      <c r="F88" s="980"/>
    </row>
    <row r="89" spans="6:6">
      <c r="F89" s="980"/>
    </row>
  </sheetData>
  <pageMargins left="0.70866141732283472" right="0.70866141732283472" top="0.74803149606299213" bottom="0.74803149606299213" header="0.31496062992125984" footer="0.31496062992125984"/>
  <pageSetup scale="84"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H45"/>
  <sheetViews>
    <sheetView topLeftCell="A10" workbookViewId="0">
      <selection sqref="A1:G43"/>
    </sheetView>
  </sheetViews>
  <sheetFormatPr baseColWidth="10" defaultColWidth="11.08984375" defaultRowHeight="15" customHeight="1"/>
  <cols>
    <col min="1" max="1" width="6" style="532" customWidth="1"/>
    <col min="2" max="5" width="10.26953125" style="532" customWidth="1"/>
    <col min="6" max="6" width="12.08984375" style="532" customWidth="1"/>
    <col min="7" max="7" width="6.26953125" style="532" customWidth="1"/>
    <col min="8" max="8" width="6.36328125" style="532" customWidth="1"/>
    <col min="9" max="16384" width="11.08984375" style="532"/>
  </cols>
  <sheetData>
    <row r="1" spans="1:8" s="533" customFormat="1" ht="15" customHeight="1">
      <c r="A1" s="1016"/>
      <c r="B1" s="1016"/>
      <c r="C1" s="1016"/>
      <c r="D1" s="1016"/>
      <c r="E1" s="1016"/>
      <c r="F1" s="1016"/>
      <c r="G1" s="1016"/>
    </row>
    <row r="2" spans="1:8" s="533" customFormat="1" ht="15" customHeight="1">
      <c r="A2" s="1250" t="s">
        <v>405</v>
      </c>
      <c r="B2" s="1250"/>
      <c r="C2" s="1250"/>
      <c r="D2" s="1250"/>
      <c r="E2" s="1250"/>
      <c r="F2" s="1250"/>
      <c r="G2" s="1250"/>
    </row>
    <row r="3" spans="1:8" s="533" customFormat="1" ht="15" customHeight="1">
      <c r="A3" s="1016" t="s">
        <v>363</v>
      </c>
      <c r="B3" s="1016"/>
      <c r="C3" s="1016"/>
      <c r="D3" s="1016"/>
      <c r="E3" s="1016"/>
      <c r="F3" s="1016"/>
      <c r="G3" s="1016"/>
    </row>
    <row r="4" spans="1:8" s="533" customFormat="1" ht="15" customHeight="1">
      <c r="A4" s="548"/>
      <c r="B4" s="548"/>
      <c r="C4" s="548"/>
      <c r="D4" s="548"/>
      <c r="E4" s="548"/>
      <c r="F4" s="548"/>
      <c r="G4" s="548"/>
    </row>
    <row r="5" spans="1:8" s="533" customFormat="1" ht="15" customHeight="1">
      <c r="A5" s="534"/>
      <c r="B5" s="535" t="s">
        <v>18</v>
      </c>
      <c r="C5" s="535"/>
      <c r="D5" s="535"/>
      <c r="E5" s="535"/>
      <c r="F5" s="535"/>
      <c r="G5" s="536" t="s">
        <v>19</v>
      </c>
      <c r="H5" s="258"/>
    </row>
    <row r="6" spans="1:8" s="533" customFormat="1" ht="9.75" customHeight="1">
      <c r="A6" s="537"/>
      <c r="B6" s="537"/>
      <c r="C6" s="537"/>
      <c r="D6" s="537"/>
      <c r="E6" s="537"/>
      <c r="F6" s="537"/>
      <c r="G6" s="531"/>
    </row>
    <row r="7" spans="1:8" s="533" customFormat="1" ht="27" customHeight="1">
      <c r="A7" s="549" t="s">
        <v>20</v>
      </c>
      <c r="B7" s="1247" t="s">
        <v>556</v>
      </c>
      <c r="C7" s="1248"/>
      <c r="D7" s="1248"/>
      <c r="E7" s="1248"/>
      <c r="F7" s="1248"/>
      <c r="G7" s="819">
        <v>44</v>
      </c>
    </row>
    <row r="8" spans="1:8" s="533" customFormat="1" ht="15" customHeight="1">
      <c r="A8" s="549" t="s">
        <v>21</v>
      </c>
      <c r="B8" s="1243" t="s">
        <v>251</v>
      </c>
      <c r="C8" s="1243"/>
      <c r="D8" s="1243"/>
      <c r="E8" s="1243"/>
      <c r="F8" s="1243"/>
      <c r="G8" s="819">
        <v>45</v>
      </c>
    </row>
    <row r="9" spans="1:8" s="533" customFormat="1" ht="15" customHeight="1">
      <c r="A9" s="549" t="s">
        <v>22</v>
      </c>
      <c r="B9" s="1249" t="s">
        <v>252</v>
      </c>
      <c r="C9" s="1249"/>
      <c r="D9" s="1249"/>
      <c r="E9" s="1249"/>
      <c r="F9" s="1249"/>
      <c r="G9" s="819">
        <v>46</v>
      </c>
      <c r="H9" s="761"/>
    </row>
    <row r="10" spans="1:8" s="533" customFormat="1" ht="12.75">
      <c r="A10" s="549" t="s">
        <v>46</v>
      </c>
      <c r="B10" s="1243" t="s">
        <v>253</v>
      </c>
      <c r="C10" s="1243"/>
      <c r="D10" s="1243"/>
      <c r="E10" s="1243"/>
      <c r="F10" s="1243"/>
      <c r="G10" s="819">
        <v>47</v>
      </c>
      <c r="H10" s="761"/>
    </row>
    <row r="11" spans="1:8" s="533" customFormat="1" ht="27" customHeight="1">
      <c r="A11" s="549" t="s">
        <v>23</v>
      </c>
      <c r="B11" s="1243" t="s">
        <v>254</v>
      </c>
      <c r="C11" s="1243"/>
      <c r="D11" s="1243"/>
      <c r="E11" s="1243"/>
      <c r="F11" s="1243"/>
      <c r="G11" s="819">
        <v>48</v>
      </c>
      <c r="H11" s="761"/>
    </row>
    <row r="12" spans="1:8" s="533" customFormat="1" ht="15" customHeight="1">
      <c r="A12" s="549" t="s">
        <v>24</v>
      </c>
      <c r="B12" s="1243" t="s">
        <v>255</v>
      </c>
      <c r="C12" s="1243"/>
      <c r="D12" s="1243"/>
      <c r="E12" s="1243"/>
      <c r="F12" s="1243"/>
      <c r="G12" s="819">
        <v>49</v>
      </c>
      <c r="H12" s="761"/>
    </row>
    <row r="13" spans="1:8" s="533" customFormat="1" ht="15" customHeight="1">
      <c r="A13" s="549" t="s">
        <v>25</v>
      </c>
      <c r="B13" s="1249" t="s">
        <v>480</v>
      </c>
      <c r="C13" s="1249"/>
      <c r="D13" s="1249"/>
      <c r="E13" s="1249"/>
      <c r="F13" s="1249"/>
      <c r="G13" s="819">
        <v>50</v>
      </c>
      <c r="H13" s="761"/>
    </row>
    <row r="14" spans="1:8" s="533" customFormat="1" ht="15" customHeight="1">
      <c r="A14" s="549" t="s">
        <v>26</v>
      </c>
      <c r="B14" s="1251" t="s">
        <v>256</v>
      </c>
      <c r="C14" s="1251"/>
      <c r="D14" s="1251"/>
      <c r="E14" s="1251"/>
      <c r="F14" s="1251"/>
      <c r="G14" s="819">
        <v>51</v>
      </c>
      <c r="H14" s="761"/>
    </row>
    <row r="15" spans="1:8" s="533" customFormat="1" ht="15" customHeight="1">
      <c r="A15" s="549" t="s">
        <v>27</v>
      </c>
      <c r="B15" s="1251" t="s">
        <v>257</v>
      </c>
      <c r="C15" s="1251"/>
      <c r="D15" s="1251"/>
      <c r="E15" s="1251"/>
      <c r="F15" s="1251"/>
      <c r="G15" s="819">
        <v>52</v>
      </c>
      <c r="H15" s="761"/>
    </row>
    <row r="16" spans="1:8" s="533" customFormat="1" ht="15" customHeight="1">
      <c r="A16" s="549" t="s">
        <v>39</v>
      </c>
      <c r="B16" s="1251" t="s">
        <v>258</v>
      </c>
      <c r="C16" s="1251"/>
      <c r="D16" s="1251"/>
      <c r="E16" s="1251"/>
      <c r="F16" s="1251"/>
      <c r="G16" s="819">
        <v>53</v>
      </c>
      <c r="H16" s="761"/>
    </row>
    <row r="17" spans="1:8" s="533" customFormat="1" ht="15" customHeight="1">
      <c r="A17" s="549" t="s">
        <v>40</v>
      </c>
      <c r="B17" s="1243" t="s">
        <v>259</v>
      </c>
      <c r="C17" s="1243"/>
      <c r="D17" s="1243"/>
      <c r="E17" s="1243"/>
      <c r="F17" s="1243"/>
      <c r="G17" s="819">
        <v>54</v>
      </c>
      <c r="H17" s="761"/>
    </row>
    <row r="18" spans="1:8" s="533" customFormat="1" ht="15" customHeight="1">
      <c r="A18" s="549" t="s">
        <v>60</v>
      </c>
      <c r="B18" s="1243" t="s">
        <v>83</v>
      </c>
      <c r="C18" s="1243"/>
      <c r="D18" s="1243"/>
      <c r="E18" s="1243"/>
      <c r="F18" s="1243"/>
      <c r="G18" s="819">
        <v>55</v>
      </c>
      <c r="H18" s="761"/>
    </row>
    <row r="19" spans="1:8" s="533" customFormat="1" ht="15" customHeight="1">
      <c r="A19" s="549" t="s">
        <v>81</v>
      </c>
      <c r="B19" s="1243" t="s">
        <v>103</v>
      </c>
      <c r="C19" s="1243"/>
      <c r="D19" s="1243"/>
      <c r="E19" s="1243"/>
      <c r="F19" s="1243"/>
      <c r="G19" s="819">
        <v>56</v>
      </c>
      <c r="H19" s="761"/>
    </row>
    <row r="20" spans="1:8" s="533" customFormat="1" ht="15" customHeight="1">
      <c r="A20" s="549" t="s">
        <v>82</v>
      </c>
      <c r="B20" s="1243" t="s">
        <v>260</v>
      </c>
      <c r="C20" s="1243"/>
      <c r="D20" s="1243"/>
      <c r="E20" s="1243"/>
      <c r="F20" s="1243"/>
      <c r="G20" s="819">
        <v>57</v>
      </c>
      <c r="H20" s="761"/>
    </row>
    <row r="21" spans="1:8" s="533" customFormat="1" ht="30.75" customHeight="1">
      <c r="A21" s="546" t="s">
        <v>352</v>
      </c>
      <c r="B21" s="1243" t="s">
        <v>261</v>
      </c>
      <c r="C21" s="1243"/>
      <c r="D21" s="1243"/>
      <c r="E21" s="1243"/>
      <c r="F21" s="1243"/>
      <c r="G21" s="819">
        <v>59</v>
      </c>
      <c r="H21" s="761"/>
    </row>
    <row r="22" spans="1:8" s="533" customFormat="1" ht="15" customHeight="1">
      <c r="B22" s="537"/>
      <c r="C22" s="537"/>
      <c r="D22" s="537"/>
      <c r="E22" s="537"/>
      <c r="F22" s="537"/>
      <c r="G22" s="820"/>
    </row>
    <row r="23" spans="1:8" s="533" customFormat="1" ht="15" customHeight="1">
      <c r="A23" s="534" t="s">
        <v>28</v>
      </c>
      <c r="B23" s="535" t="s">
        <v>18</v>
      </c>
      <c r="C23" s="535"/>
      <c r="D23" s="535"/>
      <c r="E23" s="535"/>
      <c r="F23" s="535"/>
      <c r="G23" s="536" t="s">
        <v>19</v>
      </c>
    </row>
    <row r="24" spans="1:8" s="533" customFormat="1" ht="12" customHeight="1">
      <c r="B24" s="537"/>
      <c r="C24" s="537"/>
      <c r="D24" s="537"/>
      <c r="E24" s="537"/>
      <c r="F24" s="537"/>
      <c r="G24" s="531"/>
    </row>
    <row r="25" spans="1:8" s="533" customFormat="1" ht="15.75" customHeight="1">
      <c r="A25" s="549" t="s">
        <v>20</v>
      </c>
      <c r="B25" s="1196" t="s">
        <v>262</v>
      </c>
      <c r="C25" s="1196"/>
      <c r="D25" s="1196"/>
      <c r="E25" s="1196"/>
      <c r="F25" s="1196"/>
      <c r="G25" s="821">
        <v>44</v>
      </c>
    </row>
    <row r="26" spans="1:8" s="533" customFormat="1" ht="15.75" customHeight="1">
      <c r="A26" s="549" t="s">
        <v>21</v>
      </c>
      <c r="B26" s="1242" t="s">
        <v>263</v>
      </c>
      <c r="C26" s="1242"/>
      <c r="D26" s="1242"/>
      <c r="E26" s="1242"/>
      <c r="F26" s="1242"/>
      <c r="G26" s="821">
        <v>45</v>
      </c>
    </row>
    <row r="27" spans="1:8" s="533" customFormat="1" ht="30.75" customHeight="1">
      <c r="A27" s="549" t="s">
        <v>22</v>
      </c>
      <c r="B27" s="1243" t="s">
        <v>264</v>
      </c>
      <c r="C27" s="1243"/>
      <c r="D27" s="1243"/>
      <c r="E27" s="1243"/>
      <c r="F27" s="1243"/>
      <c r="G27" s="821">
        <v>47</v>
      </c>
    </row>
    <row r="28" spans="1:8" s="533" customFormat="1" ht="18" customHeight="1">
      <c r="A28" s="540" t="s">
        <v>46</v>
      </c>
      <c r="B28" s="1244" t="s">
        <v>481</v>
      </c>
      <c r="C28" s="1244"/>
      <c r="D28" s="1244"/>
      <c r="E28" s="1244"/>
      <c r="F28" s="1244"/>
      <c r="G28" s="821">
        <v>50</v>
      </c>
    </row>
    <row r="29" spans="1:8" s="533" customFormat="1" ht="18.75" customHeight="1">
      <c r="A29" s="540" t="s">
        <v>23</v>
      </c>
      <c r="B29" s="1196" t="s">
        <v>265</v>
      </c>
      <c r="C29" s="1193"/>
      <c r="D29" s="1193"/>
      <c r="E29" s="1193"/>
      <c r="F29" s="1193"/>
      <c r="G29" s="821">
        <v>51</v>
      </c>
    </row>
    <row r="30" spans="1:8" s="533" customFormat="1" ht="17.25" customHeight="1">
      <c r="A30" s="540" t="s">
        <v>24</v>
      </c>
      <c r="B30" s="1196" t="s">
        <v>266</v>
      </c>
      <c r="C30" s="1193"/>
      <c r="D30" s="1193"/>
      <c r="E30" s="1193"/>
      <c r="F30" s="1193"/>
      <c r="G30" s="821">
        <v>52</v>
      </c>
    </row>
    <row r="31" spans="1:8" s="533" customFormat="1" ht="15" customHeight="1">
      <c r="A31" s="540" t="s">
        <v>25</v>
      </c>
      <c r="B31" s="1245" t="s">
        <v>267</v>
      </c>
      <c r="C31" s="1246"/>
      <c r="D31" s="1246"/>
      <c r="E31" s="1246"/>
      <c r="F31" s="1246"/>
      <c r="G31" s="821">
        <v>53</v>
      </c>
    </row>
    <row r="32" spans="1:8" s="533" customFormat="1" ht="15" customHeight="1">
      <c r="A32" s="540" t="s">
        <v>26</v>
      </c>
      <c r="B32" s="1242" t="s">
        <v>268</v>
      </c>
      <c r="C32" s="1242"/>
      <c r="D32" s="1242"/>
      <c r="E32" s="1242"/>
      <c r="F32" s="1242"/>
      <c r="G32" s="821">
        <v>54</v>
      </c>
    </row>
    <row r="33" spans="1:8" s="533" customFormat="1" ht="15" customHeight="1">
      <c r="A33" s="540" t="s">
        <v>27</v>
      </c>
      <c r="B33" s="1242" t="s">
        <v>269</v>
      </c>
      <c r="C33" s="1242"/>
      <c r="D33" s="1242"/>
      <c r="E33" s="1242"/>
      <c r="F33" s="1242"/>
      <c r="G33" s="821">
        <v>55</v>
      </c>
    </row>
    <row r="34" spans="1:8" s="533" customFormat="1" ht="19.5" customHeight="1">
      <c r="A34" s="540" t="s">
        <v>39</v>
      </c>
      <c r="B34" s="1242" t="s">
        <v>270</v>
      </c>
      <c r="C34" s="1242"/>
      <c r="D34" s="1242"/>
      <c r="E34" s="1242"/>
      <c r="F34" s="1242"/>
      <c r="G34" s="821">
        <v>57</v>
      </c>
    </row>
    <row r="35" spans="1:8" s="533" customFormat="1" ht="16.5" customHeight="1">
      <c r="A35" s="533" t="s">
        <v>40</v>
      </c>
      <c r="B35" s="1245" t="s">
        <v>271</v>
      </c>
      <c r="C35" s="1246"/>
      <c r="D35" s="1246"/>
      <c r="E35" s="1246"/>
      <c r="F35" s="1246"/>
      <c r="G35" s="821">
        <v>58</v>
      </c>
    </row>
    <row r="36" spans="1:8" s="533" customFormat="1" ht="30.75" customHeight="1">
      <c r="A36" s="533" t="s">
        <v>60</v>
      </c>
      <c r="B36" s="1245" t="s">
        <v>272</v>
      </c>
      <c r="C36" s="1245"/>
      <c r="D36" s="1245"/>
      <c r="E36" s="1245"/>
      <c r="F36" s="1245"/>
      <c r="G36" s="821">
        <v>60</v>
      </c>
    </row>
    <row r="37" spans="1:8" s="533" customFormat="1" ht="19.350000000000001" customHeight="1">
      <c r="G37" s="550"/>
    </row>
    <row r="38" spans="1:8" s="533" customFormat="1" ht="12" customHeight="1">
      <c r="A38" s="541" t="s">
        <v>16</v>
      </c>
      <c r="B38" s="551"/>
      <c r="C38" s="551"/>
      <c r="D38" s="551"/>
      <c r="E38" s="551"/>
      <c r="F38" s="551"/>
      <c r="G38" s="531"/>
    </row>
    <row r="39" spans="1:8" s="533" customFormat="1" ht="12" customHeight="1">
      <c r="A39" s="541" t="s">
        <v>61</v>
      </c>
      <c r="C39" s="543"/>
      <c r="D39" s="543"/>
      <c r="E39" s="543"/>
      <c r="F39" s="543"/>
      <c r="G39" s="822"/>
    </row>
    <row r="40" spans="1:8" s="533" customFormat="1" ht="12" customHeight="1">
      <c r="A40" s="541" t="s">
        <v>62</v>
      </c>
      <c r="C40" s="543"/>
      <c r="D40" s="543"/>
      <c r="E40" s="543"/>
      <c r="F40" s="543"/>
      <c r="G40" s="822"/>
    </row>
    <row r="41" spans="1:8" s="533" customFormat="1" ht="12" customHeight="1">
      <c r="A41" s="545" t="s">
        <v>17</v>
      </c>
      <c r="C41" s="543"/>
      <c r="D41" s="543"/>
      <c r="E41" s="543"/>
      <c r="F41" s="543"/>
      <c r="G41" s="822"/>
    </row>
    <row r="42" spans="1:8" s="533" customFormat="1" ht="12" customHeight="1">
      <c r="B42" s="259"/>
      <c r="C42" s="543"/>
      <c r="D42" s="543"/>
      <c r="E42" s="543"/>
      <c r="F42" s="543"/>
      <c r="G42" s="822"/>
    </row>
    <row r="43" spans="1:8" ht="15" customHeight="1">
      <c r="B43" s="533"/>
      <c r="C43" s="533"/>
      <c r="D43" s="533"/>
      <c r="E43" s="533"/>
      <c r="F43" s="533"/>
      <c r="G43" s="823"/>
      <c r="H43" s="533"/>
    </row>
    <row r="44" spans="1:8" ht="15" customHeight="1">
      <c r="A44" s="546"/>
    </row>
    <row r="45" spans="1:8" ht="15" customHeight="1">
      <c r="B45" s="1198"/>
      <c r="C45" s="1198"/>
      <c r="D45" s="1198"/>
      <c r="E45" s="1198"/>
      <c r="F45" s="1198"/>
    </row>
  </sheetData>
  <mergeCells count="31">
    <mergeCell ref="B19:F19"/>
    <mergeCell ref="B11:F11"/>
    <mergeCell ref="B18:F18"/>
    <mergeCell ref="B12:F12"/>
    <mergeCell ref="B14:F14"/>
    <mergeCell ref="B15:F15"/>
    <mergeCell ref="B16:F16"/>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45:F45"/>
    <mergeCell ref="B26:F26"/>
    <mergeCell ref="B27:F27"/>
    <mergeCell ref="B28:F28"/>
    <mergeCell ref="B29:F29"/>
    <mergeCell ref="B34:F34"/>
    <mergeCell ref="B35:F35"/>
    <mergeCell ref="B36:F36"/>
  </mergeCells>
  <hyperlinks>
    <hyperlink ref="G7" r:id="rId1" location="'44'!A1" display="'44'!A1" xr:uid="{00000000-0004-0000-2900-000000000000}"/>
    <hyperlink ref="G35" r:id="rId2" location="'58'!A1" display="'58'!A1" xr:uid="{00000000-0004-0000-2900-00000F000000}"/>
    <hyperlink ref="G36" r:id="rId3" location="'60'!A1" display="'60'!A1" xr:uid="{00000000-0004-0000-2900-000010000000}"/>
    <hyperlink ref="G34" r:id="rId4" location="'57'!A1" display="'57'!A1" xr:uid="{00000000-0004-0000-2900-000011000000}"/>
    <hyperlink ref="G33" r:id="rId5" location="'55'!A1" display="'55'!A1" xr:uid="{00000000-0004-0000-2900-000012000000}"/>
    <hyperlink ref="G32" r:id="rId6" location="'54'!A1" display="'54'!A1" xr:uid="{00000000-0004-0000-2900-000013000000}"/>
    <hyperlink ref="G31" r:id="rId7" location="'53'!A1" display="'53'!A1" xr:uid="{00000000-0004-0000-2900-000014000000}"/>
    <hyperlink ref="G30" r:id="rId8" location="'52'!A1" display="'52'!A1" xr:uid="{00000000-0004-0000-2900-000015000000}"/>
    <hyperlink ref="G29" r:id="rId9" location="'51'!A1" display="'51'!A1" xr:uid="{00000000-0004-0000-2900-000016000000}"/>
    <hyperlink ref="G28" r:id="rId10" location="'50'!A1" display="'50'!A1" xr:uid="{00000000-0004-0000-2900-000017000000}"/>
    <hyperlink ref="G27" r:id="rId11" location="'47'!A1" display="'47'!A1" xr:uid="{00000000-0004-0000-2900-000018000000}"/>
    <hyperlink ref="G26" r:id="rId12" location="'45'!A1" display="'45'!A1" xr:uid="{00000000-0004-0000-2900-000019000000}"/>
    <hyperlink ref="G25" r:id="rId13" location="'44'!A1" display="'44'!A1" xr:uid="{00000000-0004-0000-2900-00001A000000}"/>
    <hyperlink ref="G8:G21" r:id="rId14" location="'43'!A1" display="'43'!A1" xr:uid="{FBFB2FC5-56C0-4DCE-A4AD-8A6A3A667A7F}"/>
    <hyperlink ref="G8" r:id="rId15" location="'45'!A1" display="'45'!A1" xr:uid="{2AFC091E-B10F-44B6-9EFE-9DE3874C503F}"/>
    <hyperlink ref="G9" r:id="rId16" location="'46'!A1" display="'46'!A1" xr:uid="{655A4661-2893-422F-908E-F3F539871BA1}"/>
    <hyperlink ref="G10" r:id="rId17" location="'47'!A1" display="'47'!A1" xr:uid="{DDA651F3-1D6E-4642-8906-6E427B1742D0}"/>
    <hyperlink ref="G11" r:id="rId18" location="'48'!A1" display="'48'!A1" xr:uid="{8594B57E-1C81-4B35-9739-E62922889CA9}"/>
    <hyperlink ref="G12" r:id="rId19" location="'49'!A1" display="'49'!A1" xr:uid="{E14D4818-DE84-4C58-A507-C2FC8C9C7BE8}"/>
    <hyperlink ref="G13" r:id="rId20" location="'50'!A1" display="'50'!A1" xr:uid="{67564D7F-784F-4BE3-8688-B8674F0042E3}"/>
    <hyperlink ref="G14" r:id="rId21" location="'51'!A1" display="'51'!A1" xr:uid="{455EEDBB-1CDE-46D2-8A3E-1A940CC53217}"/>
    <hyperlink ref="G15" r:id="rId22" location="'52'!A1" display="'52'!A1" xr:uid="{124394AD-1EE0-426B-BEF9-DDB6A996CBAC}"/>
    <hyperlink ref="G16" r:id="rId23" location="'53'!A1" display="'53'!A1" xr:uid="{AA079403-F594-47F8-A3A7-8DF820D61043}"/>
    <hyperlink ref="G17" r:id="rId24" location="'54'!A1" display="'54'!A1" xr:uid="{F646339F-DB31-4847-AFB0-B7CA683080A4}"/>
    <hyperlink ref="G18" r:id="rId25" location="'55'!A1" display="'55'!A1" xr:uid="{AF0CDB29-F6DF-4EDC-A4D6-85A17DF5C187}"/>
    <hyperlink ref="G19" r:id="rId26" location="'56'!A1" display="'56'!A1" xr:uid="{CA53EDFB-A20F-47F9-9239-CE83BFF16D7A}"/>
    <hyperlink ref="G20" r:id="rId27" location="'57'!A1" display="'57'!A1" xr:uid="{AC2F1343-DBBB-4BCB-A715-470D1A20C0F7}"/>
    <hyperlink ref="G21" r:id="rId28" location="'59'!A1" display="'59'!A1" xr:uid="{C47FE304-B2D3-4B63-9810-C730BFB6401F}"/>
  </hyperlinks>
  <pageMargins left="0.70866141732283472" right="0.70866141732283472" top="1.299212598425197" bottom="0.74803149606299213" header="0.31496062992125984" footer="0.31496062992125984"/>
  <pageSetup scale="95" orientation="portrait" r:id="rId29"/>
  <headerFooter differentFirst="1"/>
  <drawing r:id="rId3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79998168889431442"/>
    <pageSetUpPr fitToPage="1"/>
  </sheetPr>
  <dimension ref="B1:Z56"/>
  <sheetViews>
    <sheetView zoomScaleNormal="100" workbookViewId="0">
      <selection sqref="A1:G35"/>
    </sheetView>
  </sheetViews>
  <sheetFormatPr baseColWidth="10" defaultColWidth="10.90625" defaultRowHeight="12"/>
  <cols>
    <col min="1" max="1" width="0.6328125" style="1" customWidth="1"/>
    <col min="2" max="2" width="10.08984375" style="1" customWidth="1"/>
    <col min="3" max="7" width="10.7265625" style="1" customWidth="1"/>
    <col min="8" max="8" width="4.36328125" style="1" customWidth="1"/>
    <col min="9" max="9" width="7.90625" style="1" hidden="1" customWidth="1"/>
    <col min="10" max="10" width="5.54296875" style="1" hidden="1" customWidth="1"/>
    <col min="11" max="15" width="7.90625" style="1" hidden="1" customWidth="1"/>
    <col min="16" max="16" width="5.54296875" style="1" hidden="1" customWidth="1"/>
    <col min="17" max="17" width="6.6328125" style="1" hidden="1" customWidth="1"/>
    <col min="18" max="19" width="7.90625" style="1" hidden="1" customWidth="1"/>
    <col min="20" max="16384" width="10.90625" style="1"/>
  </cols>
  <sheetData>
    <row r="1" spans="2:26" s="24" customFormat="1" ht="12.75">
      <c r="B1" s="1034" t="s">
        <v>0</v>
      </c>
      <c r="C1" s="1034"/>
      <c r="D1" s="1034"/>
      <c r="E1" s="1034"/>
      <c r="F1" s="1034"/>
      <c r="G1" s="1034"/>
      <c r="I1" s="1264" t="s">
        <v>273</v>
      </c>
      <c r="J1" s="1253"/>
      <c r="K1" s="1253"/>
      <c r="L1" s="1253"/>
      <c r="M1" s="1253"/>
      <c r="N1" s="1253"/>
      <c r="O1" s="1253"/>
      <c r="P1" s="1253"/>
      <c r="Q1" s="1253"/>
      <c r="R1" s="1253"/>
      <c r="S1" s="1253"/>
    </row>
    <row r="2" spans="2:26" s="24" customFormat="1" ht="12.75">
      <c r="B2" s="29"/>
      <c r="C2" s="29"/>
      <c r="D2" s="29"/>
      <c r="E2" s="29"/>
      <c r="F2" s="29"/>
      <c r="G2" s="29"/>
    </row>
    <row r="3" spans="2:26" s="24" customFormat="1" ht="13.5" customHeight="1">
      <c r="B3" s="1126" t="s">
        <v>625</v>
      </c>
      <c r="C3" s="1126"/>
      <c r="D3" s="1126"/>
      <c r="E3" s="1126"/>
      <c r="F3" s="1126"/>
      <c r="G3" s="1126"/>
      <c r="I3" s="1259" t="s">
        <v>274</v>
      </c>
      <c r="J3" s="1253"/>
      <c r="K3" s="1253"/>
      <c r="L3" s="1253"/>
      <c r="M3" s="1253"/>
      <c r="N3" s="1253"/>
      <c r="O3" s="1253"/>
      <c r="P3" s="1253"/>
      <c r="Q3" s="1253"/>
      <c r="R3" s="1253"/>
      <c r="S3" s="1253"/>
    </row>
    <row r="4" spans="2:26" s="24" customFormat="1" ht="12.75">
      <c r="B4" s="1040" t="s">
        <v>33</v>
      </c>
      <c r="C4" s="1040"/>
      <c r="D4" s="1040"/>
      <c r="E4" s="1040"/>
      <c r="F4" s="1040"/>
      <c r="G4" s="1040"/>
    </row>
    <row r="5" spans="2:26" s="38" customFormat="1" ht="30" customHeight="1">
      <c r="B5" s="394" t="s">
        <v>34</v>
      </c>
      <c r="C5" s="740" t="s">
        <v>197</v>
      </c>
      <c r="D5" s="740" t="s">
        <v>6</v>
      </c>
      <c r="E5" s="740" t="s">
        <v>13</v>
      </c>
      <c r="F5" s="740" t="s">
        <v>111</v>
      </c>
      <c r="G5" s="740" t="s">
        <v>198</v>
      </c>
      <c r="H5" s="24"/>
      <c r="I5" s="1259" t="s">
        <v>275</v>
      </c>
      <c r="J5" s="1253"/>
      <c r="K5" s="1253"/>
      <c r="L5" s="1253"/>
      <c r="M5" s="1253"/>
      <c r="N5" s="1253"/>
      <c r="O5" s="1253"/>
      <c r="P5" s="1253"/>
      <c r="Q5" s="1253"/>
      <c r="R5" s="1253"/>
      <c r="S5" s="1253"/>
    </row>
    <row r="6" spans="2:26" s="38" customFormat="1" ht="15.75" customHeight="1">
      <c r="B6" s="46">
        <v>43952</v>
      </c>
      <c r="C6" s="742">
        <v>180.35</v>
      </c>
      <c r="D6" s="742">
        <v>501.96</v>
      </c>
      <c r="E6" s="742">
        <v>498.12</v>
      </c>
      <c r="F6" s="742">
        <v>45.22</v>
      </c>
      <c r="G6" s="742">
        <v>184.18</v>
      </c>
      <c r="H6" s="395"/>
      <c r="I6" s="144"/>
    </row>
    <row r="7" spans="2:26" s="38" customFormat="1" ht="15.75" customHeight="1">
      <c r="B7" s="46">
        <v>43983</v>
      </c>
      <c r="C7" s="742">
        <v>181.26</v>
      </c>
      <c r="D7" s="742">
        <v>502.09</v>
      </c>
      <c r="E7" s="742">
        <v>497.99</v>
      </c>
      <c r="F7" s="742">
        <v>44.9</v>
      </c>
      <c r="G7" s="742">
        <v>185.35</v>
      </c>
      <c r="H7" s="395"/>
      <c r="I7" s="1259" t="s">
        <v>276</v>
      </c>
      <c r="J7" s="1253"/>
      <c r="K7" s="1253"/>
      <c r="L7" s="1253"/>
      <c r="M7" s="1253"/>
      <c r="N7" s="1253"/>
      <c r="O7" s="1253"/>
      <c r="P7" s="1253"/>
      <c r="Q7" s="1253"/>
      <c r="R7" s="1253"/>
      <c r="S7" s="1253"/>
    </row>
    <row r="8" spans="2:26" s="38" customFormat="1" ht="15.75" customHeight="1" thickBot="1">
      <c r="B8" s="46">
        <v>44013</v>
      </c>
      <c r="C8" s="742"/>
      <c r="D8" s="742"/>
      <c r="E8" s="742"/>
      <c r="F8" s="742"/>
      <c r="G8" s="742"/>
      <c r="H8" s="395"/>
      <c r="I8" s="396"/>
      <c r="J8" s="396"/>
      <c r="K8" s="396"/>
      <c r="L8" s="396"/>
      <c r="M8" s="396"/>
      <c r="N8" s="396"/>
      <c r="O8" s="396"/>
      <c r="P8" s="396"/>
      <c r="Q8" s="396"/>
      <c r="R8" s="396"/>
      <c r="S8" s="396"/>
    </row>
    <row r="9" spans="2:26" s="38" customFormat="1" ht="15.75" customHeight="1" thickTop="1" thickBot="1">
      <c r="B9" s="46">
        <v>44044</v>
      </c>
      <c r="C9" s="742"/>
      <c r="D9" s="742"/>
      <c r="E9" s="742"/>
      <c r="F9" s="742"/>
      <c r="G9" s="742"/>
      <c r="H9" s="395"/>
      <c r="I9" s="1260" t="s">
        <v>277</v>
      </c>
      <c r="J9" s="1261"/>
      <c r="K9" s="397" t="s">
        <v>278</v>
      </c>
      <c r="L9" s="397" t="s">
        <v>279</v>
      </c>
      <c r="M9" s="397" t="s">
        <v>280</v>
      </c>
      <c r="N9" s="397" t="s">
        <v>281</v>
      </c>
      <c r="O9" s="397" t="s">
        <v>282</v>
      </c>
      <c r="P9" s="1262" t="s">
        <v>283</v>
      </c>
      <c r="Q9" s="1263"/>
      <c r="R9" s="396"/>
      <c r="S9" s="396"/>
    </row>
    <row r="10" spans="2:26" s="38" customFormat="1" ht="15.75" customHeight="1" thickTop="1">
      <c r="B10" s="46">
        <v>44075</v>
      </c>
      <c r="C10" s="742"/>
      <c r="D10" s="742"/>
      <c r="E10" s="742"/>
      <c r="F10" s="742"/>
      <c r="G10" s="742"/>
      <c r="H10" s="395"/>
      <c r="I10" s="398"/>
      <c r="J10" s="399"/>
      <c r="K10" s="400"/>
      <c r="L10" s="400"/>
      <c r="M10" s="400"/>
      <c r="N10" s="400"/>
      <c r="O10" s="400"/>
      <c r="P10" s="1257"/>
      <c r="Q10" s="1258"/>
      <c r="R10" s="396"/>
      <c r="S10" s="396"/>
      <c r="T10" s="401"/>
      <c r="U10" s="401"/>
      <c r="V10" s="401"/>
      <c r="W10" s="401"/>
      <c r="X10" s="401"/>
      <c r="Y10" s="402"/>
      <c r="Z10" s="235"/>
    </row>
    <row r="11" spans="2:26" s="38" customFormat="1" ht="15.75" customHeight="1">
      <c r="B11" s="46">
        <v>44105</v>
      </c>
      <c r="C11" s="742"/>
      <c r="D11" s="742"/>
      <c r="E11" s="742"/>
      <c r="F11" s="742"/>
      <c r="G11" s="742"/>
      <c r="H11" s="395"/>
      <c r="I11" s="1252" t="s">
        <v>284</v>
      </c>
      <c r="J11" s="403" t="s">
        <v>285</v>
      </c>
      <c r="K11" s="404">
        <v>103.46</v>
      </c>
      <c r="L11" s="404">
        <v>469.5</v>
      </c>
      <c r="M11" s="404">
        <v>39.659999999999997</v>
      </c>
      <c r="N11" s="404">
        <v>483.68</v>
      </c>
      <c r="O11" s="404">
        <v>41.62</v>
      </c>
      <c r="P11" s="1254">
        <v>89.28</v>
      </c>
      <c r="Q11" s="1253"/>
      <c r="R11" s="396"/>
      <c r="S11" s="396"/>
      <c r="T11" s="405"/>
      <c r="U11" s="405"/>
      <c r="V11" s="405"/>
      <c r="W11" s="405"/>
      <c r="X11" s="405"/>
      <c r="Y11" s="406"/>
      <c r="Z11" s="407"/>
    </row>
    <row r="12" spans="2:26" s="38" customFormat="1" ht="15.75" customHeight="1">
      <c r="B12" s="46">
        <v>44136</v>
      </c>
      <c r="C12" s="742"/>
      <c r="D12" s="742"/>
      <c r="E12" s="742"/>
      <c r="F12" s="742"/>
      <c r="G12" s="742"/>
      <c r="H12" s="395"/>
      <c r="I12" s="1253"/>
      <c r="J12" s="403" t="s">
        <v>286</v>
      </c>
      <c r="K12" s="404">
        <v>103.65</v>
      </c>
      <c r="L12" s="404">
        <v>471.09</v>
      </c>
      <c r="M12" s="404">
        <v>40.020000000000003</v>
      </c>
      <c r="N12" s="404">
        <v>484.23</v>
      </c>
      <c r="O12" s="404">
        <v>41.66</v>
      </c>
      <c r="P12" s="1254">
        <v>90.51</v>
      </c>
      <c r="Q12" s="1253"/>
      <c r="R12" s="396"/>
      <c r="S12" s="396"/>
      <c r="T12" s="405"/>
      <c r="U12" s="405"/>
      <c r="V12" s="405"/>
      <c r="W12" s="405"/>
      <c r="X12" s="405"/>
      <c r="Y12" s="406"/>
      <c r="Z12" s="407"/>
    </row>
    <row r="13" spans="2:26" s="38" customFormat="1" ht="15.75" customHeight="1">
      <c r="B13" s="46">
        <v>44166</v>
      </c>
      <c r="C13" s="747"/>
      <c r="D13" s="747"/>
      <c r="E13" s="747"/>
      <c r="F13" s="742"/>
      <c r="G13" s="742"/>
      <c r="H13" s="395"/>
      <c r="I13" s="1252" t="s">
        <v>287</v>
      </c>
      <c r="J13" s="403" t="s">
        <v>285</v>
      </c>
      <c r="K13" s="404">
        <v>1.55</v>
      </c>
      <c r="L13" s="404">
        <v>6.11</v>
      </c>
      <c r="M13" s="404">
        <v>0.76</v>
      </c>
      <c r="N13" s="404">
        <v>3.85</v>
      </c>
      <c r="O13" s="404">
        <v>3.24</v>
      </c>
      <c r="P13" s="1254">
        <v>1.33</v>
      </c>
      <c r="Q13" s="1253"/>
      <c r="R13" s="396"/>
      <c r="S13" s="396"/>
      <c r="T13" s="144"/>
      <c r="U13" s="144"/>
      <c r="V13" s="144"/>
      <c r="W13" s="144"/>
      <c r="X13" s="144"/>
      <c r="Y13" s="144"/>
      <c r="Z13" s="144"/>
    </row>
    <row r="14" spans="2:26" s="38" customFormat="1" ht="15.75" customHeight="1">
      <c r="B14" s="46">
        <v>44197</v>
      </c>
      <c r="C14" s="871"/>
      <c r="D14" s="871"/>
      <c r="E14" s="161"/>
      <c r="F14" s="161"/>
      <c r="G14" s="161"/>
      <c r="H14" s="460"/>
      <c r="I14" s="1253"/>
      <c r="J14" s="403" t="s">
        <v>286</v>
      </c>
      <c r="K14" s="404">
        <v>1.55</v>
      </c>
      <c r="L14" s="404">
        <v>6.11</v>
      </c>
      <c r="M14" s="404">
        <v>0.76</v>
      </c>
      <c r="N14" s="404">
        <v>3.85</v>
      </c>
      <c r="O14" s="404">
        <v>3.18</v>
      </c>
      <c r="P14" s="1254">
        <v>1.39</v>
      </c>
      <c r="Q14" s="1253"/>
      <c r="R14" s="396"/>
      <c r="S14" s="396"/>
      <c r="T14" s="144"/>
      <c r="U14" s="144"/>
      <c r="V14" s="144"/>
      <c r="W14" s="144"/>
      <c r="X14" s="144"/>
      <c r="Z14" s="144"/>
    </row>
    <row r="15" spans="2:26" s="408" customFormat="1" ht="15.75" customHeight="1">
      <c r="B15" s="46">
        <v>44228</v>
      </c>
      <c r="C15" s="654"/>
      <c r="D15" s="748"/>
      <c r="E15" s="748"/>
      <c r="F15" s="748"/>
      <c r="G15" s="748"/>
      <c r="H15" s="144"/>
      <c r="I15" s="1252" t="s">
        <v>288</v>
      </c>
      <c r="J15" s="403" t="s">
        <v>285</v>
      </c>
      <c r="K15" s="404">
        <v>101.91</v>
      </c>
      <c r="L15" s="404">
        <v>463.39</v>
      </c>
      <c r="M15" s="404">
        <v>38.9</v>
      </c>
      <c r="N15" s="404">
        <v>479.82</v>
      </c>
      <c r="O15" s="404">
        <v>38.380000000000003</v>
      </c>
      <c r="P15" s="1254">
        <v>87.96</v>
      </c>
      <c r="Q15" s="1253"/>
      <c r="R15" s="396"/>
      <c r="S15" s="396"/>
      <c r="T15" s="144"/>
      <c r="U15" s="144"/>
      <c r="V15" s="144"/>
      <c r="W15" s="144"/>
      <c r="X15" s="144"/>
      <c r="Z15" s="144"/>
    </row>
    <row r="16" spans="2:26" s="408" customFormat="1" ht="15.75" customHeight="1">
      <c r="B16" s="46">
        <v>44256</v>
      </c>
      <c r="C16" s="748"/>
      <c r="D16" s="748"/>
      <c r="E16" s="748"/>
      <c r="F16" s="748"/>
      <c r="G16" s="748"/>
      <c r="H16" s="685"/>
      <c r="I16" s="1252"/>
      <c r="J16" s="403"/>
      <c r="K16" s="404"/>
      <c r="L16" s="404"/>
      <c r="M16" s="404"/>
      <c r="N16" s="404"/>
      <c r="O16" s="404"/>
      <c r="P16" s="404"/>
      <c r="Q16" s="409"/>
      <c r="R16" s="396"/>
      <c r="S16" s="396"/>
      <c r="T16" s="460"/>
      <c r="U16" s="144"/>
      <c r="V16" s="144"/>
      <c r="W16" s="144"/>
      <c r="X16" s="144"/>
      <c r="Y16" s="144"/>
      <c r="Z16" s="144"/>
    </row>
    <row r="17" spans="2:26" s="408" customFormat="1" ht="15.75" customHeight="1">
      <c r="B17" s="46">
        <v>44287</v>
      </c>
      <c r="C17" s="919"/>
      <c r="D17" s="919"/>
      <c r="E17" s="919"/>
      <c r="F17" s="919"/>
      <c r="G17" s="919"/>
      <c r="H17" s="395"/>
      <c r="I17" s="1253"/>
      <c r="J17" s="403" t="s">
        <v>286</v>
      </c>
      <c r="K17" s="404">
        <v>102.1</v>
      </c>
      <c r="L17" s="404">
        <v>464.98</v>
      </c>
      <c r="M17" s="404">
        <v>39.26</v>
      </c>
      <c r="N17" s="404">
        <v>480.38</v>
      </c>
      <c r="O17" s="404">
        <v>38.479999999999997</v>
      </c>
      <c r="P17" s="1254">
        <v>89.12</v>
      </c>
      <c r="Q17" s="1253"/>
      <c r="R17" s="396"/>
      <c r="S17" s="396"/>
      <c r="T17" s="460"/>
      <c r="U17" s="144"/>
      <c r="V17" s="144"/>
      <c r="W17" s="144"/>
      <c r="X17" s="144"/>
      <c r="Y17" s="144"/>
      <c r="Z17" s="144"/>
    </row>
    <row r="18" spans="2:26" s="38" customFormat="1" ht="18.75" customHeight="1">
      <c r="B18" s="1039" t="s">
        <v>171</v>
      </c>
      <c r="C18" s="1039"/>
      <c r="D18" s="1039"/>
      <c r="E18" s="1039"/>
      <c r="F18" s="1039"/>
      <c r="G18" s="1039"/>
      <c r="H18" s="144"/>
      <c r="I18" s="409"/>
      <c r="J18" s="403" t="s">
        <v>286</v>
      </c>
      <c r="K18" s="404">
        <v>30.25</v>
      </c>
      <c r="L18" s="404">
        <v>154</v>
      </c>
      <c r="M18" s="404">
        <v>0.72</v>
      </c>
      <c r="N18" s="404">
        <v>134.80000000000001</v>
      </c>
      <c r="O18" s="404">
        <v>30.2</v>
      </c>
      <c r="P18" s="1254">
        <v>19.97</v>
      </c>
      <c r="Q18" s="1253"/>
      <c r="R18" s="144"/>
      <c r="S18" s="144"/>
      <c r="T18" s="144"/>
      <c r="U18" s="144"/>
      <c r="V18" s="144"/>
      <c r="W18" s="144"/>
      <c r="X18" s="144"/>
      <c r="Y18" s="144"/>
      <c r="Z18" s="144"/>
    </row>
    <row r="19" spans="2:26" ht="28.5" customHeight="1">
      <c r="B19" s="14"/>
      <c r="C19" s="410"/>
      <c r="D19" s="410"/>
      <c r="E19" s="410"/>
      <c r="F19" s="410"/>
      <c r="G19" s="410"/>
      <c r="I19" s="1252" t="s">
        <v>289</v>
      </c>
      <c r="J19" s="403" t="s">
        <v>285</v>
      </c>
      <c r="K19" s="404">
        <v>17.690000000000001</v>
      </c>
      <c r="L19" s="404">
        <v>100</v>
      </c>
      <c r="M19" s="404">
        <v>0</v>
      </c>
      <c r="N19" s="404">
        <v>98</v>
      </c>
      <c r="O19" s="404">
        <v>8.5</v>
      </c>
      <c r="P19" s="1254">
        <v>11.19</v>
      </c>
      <c r="Q19" s="1253"/>
      <c r="R19" s="156"/>
      <c r="S19" s="156"/>
      <c r="T19" s="156"/>
      <c r="U19" s="156"/>
      <c r="V19" s="156"/>
      <c r="W19" s="156"/>
      <c r="X19" s="156"/>
      <c r="Y19" s="156"/>
      <c r="Z19" s="156"/>
    </row>
    <row r="20" spans="2:26" ht="12.75">
      <c r="I20" s="1253"/>
      <c r="J20" s="403" t="s">
        <v>286</v>
      </c>
      <c r="K20" s="404">
        <v>17.77</v>
      </c>
      <c r="L20" s="404">
        <v>103</v>
      </c>
      <c r="M20" s="404">
        <v>0</v>
      </c>
      <c r="N20" s="404">
        <v>98.9</v>
      </c>
      <c r="O20" s="404">
        <v>8.6</v>
      </c>
      <c r="P20" s="1254">
        <v>13.27</v>
      </c>
      <c r="Q20" s="1253"/>
    </row>
    <row r="21" spans="2:26" ht="12.75">
      <c r="I21" s="1252" t="s">
        <v>290</v>
      </c>
      <c r="J21" s="403" t="s">
        <v>285</v>
      </c>
      <c r="K21" s="404">
        <v>1.56</v>
      </c>
      <c r="L21" s="404">
        <v>6.9</v>
      </c>
      <c r="M21" s="404">
        <v>0.02</v>
      </c>
      <c r="N21" s="404">
        <v>2.8</v>
      </c>
      <c r="O21" s="404">
        <v>4.5999999999999996</v>
      </c>
      <c r="P21" s="1254">
        <v>1.08</v>
      </c>
      <c r="Q21" s="1253"/>
    </row>
    <row r="22" spans="2:26" ht="15" customHeight="1">
      <c r="I22" s="1253"/>
      <c r="J22" s="403" t="s">
        <v>286</v>
      </c>
      <c r="K22" s="404">
        <v>1.56</v>
      </c>
      <c r="L22" s="404">
        <v>6.9</v>
      </c>
      <c r="M22" s="404">
        <v>0.02</v>
      </c>
      <c r="N22" s="404">
        <v>2.8</v>
      </c>
      <c r="O22" s="404">
        <v>4.5999999999999996</v>
      </c>
      <c r="P22" s="1254">
        <v>1.08</v>
      </c>
      <c r="Q22" s="1253"/>
    </row>
    <row r="23" spans="2:26" ht="9.75" customHeight="1">
      <c r="I23" s="1252" t="s">
        <v>291</v>
      </c>
      <c r="J23" s="403" t="s">
        <v>285</v>
      </c>
      <c r="K23" s="404">
        <v>10</v>
      </c>
      <c r="L23" s="404">
        <v>15.9</v>
      </c>
      <c r="M23" s="404">
        <v>0.3</v>
      </c>
      <c r="N23" s="404">
        <v>11.2</v>
      </c>
      <c r="O23" s="404">
        <v>10</v>
      </c>
      <c r="P23" s="1254">
        <v>5</v>
      </c>
      <c r="Q23" s="1253"/>
    </row>
    <row r="24" spans="2:26" ht="15" customHeight="1">
      <c r="I24" s="1253"/>
      <c r="J24" s="403" t="s">
        <v>286</v>
      </c>
      <c r="K24" s="404">
        <v>10</v>
      </c>
      <c r="L24" s="404">
        <v>15.9</v>
      </c>
      <c r="M24" s="404">
        <v>0.3</v>
      </c>
      <c r="N24" s="404">
        <v>11.2</v>
      </c>
      <c r="O24" s="404">
        <v>10</v>
      </c>
      <c r="P24" s="1254">
        <v>5</v>
      </c>
      <c r="Q24" s="1253"/>
    </row>
    <row r="25" spans="2:26" ht="15" customHeight="1">
      <c r="I25" s="1252" t="s">
        <v>292</v>
      </c>
      <c r="J25" s="403" t="s">
        <v>285</v>
      </c>
      <c r="K25" s="404">
        <v>0.93</v>
      </c>
      <c r="L25" s="404">
        <v>28.2</v>
      </c>
      <c r="M25" s="404">
        <v>0.4</v>
      </c>
      <c r="N25" s="404">
        <v>21.9</v>
      </c>
      <c r="O25" s="404">
        <v>7</v>
      </c>
      <c r="P25" s="1254">
        <v>0.63</v>
      </c>
      <c r="Q25" s="1253"/>
    </row>
    <row r="26" spans="2:26" ht="15" customHeight="1">
      <c r="I26" s="1253"/>
      <c r="J26" s="403" t="s">
        <v>286</v>
      </c>
      <c r="K26" s="404">
        <v>0.93</v>
      </c>
      <c r="L26" s="404">
        <v>28.2</v>
      </c>
      <c r="M26" s="404">
        <v>0.4</v>
      </c>
      <c r="N26" s="404">
        <v>21.9</v>
      </c>
      <c r="O26" s="404">
        <v>7</v>
      </c>
      <c r="P26" s="1254">
        <v>0.63</v>
      </c>
      <c r="Q26" s="1253"/>
    </row>
    <row r="27" spans="2:26" ht="15" customHeight="1">
      <c r="I27" s="1252" t="s">
        <v>293</v>
      </c>
      <c r="J27" s="403" t="s">
        <v>285</v>
      </c>
      <c r="K27" s="404">
        <v>10.77</v>
      </c>
      <c r="L27" s="404">
        <v>63.71</v>
      </c>
      <c r="M27" s="404">
        <v>13.84</v>
      </c>
      <c r="N27" s="404">
        <v>77.349999999999994</v>
      </c>
      <c r="O27" s="404">
        <v>1.1599999999999999</v>
      </c>
      <c r="P27" s="1254">
        <v>9.81</v>
      </c>
      <c r="Q27" s="1253"/>
    </row>
    <row r="28" spans="2:26" ht="15" customHeight="1">
      <c r="I28" s="1253"/>
      <c r="J28" s="403" t="s">
        <v>286</v>
      </c>
      <c r="K28" s="404">
        <v>10.83</v>
      </c>
      <c r="L28" s="404">
        <v>62.71</v>
      </c>
      <c r="M28" s="404">
        <v>13.94</v>
      </c>
      <c r="N28" s="404">
        <v>77.19</v>
      </c>
      <c r="O28" s="404">
        <v>1.1599999999999999</v>
      </c>
      <c r="P28" s="1254">
        <v>9.1300000000000008</v>
      </c>
      <c r="Q28" s="1253"/>
    </row>
    <row r="29" spans="2:26" ht="15" customHeight="1">
      <c r="I29" s="1252" t="s">
        <v>294</v>
      </c>
      <c r="J29" s="403" t="s">
        <v>285</v>
      </c>
      <c r="K29" s="404">
        <v>0.65</v>
      </c>
      <c r="L29" s="404">
        <v>7.91</v>
      </c>
      <c r="M29" s="404">
        <v>0.7</v>
      </c>
      <c r="N29" s="404">
        <v>7.9</v>
      </c>
      <c r="O29" s="404">
        <v>0.83</v>
      </c>
      <c r="P29" s="1254">
        <v>0.53</v>
      </c>
      <c r="Q29" s="1253"/>
    </row>
    <row r="30" spans="2:26" ht="15" customHeight="1">
      <c r="I30" s="1253"/>
      <c r="J30" s="403" t="s">
        <v>286</v>
      </c>
      <c r="K30" s="404">
        <v>0.69</v>
      </c>
      <c r="L30" s="404">
        <v>7.91</v>
      </c>
      <c r="M30" s="404">
        <v>0.7</v>
      </c>
      <c r="N30" s="404">
        <v>7.94</v>
      </c>
      <c r="O30" s="404">
        <v>0.83</v>
      </c>
      <c r="P30" s="1254">
        <v>0.53</v>
      </c>
      <c r="Q30" s="1253"/>
    </row>
    <row r="31" spans="2:26" ht="15" customHeight="1">
      <c r="I31" s="1252" t="s">
        <v>295</v>
      </c>
      <c r="J31" s="403" t="s">
        <v>285</v>
      </c>
      <c r="K31" s="404">
        <v>1.23</v>
      </c>
      <c r="L31" s="404">
        <v>2.0099999999999998</v>
      </c>
      <c r="M31" s="404">
        <v>1.5</v>
      </c>
      <c r="N31" s="404">
        <v>3.28</v>
      </c>
      <c r="O31" s="404">
        <v>0.28000000000000003</v>
      </c>
      <c r="P31" s="1254">
        <v>1.18</v>
      </c>
      <c r="Q31" s="1253"/>
    </row>
    <row r="32" spans="2:26" ht="15" customHeight="1">
      <c r="I32" s="1253"/>
      <c r="J32" s="403" t="s">
        <v>286</v>
      </c>
      <c r="K32" s="404">
        <v>1.23</v>
      </c>
      <c r="L32" s="404">
        <v>2.0099999999999998</v>
      </c>
      <c r="M32" s="404">
        <v>1.5</v>
      </c>
      <c r="N32" s="404">
        <v>3.28</v>
      </c>
      <c r="O32" s="404">
        <v>0.28000000000000003</v>
      </c>
      <c r="P32" s="1254">
        <v>1.18</v>
      </c>
      <c r="Q32" s="1253"/>
    </row>
    <row r="33" spans="8:17" ht="15" customHeight="1">
      <c r="H33" s="14"/>
      <c r="I33" s="1252" t="s">
        <v>296</v>
      </c>
      <c r="J33" s="403" t="s">
        <v>285</v>
      </c>
      <c r="K33" s="404">
        <v>3.95</v>
      </c>
      <c r="L33" s="404">
        <v>36.299999999999997</v>
      </c>
      <c r="M33" s="404">
        <v>1.9</v>
      </c>
      <c r="N33" s="404">
        <v>38.299999999999997</v>
      </c>
      <c r="O33" s="404">
        <v>0</v>
      </c>
      <c r="P33" s="1254">
        <v>3.85</v>
      </c>
      <c r="Q33" s="1253"/>
    </row>
    <row r="34" spans="8:17" ht="15" customHeight="1">
      <c r="H34" s="14"/>
      <c r="I34" s="1253"/>
      <c r="J34" s="403" t="s">
        <v>286</v>
      </c>
      <c r="K34" s="404">
        <v>3.96</v>
      </c>
      <c r="L34" s="404">
        <v>35.299999999999997</v>
      </c>
      <c r="M34" s="404">
        <v>2</v>
      </c>
      <c r="N34" s="404">
        <v>38.1</v>
      </c>
      <c r="O34" s="404">
        <v>0</v>
      </c>
      <c r="P34" s="1254">
        <v>3.16</v>
      </c>
      <c r="Q34" s="1253"/>
    </row>
    <row r="35" spans="8:17" ht="27.75" customHeight="1">
      <c r="H35" s="14"/>
      <c r="I35" s="1252" t="s">
        <v>297</v>
      </c>
      <c r="J35" s="403" t="s">
        <v>285</v>
      </c>
      <c r="K35" s="404">
        <v>1.19</v>
      </c>
      <c r="L35" s="404">
        <v>2.71</v>
      </c>
      <c r="M35" s="404">
        <v>2.5</v>
      </c>
      <c r="N35" s="404">
        <v>5.85</v>
      </c>
      <c r="O35" s="404">
        <v>0</v>
      </c>
      <c r="P35" s="1254">
        <v>0.55000000000000004</v>
      </c>
      <c r="Q35" s="1253"/>
    </row>
    <row r="36" spans="8:17" ht="12.75">
      <c r="I36" s="1253"/>
      <c r="J36" s="403" t="s">
        <v>286</v>
      </c>
      <c r="K36" s="404">
        <v>1.19</v>
      </c>
      <c r="L36" s="404">
        <v>2.71</v>
      </c>
      <c r="M36" s="404">
        <v>2.5</v>
      </c>
      <c r="N36" s="404">
        <v>5.85</v>
      </c>
      <c r="O36" s="404">
        <v>0</v>
      </c>
      <c r="P36" s="1254">
        <v>0.55000000000000004</v>
      </c>
      <c r="Q36" s="1253"/>
    </row>
    <row r="37" spans="8:17" ht="12.75">
      <c r="I37" s="1252" t="s">
        <v>298</v>
      </c>
      <c r="J37" s="403" t="s">
        <v>285</v>
      </c>
      <c r="K37" s="404">
        <v>2.21</v>
      </c>
      <c r="L37" s="404">
        <v>11.5</v>
      </c>
      <c r="M37" s="404">
        <v>2</v>
      </c>
      <c r="N37" s="404">
        <v>13.25</v>
      </c>
      <c r="O37" s="404">
        <v>0</v>
      </c>
      <c r="P37" s="1254">
        <v>2.46</v>
      </c>
      <c r="Q37" s="1253"/>
    </row>
    <row r="38" spans="8:17" ht="12.75">
      <c r="I38" s="1253"/>
      <c r="J38" s="403" t="s">
        <v>286</v>
      </c>
      <c r="K38" s="404">
        <v>2.21</v>
      </c>
      <c r="L38" s="404">
        <v>11.5</v>
      </c>
      <c r="M38" s="404">
        <v>2</v>
      </c>
      <c r="N38" s="404">
        <v>13.25</v>
      </c>
      <c r="O38" s="404">
        <v>0</v>
      </c>
      <c r="P38" s="1254">
        <v>2.46</v>
      </c>
      <c r="Q38" s="1253"/>
    </row>
    <row r="39" spans="8:17" ht="12.75">
      <c r="I39" s="1252" t="s">
        <v>299</v>
      </c>
      <c r="J39" s="403" t="s">
        <v>285</v>
      </c>
      <c r="K39" s="404">
        <v>1.06</v>
      </c>
      <c r="L39" s="404">
        <v>1.89</v>
      </c>
      <c r="M39" s="404">
        <v>4.0999999999999996</v>
      </c>
      <c r="N39" s="404">
        <v>6.13</v>
      </c>
      <c r="O39" s="404">
        <v>0</v>
      </c>
      <c r="P39" s="1254">
        <v>0.93</v>
      </c>
      <c r="Q39" s="1253"/>
    </row>
    <row r="40" spans="8:17" ht="12.75">
      <c r="I40" s="1253"/>
      <c r="J40" s="403" t="s">
        <v>286</v>
      </c>
      <c r="K40" s="404">
        <v>1.06</v>
      </c>
      <c r="L40" s="404">
        <v>1.89</v>
      </c>
      <c r="M40" s="404">
        <v>4.0999999999999996</v>
      </c>
      <c r="N40" s="404">
        <v>6.13</v>
      </c>
      <c r="O40" s="404">
        <v>0</v>
      </c>
      <c r="P40" s="1254">
        <v>0.93</v>
      </c>
      <c r="Q40" s="1253"/>
    </row>
    <row r="41" spans="8:17" ht="25.5">
      <c r="I41" s="411" t="s">
        <v>300</v>
      </c>
      <c r="J41" s="403"/>
      <c r="K41" s="404"/>
      <c r="L41" s="404"/>
      <c r="M41" s="404"/>
      <c r="N41" s="404"/>
      <c r="O41" s="404"/>
      <c r="P41" s="1254"/>
      <c r="Q41" s="1253"/>
    </row>
    <row r="42" spans="8:17" ht="12.75">
      <c r="I42" s="1252" t="s">
        <v>301</v>
      </c>
      <c r="J42" s="403" t="s">
        <v>285</v>
      </c>
      <c r="K42" s="404">
        <v>0.56999999999999995</v>
      </c>
      <c r="L42" s="404">
        <v>12.2</v>
      </c>
      <c r="M42" s="404">
        <v>0</v>
      </c>
      <c r="N42" s="404">
        <v>10.65</v>
      </c>
      <c r="O42" s="404">
        <v>1.8</v>
      </c>
      <c r="P42" s="1254">
        <v>0.32</v>
      </c>
      <c r="Q42" s="1253"/>
    </row>
    <row r="43" spans="8:17" ht="12.75">
      <c r="I43" s="1253"/>
      <c r="J43" s="403" t="s">
        <v>286</v>
      </c>
      <c r="K43" s="404">
        <v>0.56999999999999995</v>
      </c>
      <c r="L43" s="404">
        <v>12.2</v>
      </c>
      <c r="M43" s="404">
        <v>0</v>
      </c>
      <c r="N43" s="404">
        <v>10.65</v>
      </c>
      <c r="O43" s="404">
        <v>1.8</v>
      </c>
      <c r="P43" s="1254">
        <v>0.32</v>
      </c>
      <c r="Q43" s="1253"/>
    </row>
    <row r="44" spans="8:17" ht="12.75">
      <c r="I44" s="1252" t="s">
        <v>302</v>
      </c>
      <c r="J44" s="403" t="s">
        <v>285</v>
      </c>
      <c r="K44" s="404">
        <v>0.47</v>
      </c>
      <c r="L44" s="404">
        <v>1.61</v>
      </c>
      <c r="M44" s="404">
        <v>1.69</v>
      </c>
      <c r="N44" s="404">
        <v>3.33</v>
      </c>
      <c r="O44" s="404">
        <v>0.01</v>
      </c>
      <c r="P44" s="1254">
        <v>0.43</v>
      </c>
      <c r="Q44" s="1253"/>
    </row>
    <row r="45" spans="8:17" ht="12.75">
      <c r="I45" s="1253"/>
      <c r="J45" s="403" t="s">
        <v>286</v>
      </c>
      <c r="K45" s="404">
        <v>0.47</v>
      </c>
      <c r="L45" s="404">
        <v>1.61</v>
      </c>
      <c r="M45" s="404">
        <v>1.69</v>
      </c>
      <c r="N45" s="404">
        <v>3.33</v>
      </c>
      <c r="O45" s="404">
        <v>0.01</v>
      </c>
      <c r="P45" s="1254">
        <v>0.43</v>
      </c>
      <c r="Q45" s="1253"/>
    </row>
    <row r="46" spans="8:17" ht="12.75">
      <c r="I46" s="1252" t="s">
        <v>303</v>
      </c>
      <c r="J46" s="403" t="s">
        <v>285</v>
      </c>
      <c r="K46" s="404">
        <v>47.66</v>
      </c>
      <c r="L46" s="404">
        <v>145.77000000000001</v>
      </c>
      <c r="M46" s="404">
        <v>4.7</v>
      </c>
      <c r="N46" s="404">
        <v>150</v>
      </c>
      <c r="O46" s="404">
        <v>0.45</v>
      </c>
      <c r="P46" s="1254">
        <v>47.68</v>
      </c>
      <c r="Q46" s="1253"/>
    </row>
    <row r="47" spans="8:17" ht="12.75">
      <c r="I47" s="1253"/>
      <c r="J47" s="403" t="s">
        <v>286</v>
      </c>
      <c r="K47" s="404">
        <v>47.64</v>
      </c>
      <c r="L47" s="404">
        <v>145.77000000000001</v>
      </c>
      <c r="M47" s="404">
        <v>5</v>
      </c>
      <c r="N47" s="404">
        <v>150.30000000000001</v>
      </c>
      <c r="O47" s="404">
        <v>0.35</v>
      </c>
      <c r="P47" s="1254">
        <v>47.76</v>
      </c>
      <c r="Q47" s="1253"/>
    </row>
    <row r="48" spans="8:17" ht="12.75">
      <c r="I48" s="1252" t="s">
        <v>304</v>
      </c>
      <c r="J48" s="403" t="s">
        <v>285</v>
      </c>
      <c r="K48" s="404">
        <v>0.92</v>
      </c>
      <c r="L48" s="404">
        <v>4</v>
      </c>
      <c r="M48" s="404">
        <v>0.03</v>
      </c>
      <c r="N48" s="404">
        <v>4</v>
      </c>
      <c r="O48" s="404">
        <v>0.4</v>
      </c>
      <c r="P48" s="1254">
        <v>0.54</v>
      </c>
      <c r="Q48" s="1253"/>
    </row>
    <row r="49" spans="9:19" ht="12.75">
      <c r="I49" s="1253"/>
      <c r="J49" s="403" t="s">
        <v>286</v>
      </c>
      <c r="K49" s="404">
        <v>0.92</v>
      </c>
      <c r="L49" s="404">
        <v>4</v>
      </c>
      <c r="M49" s="404">
        <v>0.03</v>
      </c>
      <c r="N49" s="404">
        <v>4</v>
      </c>
      <c r="O49" s="404">
        <v>0.4</v>
      </c>
      <c r="P49" s="1254">
        <v>0.54</v>
      </c>
      <c r="Q49" s="1253"/>
      <c r="R49" s="396"/>
      <c r="S49" s="396"/>
    </row>
    <row r="50" spans="9:19" ht="12.75">
      <c r="I50" s="1252" t="s">
        <v>305</v>
      </c>
      <c r="J50" s="403" t="s">
        <v>285</v>
      </c>
      <c r="K50" s="404">
        <v>3.2</v>
      </c>
      <c r="L50" s="404">
        <v>7.9</v>
      </c>
      <c r="M50" s="404">
        <v>0.7</v>
      </c>
      <c r="N50" s="404">
        <v>8.3800000000000008</v>
      </c>
      <c r="O50" s="404">
        <v>0.08</v>
      </c>
      <c r="P50" s="1254">
        <v>3.35</v>
      </c>
      <c r="Q50" s="1253"/>
      <c r="R50" s="396"/>
      <c r="S50" s="396"/>
    </row>
    <row r="51" spans="9:19" ht="12.75">
      <c r="I51" s="1253"/>
      <c r="J51" s="403" t="s">
        <v>286</v>
      </c>
      <c r="K51" s="404">
        <v>3.2</v>
      </c>
      <c r="L51" s="404">
        <v>7.65</v>
      </c>
      <c r="M51" s="404">
        <v>0.7</v>
      </c>
      <c r="N51" s="404">
        <v>8.3000000000000007</v>
      </c>
      <c r="O51" s="404">
        <v>0.08</v>
      </c>
      <c r="P51" s="1254">
        <v>3.18</v>
      </c>
      <c r="Q51" s="1253"/>
      <c r="R51" s="396"/>
      <c r="S51" s="396"/>
    </row>
    <row r="52" spans="9:19" ht="12.75">
      <c r="I52" s="1252" t="s">
        <v>306</v>
      </c>
      <c r="J52" s="403" t="s">
        <v>285</v>
      </c>
      <c r="K52" s="404">
        <v>0.15</v>
      </c>
      <c r="L52" s="404">
        <v>0.13</v>
      </c>
      <c r="M52" s="404">
        <v>0.7</v>
      </c>
      <c r="N52" s="404">
        <v>0.87</v>
      </c>
      <c r="O52" s="404">
        <v>0</v>
      </c>
      <c r="P52" s="1254">
        <v>0.11</v>
      </c>
      <c r="Q52" s="1253"/>
      <c r="R52" s="396"/>
      <c r="S52" s="396"/>
    </row>
    <row r="53" spans="9:19" ht="12.75">
      <c r="I53" s="1253"/>
      <c r="J53" s="403" t="s">
        <v>286</v>
      </c>
      <c r="K53" s="404">
        <v>0.15</v>
      </c>
      <c r="L53" s="404">
        <v>0.13</v>
      </c>
      <c r="M53" s="404">
        <v>0.7</v>
      </c>
      <c r="N53" s="404">
        <v>0.87</v>
      </c>
      <c r="O53" s="404">
        <v>0</v>
      </c>
      <c r="P53" s="1254">
        <v>0.11</v>
      </c>
      <c r="Q53" s="1253"/>
      <c r="R53" s="396"/>
      <c r="S53" s="396"/>
    </row>
    <row r="54" spans="9:19" ht="12.75">
      <c r="I54" s="1252" t="s">
        <v>307</v>
      </c>
      <c r="J54" s="403" t="s">
        <v>285</v>
      </c>
      <c r="K54" s="404">
        <v>1.19</v>
      </c>
      <c r="L54" s="404">
        <v>4.33</v>
      </c>
      <c r="M54" s="404">
        <v>0.47</v>
      </c>
      <c r="N54" s="404">
        <v>4.3899999999999997</v>
      </c>
      <c r="O54" s="404">
        <v>0</v>
      </c>
      <c r="P54" s="1254">
        <v>1.59</v>
      </c>
      <c r="Q54" s="1253"/>
      <c r="R54" s="396"/>
      <c r="S54" s="396"/>
    </row>
    <row r="55" spans="9:19" ht="12.75">
      <c r="I55" s="1253"/>
      <c r="J55" s="403" t="s">
        <v>286</v>
      </c>
      <c r="K55" s="404">
        <v>1.19</v>
      </c>
      <c r="L55" s="404">
        <v>4.33</v>
      </c>
      <c r="M55" s="404">
        <v>0.47</v>
      </c>
      <c r="N55" s="404">
        <v>4.3899999999999997</v>
      </c>
      <c r="O55" s="404">
        <v>0</v>
      </c>
      <c r="P55" s="1254">
        <v>1.59</v>
      </c>
      <c r="Q55" s="1253"/>
      <c r="R55" s="396"/>
      <c r="S55" s="396"/>
    </row>
    <row r="56" spans="9:19" ht="13.5" thickBot="1">
      <c r="I56" s="412"/>
      <c r="J56" s="413"/>
      <c r="K56" s="414"/>
      <c r="L56" s="414"/>
      <c r="M56" s="414"/>
      <c r="N56" s="414"/>
      <c r="O56" s="414"/>
      <c r="P56" s="1255"/>
      <c r="Q56" s="1256"/>
      <c r="R56" s="396"/>
      <c r="S56" s="396"/>
    </row>
  </sheetData>
  <mergeCells count="77">
    <mergeCell ref="I7:S7"/>
    <mergeCell ref="I9:J9"/>
    <mergeCell ref="P9:Q9"/>
    <mergeCell ref="I5:S5"/>
    <mergeCell ref="B1:G1"/>
    <mergeCell ref="I1:S1"/>
    <mergeCell ref="B3:G3"/>
    <mergeCell ref="I3:S3"/>
    <mergeCell ref="B4:G4"/>
    <mergeCell ref="P10:Q10"/>
    <mergeCell ref="I11:I12"/>
    <mergeCell ref="P11:Q11"/>
    <mergeCell ref="P12:Q12"/>
    <mergeCell ref="P22:Q22"/>
    <mergeCell ref="I13:I14"/>
    <mergeCell ref="P13:Q13"/>
    <mergeCell ref="P14:Q14"/>
    <mergeCell ref="I15:I17"/>
    <mergeCell ref="P15:Q15"/>
    <mergeCell ref="P17:Q17"/>
    <mergeCell ref="B18:G18"/>
    <mergeCell ref="P18:Q18"/>
    <mergeCell ref="I19:I20"/>
    <mergeCell ref="P19:Q19"/>
    <mergeCell ref="P20:Q20"/>
    <mergeCell ref="I23:I24"/>
    <mergeCell ref="P23:Q23"/>
    <mergeCell ref="P24:Q24"/>
    <mergeCell ref="I21:I22"/>
    <mergeCell ref="P21:Q21"/>
    <mergeCell ref="I25:I26"/>
    <mergeCell ref="P25:Q25"/>
    <mergeCell ref="P26:Q26"/>
    <mergeCell ref="I27:I28"/>
    <mergeCell ref="P27:Q27"/>
    <mergeCell ref="P28:Q28"/>
    <mergeCell ref="I29:I30"/>
    <mergeCell ref="P29:Q29"/>
    <mergeCell ref="P30:Q30"/>
    <mergeCell ref="I31:I32"/>
    <mergeCell ref="P31:Q31"/>
    <mergeCell ref="P32:Q32"/>
    <mergeCell ref="I33:I34"/>
    <mergeCell ref="P33:Q33"/>
    <mergeCell ref="P34:Q34"/>
    <mergeCell ref="I35:I36"/>
    <mergeCell ref="P35:Q35"/>
    <mergeCell ref="P36:Q36"/>
    <mergeCell ref="I37:I38"/>
    <mergeCell ref="P37:Q37"/>
    <mergeCell ref="P38:Q38"/>
    <mergeCell ref="I39:I40"/>
    <mergeCell ref="P39:Q39"/>
    <mergeCell ref="P40:Q40"/>
    <mergeCell ref="P41:Q41"/>
    <mergeCell ref="I42:I43"/>
    <mergeCell ref="P42:Q42"/>
    <mergeCell ref="P43:Q43"/>
    <mergeCell ref="I44:I45"/>
    <mergeCell ref="P44:Q44"/>
    <mergeCell ref="P45:Q45"/>
    <mergeCell ref="I46:I47"/>
    <mergeCell ref="P46:Q46"/>
    <mergeCell ref="P47:Q47"/>
    <mergeCell ref="I48:I49"/>
    <mergeCell ref="P48:Q48"/>
    <mergeCell ref="P49:Q49"/>
    <mergeCell ref="I50:I51"/>
    <mergeCell ref="P50:Q50"/>
    <mergeCell ref="P51:Q51"/>
    <mergeCell ref="P56:Q56"/>
    <mergeCell ref="I52:I53"/>
    <mergeCell ref="P52:Q52"/>
    <mergeCell ref="P53:Q53"/>
    <mergeCell ref="I54:I55"/>
    <mergeCell ref="P54:Q54"/>
    <mergeCell ref="P55:Q55"/>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79998168889431442"/>
    <pageSetUpPr fitToPage="1"/>
  </sheetPr>
  <dimension ref="B1:X39"/>
  <sheetViews>
    <sheetView zoomScaleNormal="100" workbookViewId="0">
      <selection sqref="A1:G36"/>
    </sheetView>
  </sheetViews>
  <sheetFormatPr baseColWidth="10" defaultColWidth="10.90625" defaultRowHeight="12"/>
  <cols>
    <col min="1" max="1" width="0.6328125" style="1" customWidth="1"/>
    <col min="2" max="2" width="14.90625" style="1" customWidth="1"/>
    <col min="3" max="5" width="9.6328125" style="1" customWidth="1"/>
    <col min="6" max="6" width="11.26953125" style="1" bestFit="1" customWidth="1"/>
    <col min="7" max="7" width="9.6328125" style="1" customWidth="1"/>
    <col min="8" max="8" width="2" style="1" customWidth="1"/>
    <col min="9" max="9" width="6.453125" style="1" customWidth="1"/>
    <col min="10" max="13" width="5.36328125" style="2" customWidth="1"/>
    <col min="14" max="14" width="6.90625" style="2" customWidth="1"/>
    <col min="15" max="17" width="5.7265625" style="2" customWidth="1"/>
    <col min="18" max="18" width="10.90625" style="2"/>
    <col min="19" max="16384" width="10.90625" style="1"/>
  </cols>
  <sheetData>
    <row r="1" spans="2:24" s="24" customFormat="1" ht="12.75">
      <c r="B1" s="1040" t="s">
        <v>1</v>
      </c>
      <c r="C1" s="1040"/>
      <c r="D1" s="1040"/>
      <c r="E1" s="1040"/>
      <c r="F1" s="1040"/>
      <c r="G1" s="1040"/>
      <c r="J1" s="33"/>
      <c r="K1" s="33"/>
      <c r="L1" s="33"/>
      <c r="M1" s="33"/>
      <c r="N1" s="33"/>
      <c r="O1" s="33"/>
      <c r="P1" s="33"/>
      <c r="Q1" s="33"/>
      <c r="R1" s="33"/>
    </row>
    <row r="2" spans="2:24" s="24" customFormat="1" ht="12.75">
      <c r="B2" s="29"/>
      <c r="C2" s="29"/>
      <c r="D2" s="29"/>
      <c r="E2" s="29"/>
      <c r="F2" s="29"/>
      <c r="G2" s="29"/>
      <c r="J2" s="33"/>
      <c r="K2" s="33"/>
      <c r="L2" s="33"/>
      <c r="M2" s="33"/>
      <c r="N2" s="33"/>
      <c r="O2" s="33"/>
      <c r="P2" s="33"/>
      <c r="Q2" s="33"/>
      <c r="R2" s="33"/>
    </row>
    <row r="3" spans="2:24" s="24" customFormat="1" ht="12.75">
      <c r="B3" s="1040" t="s">
        <v>251</v>
      </c>
      <c r="C3" s="1040"/>
      <c r="D3" s="1040"/>
      <c r="E3" s="1040"/>
      <c r="F3" s="1040"/>
      <c r="G3" s="1040"/>
      <c r="J3" s="33"/>
      <c r="K3" s="33"/>
      <c r="L3" s="33"/>
      <c r="M3" s="33"/>
      <c r="N3" s="33"/>
      <c r="O3" s="33"/>
      <c r="P3" s="33"/>
      <c r="Q3" s="33"/>
      <c r="R3" s="33"/>
    </row>
    <row r="4" spans="2:24" s="24" customFormat="1" ht="15.75" customHeight="1">
      <c r="B4" s="1034" t="s">
        <v>637</v>
      </c>
      <c r="C4" s="1034"/>
      <c r="D4" s="1034"/>
      <c r="E4" s="1034"/>
      <c r="F4" s="1034"/>
      <c r="G4" s="1034"/>
      <c r="H4" s="41"/>
      <c r="J4" s="592"/>
      <c r="K4" s="593"/>
      <c r="L4" s="593"/>
      <c r="M4" s="593"/>
      <c r="N4" s="593"/>
      <c r="O4" s="593"/>
      <c r="P4" s="1265"/>
      <c r="Q4" s="1268"/>
      <c r="R4" s="33"/>
    </row>
    <row r="5" spans="2:24" s="38" customFormat="1" ht="27.95" customHeight="1">
      <c r="B5" s="917" t="s">
        <v>450</v>
      </c>
      <c r="C5" s="917" t="s">
        <v>197</v>
      </c>
      <c r="D5" s="917" t="s">
        <v>6</v>
      </c>
      <c r="E5" s="917" t="s">
        <v>13</v>
      </c>
      <c r="F5" s="917" t="s">
        <v>132</v>
      </c>
      <c r="G5" s="917" t="s">
        <v>199</v>
      </c>
      <c r="I5" s="415"/>
      <c r="J5" s="594"/>
      <c r="K5" s="593"/>
      <c r="L5" s="593"/>
      <c r="M5" s="593"/>
      <c r="N5" s="593"/>
      <c r="O5" s="593"/>
      <c r="P5" s="1265"/>
      <c r="Q5" s="1266"/>
      <c r="R5" s="50"/>
    </row>
    <row r="6" spans="2:24" s="38" customFormat="1" ht="15.75" customHeight="1">
      <c r="B6" s="67" t="s">
        <v>65</v>
      </c>
      <c r="C6" s="746">
        <v>106.76</v>
      </c>
      <c r="D6" s="746">
        <v>471.97</v>
      </c>
      <c r="E6" s="746">
        <v>468.72</v>
      </c>
      <c r="F6" s="746">
        <v>110.01</v>
      </c>
      <c r="G6" s="749">
        <f t="shared" ref="G6:G14" si="0">+F6/E6</f>
        <v>0.23470302099334356</v>
      </c>
      <c r="I6" s="416"/>
      <c r="J6" s="592"/>
      <c r="K6" s="595"/>
      <c r="L6" s="595"/>
      <c r="M6" s="595"/>
      <c r="N6" s="595"/>
      <c r="O6" s="595"/>
      <c r="P6" s="1269"/>
      <c r="Q6" s="1266"/>
      <c r="R6" s="50"/>
    </row>
    <row r="7" spans="2:24" s="38" customFormat="1" ht="15.75" customHeight="1">
      <c r="B7" s="67" t="s">
        <v>69</v>
      </c>
      <c r="C7" s="746">
        <v>110.62</v>
      </c>
      <c r="D7" s="746">
        <v>478.42</v>
      </c>
      <c r="E7" s="746">
        <v>481.56</v>
      </c>
      <c r="F7" s="746">
        <v>107.48</v>
      </c>
      <c r="G7" s="749">
        <f t="shared" si="0"/>
        <v>0.22319129495805301</v>
      </c>
      <c r="I7" s="416"/>
      <c r="J7" s="594"/>
      <c r="K7" s="593"/>
      <c r="L7" s="593"/>
      <c r="M7" s="593"/>
      <c r="N7" s="593"/>
      <c r="O7" s="593"/>
      <c r="P7" s="1265"/>
      <c r="Q7" s="1266"/>
      <c r="R7" s="50"/>
    </row>
    <row r="8" spans="2:24" s="38" customFormat="1" ht="15.75" customHeight="1">
      <c r="B8" s="67" t="s">
        <v>142</v>
      </c>
      <c r="C8" s="746">
        <v>113.76</v>
      </c>
      <c r="D8" s="746">
        <v>478.7</v>
      </c>
      <c r="E8" s="746">
        <v>478.09</v>
      </c>
      <c r="F8" s="746">
        <v>114.37</v>
      </c>
      <c r="G8" s="749">
        <f t="shared" si="0"/>
        <v>0.23922274048819261</v>
      </c>
      <c r="I8" s="1"/>
      <c r="J8" s="1"/>
      <c r="K8" s="1"/>
      <c r="L8" s="1"/>
      <c r="M8" s="1"/>
      <c r="N8" s="1"/>
      <c r="O8" s="1"/>
      <c r="P8" s="1"/>
      <c r="Q8" s="50"/>
      <c r="R8" s="50"/>
    </row>
    <row r="9" spans="2:24" s="38" customFormat="1" ht="15.75" customHeight="1">
      <c r="B9" s="255" t="s">
        <v>364</v>
      </c>
      <c r="C9" s="747">
        <v>127.89</v>
      </c>
      <c r="D9" s="747">
        <v>472.94</v>
      </c>
      <c r="E9" s="747">
        <v>468.09</v>
      </c>
      <c r="F9" s="747">
        <v>132.74</v>
      </c>
      <c r="G9" s="749">
        <f t="shared" si="0"/>
        <v>0.28357794441239936</v>
      </c>
      <c r="I9" s="1"/>
      <c r="J9" s="1"/>
      <c r="K9" s="1"/>
      <c r="L9" s="1"/>
      <c r="M9" s="1"/>
      <c r="N9" s="1"/>
      <c r="O9" s="1"/>
      <c r="P9" s="1"/>
      <c r="Q9" s="50"/>
      <c r="R9" s="151"/>
      <c r="W9" s="50"/>
      <c r="X9" s="50"/>
    </row>
    <row r="10" spans="2:24" s="144" customFormat="1" ht="15.75" customHeight="1">
      <c r="B10" s="255" t="s">
        <v>452</v>
      </c>
      <c r="C10" s="747">
        <v>142.63999999999999</v>
      </c>
      <c r="D10" s="747">
        <v>490.95</v>
      </c>
      <c r="E10" s="747">
        <v>483.69</v>
      </c>
      <c r="F10" s="747">
        <v>149.88999999999999</v>
      </c>
      <c r="G10" s="749">
        <f t="shared" si="0"/>
        <v>0.30988856498997291</v>
      </c>
      <c r="H10" s="38"/>
      <c r="I10" s="1"/>
      <c r="J10" s="1"/>
      <c r="K10" s="1"/>
      <c r="L10" s="1"/>
      <c r="M10" s="1"/>
      <c r="N10" s="1"/>
      <c r="O10" s="1"/>
      <c r="P10" s="1"/>
      <c r="Q10" s="151"/>
      <c r="R10" s="151"/>
      <c r="U10" s="151"/>
      <c r="X10" s="151"/>
    </row>
    <row r="11" spans="2:24" s="144" customFormat="1" ht="15.75" customHeight="1">
      <c r="B11" s="255" t="s">
        <v>496</v>
      </c>
      <c r="C11" s="748">
        <v>149.88999999999999</v>
      </c>
      <c r="D11" s="748">
        <v>494.92</v>
      </c>
      <c r="E11" s="748">
        <v>482.28</v>
      </c>
      <c r="F11" s="748">
        <v>162.53</v>
      </c>
      <c r="G11" s="749">
        <f t="shared" si="0"/>
        <v>0.33700340051422412</v>
      </c>
      <c r="H11" s="236"/>
      <c r="I11" s="500"/>
      <c r="J11" s="596"/>
      <c r="K11" s="151"/>
      <c r="L11" s="151"/>
      <c r="M11" s="151"/>
      <c r="N11" s="151"/>
      <c r="O11" s="151"/>
      <c r="P11" s="151"/>
      <c r="Q11" s="151"/>
      <c r="R11" s="2"/>
      <c r="S11" s="38"/>
      <c r="V11" s="1"/>
      <c r="X11" s="236"/>
    </row>
    <row r="12" spans="2:24" s="144" customFormat="1" ht="15.75" customHeight="1">
      <c r="B12" s="724" t="s">
        <v>622</v>
      </c>
      <c r="C12" s="748">
        <v>164.1</v>
      </c>
      <c r="D12" s="748">
        <v>496.46</v>
      </c>
      <c r="E12" s="748">
        <v>483.77</v>
      </c>
      <c r="F12" s="847">
        <v>176.79</v>
      </c>
      <c r="G12" s="749">
        <f t="shared" si="0"/>
        <v>0.36544225561733884</v>
      </c>
      <c r="H12" s="236"/>
      <c r="I12" s="500"/>
      <c r="J12" s="596"/>
      <c r="K12" s="911"/>
      <c r="L12" s="151"/>
      <c r="M12" s="151"/>
      <c r="N12" s="151"/>
      <c r="O12" s="151"/>
      <c r="P12" s="151"/>
      <c r="Q12" s="151"/>
      <c r="R12" s="2"/>
      <c r="S12" s="38"/>
      <c r="V12" s="1"/>
      <c r="X12" s="236"/>
    </row>
    <row r="13" spans="2:24" s="144" customFormat="1" ht="15.75" customHeight="1">
      <c r="B13" s="954" t="s">
        <v>580</v>
      </c>
      <c r="C13" s="747">
        <v>176.79</v>
      </c>
      <c r="D13" s="747">
        <v>494.29</v>
      </c>
      <c r="E13" s="747">
        <v>489.83</v>
      </c>
      <c r="F13" s="747">
        <v>181.26</v>
      </c>
      <c r="G13" s="749">
        <f t="shared" si="0"/>
        <v>0.37004675091358225</v>
      </c>
      <c r="H13" s="236"/>
      <c r="I13" s="500"/>
      <c r="J13" s="596"/>
      <c r="K13" s="911"/>
      <c r="L13" s="151"/>
      <c r="M13" s="151"/>
      <c r="N13" s="151"/>
      <c r="O13" s="151"/>
      <c r="P13" s="151"/>
      <c r="Q13" s="151"/>
      <c r="R13" s="2"/>
      <c r="S13" s="38"/>
      <c r="V13" s="1"/>
      <c r="X13" s="236"/>
    </row>
    <row r="14" spans="2:24" s="144" customFormat="1" ht="15.75" customHeight="1">
      <c r="B14" s="255" t="s">
        <v>579</v>
      </c>
      <c r="C14" s="742">
        <v>181.26</v>
      </c>
      <c r="D14" s="742">
        <v>502.09</v>
      </c>
      <c r="E14" s="742">
        <v>497.99</v>
      </c>
      <c r="F14" s="742">
        <v>185.35</v>
      </c>
      <c r="G14" s="749">
        <f t="shared" si="0"/>
        <v>0.37219622883993653</v>
      </c>
      <c r="H14" s="395"/>
      <c r="I14" s="598"/>
      <c r="J14" s="597"/>
      <c r="K14" s="911"/>
      <c r="L14" s="597"/>
      <c r="M14" s="597"/>
      <c r="N14" s="597"/>
      <c r="O14" s="597"/>
      <c r="P14" s="597"/>
      <c r="Q14" s="597"/>
      <c r="R14" s="597"/>
      <c r="S14" s="416"/>
      <c r="T14" s="416"/>
      <c r="U14" s="416"/>
      <c r="V14" s="416"/>
      <c r="W14" s="416"/>
      <c r="X14" s="151"/>
    </row>
    <row r="15" spans="2:24" s="38" customFormat="1" ht="18.75" customHeight="1">
      <c r="B15" s="1267" t="s">
        <v>170</v>
      </c>
      <c r="C15" s="1267"/>
      <c r="D15" s="1267"/>
      <c r="E15" s="1267"/>
      <c r="F15" s="1267"/>
      <c r="G15" s="1267"/>
      <c r="H15" s="48"/>
      <c r="I15" s="210"/>
      <c r="J15" s="50"/>
      <c r="K15" s="363"/>
      <c r="L15" s="50"/>
      <c r="M15" s="50"/>
      <c r="N15" s="50"/>
      <c r="O15" s="50"/>
      <c r="P15" s="50"/>
      <c r="Q15" s="50"/>
      <c r="R15" s="2"/>
      <c r="W15" s="50"/>
      <c r="X15" s="50"/>
    </row>
    <row r="16" spans="2:24" s="38" customFormat="1" ht="18.75" customHeight="1">
      <c r="B16" s="648"/>
      <c r="C16" s="648"/>
      <c r="D16" s="648"/>
      <c r="E16" s="648"/>
      <c r="F16" s="648"/>
      <c r="G16" s="648"/>
      <c r="H16" s="48"/>
      <c r="I16" s="210"/>
      <c r="J16" s="50"/>
      <c r="K16" s="363"/>
      <c r="L16" s="50"/>
      <c r="M16" s="50"/>
      <c r="N16" s="50"/>
      <c r="O16" s="50"/>
      <c r="P16" s="50"/>
      <c r="Q16" s="50"/>
      <c r="R16" s="2"/>
      <c r="W16" s="50"/>
      <c r="X16" s="50"/>
    </row>
    <row r="17" spans="3:24" ht="15" customHeight="1">
      <c r="C17" s="639"/>
      <c r="D17" s="639"/>
      <c r="E17" s="639"/>
      <c r="F17" s="639"/>
      <c r="G17" s="639"/>
      <c r="H17" s="9"/>
      <c r="W17" s="2"/>
      <c r="X17" s="2"/>
    </row>
    <row r="18" spans="3:24" ht="9.75" customHeight="1">
      <c r="H18" s="9"/>
      <c r="W18" s="2"/>
      <c r="X18" s="2"/>
    </row>
    <row r="19" spans="3:24" ht="15" customHeight="1">
      <c r="D19" s="364"/>
      <c r="H19" s="8"/>
    </row>
    <row r="20" spans="3:24" ht="15" customHeight="1">
      <c r="H20" s="8"/>
    </row>
    <row r="21" spans="3:24" ht="15" customHeight="1">
      <c r="H21" s="8"/>
    </row>
    <row r="22" spans="3:24" ht="15" customHeight="1">
      <c r="H22" s="10"/>
      <c r="I22" s="15"/>
    </row>
    <row r="23" spans="3:24" ht="15" customHeight="1">
      <c r="H23" s="10"/>
    </row>
    <row r="24" spans="3:24" ht="15" customHeight="1">
      <c r="H24" s="10"/>
    </row>
    <row r="25" spans="3:24" ht="15" customHeight="1">
      <c r="H25" s="10"/>
    </row>
    <row r="26" spans="3:24" ht="15" customHeight="1">
      <c r="H26" s="10"/>
    </row>
    <row r="27" spans="3:24" ht="15" customHeight="1">
      <c r="H27" s="10"/>
    </row>
    <row r="28" spans="3:24" ht="15" customHeight="1">
      <c r="H28" s="10"/>
      <c r="I28" s="14"/>
      <c r="J28" s="14"/>
      <c r="K28" s="14"/>
      <c r="L28" s="14"/>
      <c r="M28" s="14"/>
      <c r="N28" s="14"/>
    </row>
    <row r="29" spans="3:24" ht="15" customHeight="1">
      <c r="H29" s="10"/>
      <c r="I29" s="14"/>
      <c r="J29" s="14"/>
      <c r="K29" s="20"/>
      <c r="L29" s="14"/>
      <c r="M29" s="14"/>
      <c r="N29" s="14"/>
    </row>
    <row r="30" spans="3:24" ht="15" customHeight="1">
      <c r="H30" s="10"/>
      <c r="I30" s="14"/>
      <c r="J30" s="14"/>
      <c r="K30" s="14"/>
      <c r="L30" s="14"/>
      <c r="M30" s="14"/>
      <c r="N30" s="14"/>
    </row>
    <row r="31" spans="3:24" ht="15" customHeight="1">
      <c r="I31" s="417"/>
      <c r="J31" s="418"/>
      <c r="K31" s="418"/>
      <c r="L31" s="418"/>
      <c r="M31" s="418"/>
      <c r="N31" s="419"/>
    </row>
    <row r="33" spans="2:13" ht="14.25" customHeight="1"/>
    <row r="34" spans="2:13" ht="14.25" customHeight="1"/>
    <row r="35" spans="2:13" ht="14.25" customHeight="1"/>
    <row r="36" spans="2:13" ht="14.25" customHeight="1"/>
    <row r="38" spans="2:13">
      <c r="B38" s="16"/>
      <c r="C38" s="864"/>
      <c r="D38" s="864"/>
      <c r="E38" s="864"/>
      <c r="F38" s="864"/>
      <c r="G38" s="864"/>
      <c r="H38" s="16"/>
      <c r="I38" s="16"/>
      <c r="J38" s="14"/>
      <c r="K38" s="14"/>
      <c r="L38" s="14"/>
      <c r="M38" s="14"/>
    </row>
    <row r="39" spans="2:13" ht="18">
      <c r="C39" s="19"/>
      <c r="D39" s="516"/>
      <c r="E39" s="19"/>
      <c r="F39" s="19"/>
      <c r="G39" s="19"/>
    </row>
  </sheetData>
  <mergeCells count="8">
    <mergeCell ref="P7:Q7"/>
    <mergeCell ref="B15:G15"/>
    <mergeCell ref="B1:G1"/>
    <mergeCell ref="B3:G3"/>
    <mergeCell ref="B4:G4"/>
    <mergeCell ref="P4:Q4"/>
    <mergeCell ref="P5:Q5"/>
    <mergeCell ref="P6:Q6"/>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pageSetUpPr fitToPage="1"/>
  </sheetPr>
  <dimension ref="A1:R43"/>
  <sheetViews>
    <sheetView zoomScaleNormal="100" workbookViewId="0">
      <selection sqref="A1:G38"/>
    </sheetView>
  </sheetViews>
  <sheetFormatPr baseColWidth="10" defaultColWidth="10.90625" defaultRowHeight="12"/>
  <cols>
    <col min="1" max="1" width="11.81640625" style="1" customWidth="1"/>
    <col min="2" max="6" width="9" style="1" customWidth="1"/>
    <col min="7" max="7" width="9.36328125" style="1" customWidth="1"/>
    <col min="8" max="8" width="6.90625" style="37" customWidth="1"/>
    <col min="9" max="14" width="10.90625" style="37"/>
    <col min="15" max="18" width="10.90625" style="125"/>
    <col min="19" max="16384" width="10.90625" style="1"/>
  </cols>
  <sheetData>
    <row r="1" spans="1:18" s="24" customFormat="1" ht="12.75">
      <c r="A1" s="1040" t="s">
        <v>1</v>
      </c>
      <c r="B1" s="1040"/>
      <c r="C1" s="1040"/>
      <c r="D1" s="1040"/>
      <c r="E1" s="1040"/>
      <c r="F1" s="1040"/>
      <c r="G1" s="1040"/>
      <c r="H1" s="194"/>
      <c r="I1" s="194"/>
      <c r="J1" s="194"/>
      <c r="K1" s="194"/>
      <c r="L1" s="194"/>
      <c r="M1" s="194"/>
      <c r="N1" s="194"/>
      <c r="O1" s="118"/>
      <c r="P1" s="118"/>
      <c r="Q1" s="118"/>
      <c r="R1" s="118"/>
    </row>
    <row r="2" spans="1:18" s="24" customFormat="1" ht="12.75">
      <c r="A2" s="29"/>
      <c r="B2" s="29"/>
      <c r="C2" s="29"/>
      <c r="D2" s="29"/>
      <c r="E2" s="29"/>
      <c r="F2" s="29"/>
      <c r="G2" s="29"/>
      <c r="H2" s="194"/>
      <c r="I2" s="194"/>
      <c r="J2" s="194"/>
      <c r="K2" s="194"/>
      <c r="L2" s="194"/>
      <c r="M2" s="194"/>
      <c r="N2" s="194"/>
      <c r="O2" s="118"/>
      <c r="P2" s="118"/>
      <c r="Q2" s="118"/>
      <c r="R2" s="118"/>
    </row>
    <row r="3" spans="1:18" s="24" customFormat="1" ht="12.75">
      <c r="A3" s="1040" t="s">
        <v>435</v>
      </c>
      <c r="B3" s="1040"/>
      <c r="C3" s="1040"/>
      <c r="D3" s="1040"/>
      <c r="E3" s="1040"/>
      <c r="F3" s="1040"/>
      <c r="G3" s="1040"/>
      <c r="H3" s="194"/>
      <c r="I3" s="194"/>
      <c r="J3" s="194"/>
      <c r="K3" s="194"/>
      <c r="L3" s="194"/>
      <c r="M3" s="194"/>
      <c r="N3" s="194"/>
      <c r="O3" s="118"/>
      <c r="P3" s="118"/>
      <c r="Q3" s="118"/>
      <c r="R3" s="118"/>
    </row>
    <row r="4" spans="1:18" s="24" customFormat="1" ht="12.75">
      <c r="A4" s="1041" t="s">
        <v>637</v>
      </c>
      <c r="B4" s="1041"/>
      <c r="C4" s="1041"/>
      <c r="D4" s="1041"/>
      <c r="E4" s="1041"/>
      <c r="F4" s="1041"/>
      <c r="G4" s="1041"/>
      <c r="H4" s="194"/>
      <c r="I4" s="194"/>
      <c r="J4" s="194"/>
      <c r="K4" s="194"/>
      <c r="L4" s="194"/>
      <c r="M4" s="194"/>
      <c r="N4" s="194"/>
      <c r="O4" s="118"/>
      <c r="P4" s="118"/>
      <c r="Q4" s="118"/>
      <c r="R4" s="118"/>
    </row>
    <row r="5" spans="1:18" s="22" customFormat="1" ht="49.5" customHeight="1">
      <c r="A5" s="634" t="s">
        <v>366</v>
      </c>
      <c r="B5" s="634" t="s">
        <v>130</v>
      </c>
      <c r="C5" s="634" t="s">
        <v>6</v>
      </c>
      <c r="D5" s="634" t="s">
        <v>13</v>
      </c>
      <c r="E5" s="634" t="s">
        <v>111</v>
      </c>
      <c r="F5" s="634" t="s">
        <v>132</v>
      </c>
      <c r="G5" s="634" t="s">
        <v>133</v>
      </c>
      <c r="H5" s="194"/>
      <c r="I5" s="36"/>
      <c r="J5" s="36"/>
      <c r="K5" s="36"/>
      <c r="L5" s="36"/>
      <c r="M5" s="36"/>
      <c r="N5" s="36"/>
      <c r="O5" s="127"/>
      <c r="P5" s="127"/>
      <c r="Q5" s="127"/>
      <c r="R5" s="127"/>
    </row>
    <row r="6" spans="1:18" s="22" customFormat="1" ht="15.75" customHeight="1">
      <c r="A6" s="113" t="s">
        <v>63</v>
      </c>
      <c r="B6" s="743">
        <v>199.12700000000001</v>
      </c>
      <c r="C6" s="744">
        <v>695.95</v>
      </c>
      <c r="D6" s="744">
        <v>697.43299999999999</v>
      </c>
      <c r="E6" s="744">
        <v>158.19800000000001</v>
      </c>
      <c r="F6" s="743">
        <v>197.64400000000001</v>
      </c>
      <c r="G6" s="80">
        <v>0.28338779495664818</v>
      </c>
      <c r="H6" s="201"/>
      <c r="I6" s="194"/>
      <c r="J6" s="194"/>
      <c r="K6" s="194"/>
      <c r="L6" s="194"/>
      <c r="M6" s="194"/>
      <c r="N6" s="194"/>
      <c r="O6" s="194"/>
      <c r="P6" s="194"/>
      <c r="Q6" s="194"/>
      <c r="R6" s="194"/>
    </row>
    <row r="7" spans="1:18" s="22" customFormat="1" ht="15.75" customHeight="1">
      <c r="A7" s="113" t="s">
        <v>65</v>
      </c>
      <c r="B7" s="743">
        <v>197.64400000000001</v>
      </c>
      <c r="C7" s="744">
        <v>658.649</v>
      </c>
      <c r="D7" s="744">
        <v>679.38300000000004</v>
      </c>
      <c r="E7" s="744">
        <v>137.33000000000001</v>
      </c>
      <c r="F7" s="743">
        <v>176.91</v>
      </c>
      <c r="G7" s="80">
        <v>0.26039803763120356</v>
      </c>
      <c r="H7" s="201"/>
      <c r="I7" s="194"/>
      <c r="J7" s="194"/>
      <c r="K7" s="194"/>
      <c r="L7" s="194"/>
      <c r="M7" s="194"/>
      <c r="N7" s="194"/>
      <c r="O7" s="194"/>
      <c r="P7" s="194"/>
      <c r="Q7" s="194"/>
      <c r="R7" s="194"/>
    </row>
    <row r="8" spans="1:18" s="22" customFormat="1" ht="15.75" customHeight="1">
      <c r="A8" s="113" t="s">
        <v>69</v>
      </c>
      <c r="B8" s="743">
        <v>177.06</v>
      </c>
      <c r="C8" s="744">
        <v>715.36</v>
      </c>
      <c r="D8" s="744">
        <v>698.33</v>
      </c>
      <c r="E8" s="744">
        <v>165.91</v>
      </c>
      <c r="F8" s="743">
        <v>194.09</v>
      </c>
      <c r="G8" s="80">
        <v>0.27793450088067245</v>
      </c>
      <c r="H8" s="201"/>
      <c r="I8" s="194"/>
      <c r="J8" s="194"/>
      <c r="K8" s="194"/>
      <c r="L8" s="194"/>
      <c r="M8" s="194"/>
      <c r="N8" s="194"/>
      <c r="O8" s="194"/>
      <c r="P8" s="194"/>
      <c r="Q8" s="194"/>
      <c r="R8" s="194"/>
    </row>
    <row r="9" spans="1:18" s="22" customFormat="1" ht="15.75" customHeight="1">
      <c r="A9" s="113" t="s">
        <v>142</v>
      </c>
      <c r="B9" s="743">
        <v>194.69</v>
      </c>
      <c r="C9" s="744">
        <v>728.26</v>
      </c>
      <c r="D9" s="744">
        <v>705.74</v>
      </c>
      <c r="E9" s="744">
        <v>164.42</v>
      </c>
      <c r="F9" s="743">
        <v>217.2</v>
      </c>
      <c r="G9" s="80">
        <v>0.30776206534984551</v>
      </c>
      <c r="H9" s="201"/>
      <c r="I9" s="194"/>
      <c r="J9" s="194"/>
      <c r="K9" s="194"/>
      <c r="L9" s="194"/>
      <c r="M9" s="194"/>
      <c r="N9" s="194"/>
      <c r="O9" s="194"/>
      <c r="P9" s="194"/>
      <c r="Q9" s="194"/>
      <c r="R9" s="194"/>
    </row>
    <row r="10" spans="1:18" s="22" customFormat="1" ht="15.75" customHeight="1">
      <c r="A10" s="113" t="s">
        <v>364</v>
      </c>
      <c r="B10" s="743">
        <v>218.69</v>
      </c>
      <c r="C10" s="744">
        <v>735.21</v>
      </c>
      <c r="D10" s="744">
        <v>711.16</v>
      </c>
      <c r="E10" s="744">
        <v>172.84</v>
      </c>
      <c r="F10" s="743">
        <v>242.74</v>
      </c>
      <c r="G10" s="80">
        <v>0.34132965858597225</v>
      </c>
      <c r="H10" s="201"/>
      <c r="I10" s="194"/>
      <c r="J10" s="194"/>
      <c r="K10" s="194"/>
      <c r="L10" s="194"/>
      <c r="M10" s="194"/>
      <c r="N10" s="194"/>
      <c r="O10" s="194"/>
      <c r="P10" s="194"/>
      <c r="Q10" s="194"/>
      <c r="R10" s="194"/>
    </row>
    <row r="11" spans="1:18" s="22" customFormat="1" ht="15.75" customHeight="1">
      <c r="A11" s="42" t="s">
        <v>452</v>
      </c>
      <c r="B11" s="742">
        <v>245</v>
      </c>
      <c r="C11" s="742">
        <v>756.4</v>
      </c>
      <c r="D11" s="742">
        <v>739.09</v>
      </c>
      <c r="E11" s="742">
        <v>183.36</v>
      </c>
      <c r="F11" s="742">
        <v>262.08</v>
      </c>
      <c r="G11" s="80">
        <v>0.34132965858597225</v>
      </c>
      <c r="H11" s="201"/>
      <c r="I11" s="194"/>
      <c r="J11" s="194"/>
      <c r="K11" s="194"/>
      <c r="L11" s="194"/>
      <c r="M11" s="194"/>
      <c r="N11" s="194"/>
      <c r="O11" s="194"/>
      <c r="P11" s="194"/>
      <c r="Q11" s="194"/>
      <c r="R11" s="194"/>
    </row>
    <row r="12" spans="1:18" s="115" customFormat="1" ht="15.75" customHeight="1">
      <c r="A12" s="519" t="s">
        <v>496</v>
      </c>
      <c r="B12" s="742">
        <v>262.79000000000002</v>
      </c>
      <c r="C12" s="742">
        <v>762.88</v>
      </c>
      <c r="D12" s="742">
        <v>741.98</v>
      </c>
      <c r="E12" s="742">
        <v>182.47</v>
      </c>
      <c r="F12" s="742">
        <v>283.69</v>
      </c>
      <c r="G12" s="80">
        <v>0.34132965858597225</v>
      </c>
      <c r="H12" s="201"/>
      <c r="I12" s="194"/>
      <c r="J12" s="194"/>
      <c r="K12" s="194"/>
      <c r="L12" s="194"/>
      <c r="M12" s="194"/>
      <c r="N12" s="194"/>
      <c r="O12" s="194"/>
      <c r="P12" s="194"/>
      <c r="Q12" s="194"/>
      <c r="R12" s="194"/>
    </row>
    <row r="13" spans="1:18" s="22" customFormat="1" ht="15.75" customHeight="1">
      <c r="A13" s="725" t="s">
        <v>485</v>
      </c>
      <c r="B13" s="742">
        <v>284.10000000000002</v>
      </c>
      <c r="C13" s="742">
        <v>730.84</v>
      </c>
      <c r="D13" s="742">
        <v>735.1</v>
      </c>
      <c r="E13" s="742">
        <v>173.56</v>
      </c>
      <c r="F13" s="742">
        <v>279.83999999999997</v>
      </c>
      <c r="G13" s="80">
        <v>0.34132965858597225</v>
      </c>
      <c r="H13" s="201"/>
      <c r="J13" s="194"/>
      <c r="K13" s="194"/>
      <c r="L13" s="194"/>
      <c r="M13" s="194"/>
      <c r="N13" s="194"/>
      <c r="O13" s="194"/>
      <c r="P13" s="194"/>
      <c r="Q13" s="194"/>
      <c r="R13" s="194"/>
    </row>
    <row r="14" spans="1:18" s="22" customFormat="1" ht="15.75" customHeight="1">
      <c r="A14" s="725" t="s">
        <v>580</v>
      </c>
      <c r="B14" s="742">
        <v>279.83999999999997</v>
      </c>
      <c r="C14" s="742">
        <v>764.41</v>
      </c>
      <c r="D14" s="742">
        <v>748.4</v>
      </c>
      <c r="E14" s="742">
        <v>185.82</v>
      </c>
      <c r="F14" s="742">
        <v>295.83999999999997</v>
      </c>
      <c r="G14" s="80">
        <f>F14/D14</f>
        <v>0.39529663281667554</v>
      </c>
      <c r="H14" s="201"/>
      <c r="J14" s="260"/>
      <c r="K14" s="194"/>
      <c r="L14" s="194"/>
      <c r="M14" s="194"/>
      <c r="N14" s="194"/>
      <c r="O14" s="194"/>
      <c r="P14" s="194"/>
      <c r="Q14" s="194"/>
      <c r="R14" s="194"/>
    </row>
    <row r="15" spans="1:18" s="22" customFormat="1" ht="15.75" customHeight="1">
      <c r="A15" s="731" t="s">
        <v>579</v>
      </c>
      <c r="B15" s="742">
        <v>295.83999999999997</v>
      </c>
      <c r="C15" s="742">
        <v>773.43</v>
      </c>
      <c r="D15" s="742">
        <v>753.19</v>
      </c>
      <c r="E15" s="742">
        <v>188.85</v>
      </c>
      <c r="F15" s="742">
        <v>316.08999999999997</v>
      </c>
      <c r="G15" s="80">
        <f>F15/D15</f>
        <v>0.4196683439769513</v>
      </c>
      <c r="H15" s="201"/>
      <c r="I15" s="19"/>
      <c r="J15" s="260"/>
      <c r="K15" s="194"/>
      <c r="L15" s="194"/>
      <c r="M15" s="194"/>
      <c r="N15" s="194"/>
      <c r="O15" s="194"/>
      <c r="P15" s="194"/>
      <c r="Q15" s="194"/>
      <c r="R15" s="194"/>
    </row>
    <row r="16" spans="1:18" s="22" customFormat="1" ht="15" customHeight="1">
      <c r="A16" s="1039" t="s">
        <v>171</v>
      </c>
      <c r="B16" s="1039"/>
      <c r="C16" s="1039"/>
      <c r="D16" s="1039"/>
      <c r="E16" s="1039"/>
      <c r="F16" s="1039"/>
      <c r="G16" s="1039"/>
      <c r="I16" s="194"/>
      <c r="J16" s="194"/>
      <c r="K16" s="194"/>
      <c r="L16" s="194"/>
      <c r="M16" s="194"/>
      <c r="N16" s="194"/>
      <c r="O16" s="194"/>
      <c r="P16" s="194"/>
      <c r="Q16" s="194"/>
      <c r="R16" s="194"/>
    </row>
    <row r="17" spans="1:18" s="22" customFormat="1" ht="9.9499999999999993" customHeight="1">
      <c r="A17" s="649"/>
      <c r="B17" s="925"/>
      <c r="C17" s="925"/>
      <c r="D17" s="925"/>
      <c r="E17" s="925"/>
      <c r="F17" s="925"/>
      <c r="G17" s="649"/>
      <c r="I17" s="194"/>
      <c r="J17" s="194"/>
      <c r="K17" s="194"/>
      <c r="L17" s="194"/>
      <c r="M17" s="194"/>
      <c r="N17" s="194"/>
      <c r="O17" s="194"/>
      <c r="P17" s="194"/>
      <c r="Q17" s="194"/>
      <c r="R17" s="194"/>
    </row>
    <row r="19" spans="1:18" ht="15" customHeight="1">
      <c r="H19" s="193"/>
    </row>
    <row r="20" spans="1:18" ht="9.75" customHeight="1">
      <c r="H20" s="513"/>
      <c r="I20" s="513"/>
      <c r="J20" s="513"/>
      <c r="K20" s="513"/>
      <c r="L20" s="513"/>
      <c r="M20" s="513"/>
      <c r="N20" s="513"/>
      <c r="O20" s="513"/>
      <c r="P20" s="513"/>
      <c r="Q20" s="513"/>
    </row>
    <row r="21" spans="1:18" ht="15" customHeight="1">
      <c r="H21" s="513"/>
      <c r="I21" s="513"/>
      <c r="J21" s="513"/>
      <c r="K21" s="513"/>
      <c r="L21" s="513"/>
      <c r="M21" s="513"/>
      <c r="N21" s="513"/>
      <c r="O21" s="513"/>
      <c r="P21" s="513"/>
      <c r="Q21" s="513"/>
    </row>
    <row r="22" spans="1:18" ht="15" customHeight="1">
      <c r="H22" s="513"/>
      <c r="I22" s="513"/>
      <c r="J22" s="513"/>
      <c r="K22" s="513"/>
      <c r="L22" s="513"/>
      <c r="M22" s="513"/>
      <c r="N22" s="513"/>
      <c r="O22" s="513"/>
      <c r="P22" s="513"/>
      <c r="Q22" s="513"/>
    </row>
    <row r="23" spans="1:18" ht="15" customHeight="1">
      <c r="H23" s="513"/>
      <c r="I23" s="513"/>
      <c r="J23" s="513"/>
      <c r="K23" s="513"/>
      <c r="L23" s="513"/>
      <c r="M23" s="513"/>
      <c r="N23" s="513"/>
      <c r="O23" s="513"/>
      <c r="P23" s="513"/>
      <c r="Q23" s="513"/>
    </row>
    <row r="24" spans="1:18" ht="15" customHeight="1"/>
    <row r="25" spans="1:18" ht="15" customHeight="1"/>
    <row r="26" spans="1:18" ht="15" customHeight="1"/>
    <row r="27" spans="1:18" ht="15" customHeight="1">
      <c r="A27" s="16"/>
      <c r="B27" s="16"/>
      <c r="C27" s="16"/>
      <c r="D27" s="16"/>
      <c r="E27" s="16"/>
    </row>
    <row r="28" spans="1:18" ht="15" customHeight="1">
      <c r="B28" s="16"/>
      <c r="C28" s="16"/>
      <c r="D28" s="16"/>
      <c r="E28" s="16"/>
    </row>
    <row r="29" spans="1:18" ht="15" customHeight="1"/>
    <row r="30" spans="1:18" ht="15" customHeight="1">
      <c r="H30" s="195"/>
    </row>
    <row r="31" spans="1:18" ht="15" customHeight="1">
      <c r="H31" s="195"/>
    </row>
    <row r="32" spans="1:18" ht="15" customHeight="1">
      <c r="H32" s="195"/>
    </row>
    <row r="33" spans="1:8" ht="15" customHeight="1">
      <c r="H33" s="196"/>
    </row>
    <row r="34" spans="1:8" ht="14.25" customHeight="1"/>
    <row r="35" spans="1:8" ht="14.25" customHeight="1"/>
    <row r="36" spans="1:8" ht="14.25" customHeight="1"/>
    <row r="37" spans="1:8" ht="14.25" customHeight="1"/>
    <row r="38" spans="1:8" ht="14.25" customHeight="1"/>
    <row r="39" spans="1:8" ht="14.25" customHeight="1"/>
    <row r="40" spans="1:8" ht="14.25" customHeight="1"/>
    <row r="41" spans="1:8" ht="14.25" customHeight="1">
      <c r="C41" s="364"/>
      <c r="D41" s="364"/>
      <c r="E41" s="364"/>
      <c r="F41" s="364"/>
    </row>
    <row r="42" spans="1:8" ht="18">
      <c r="C42" s="19"/>
      <c r="D42" s="19"/>
      <c r="E42" s="19"/>
      <c r="F42" s="19"/>
    </row>
    <row r="43" spans="1:8">
      <c r="A43" s="16"/>
      <c r="B43" s="16"/>
      <c r="C43" s="16"/>
      <c r="D43" s="16"/>
      <c r="E43" s="16"/>
      <c r="F43" s="16"/>
      <c r="G43"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4">
    <mergeCell ref="A16:G16"/>
    <mergeCell ref="A1:G1"/>
    <mergeCell ref="A3:G3"/>
    <mergeCell ref="A4:G4"/>
  </mergeCells>
  <printOptions horizontalCentered="1"/>
  <pageMargins left="0.59055118110236227" right="0.59055118110236227"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6" tint="0.79998168889431442"/>
    <pageSetUpPr fitToPage="1"/>
  </sheetPr>
  <dimension ref="B1:X31"/>
  <sheetViews>
    <sheetView zoomScaleNormal="100" workbookViewId="0">
      <selection sqref="A1:P22"/>
    </sheetView>
  </sheetViews>
  <sheetFormatPr baseColWidth="10" defaultRowHeight="18"/>
  <cols>
    <col min="1" max="1" width="1.81640625" customWidth="1"/>
    <col min="2" max="2" width="11.6328125" customWidth="1"/>
    <col min="3" max="3" width="8.81640625" bestFit="1" customWidth="1"/>
    <col min="4" max="15" width="4.6328125" customWidth="1"/>
    <col min="16" max="16" width="4.36328125" customWidth="1"/>
  </cols>
  <sheetData>
    <row r="1" spans="2:24">
      <c r="B1" s="429"/>
      <c r="C1" s="429"/>
      <c r="D1" s="429"/>
      <c r="E1" s="429"/>
      <c r="F1" s="429"/>
      <c r="G1" s="429"/>
      <c r="H1" s="429"/>
      <c r="I1" s="429"/>
      <c r="J1" s="429"/>
      <c r="K1" s="429"/>
      <c r="L1" s="429"/>
      <c r="M1" s="429"/>
      <c r="N1" s="429"/>
    </row>
    <row r="2" spans="2:24">
      <c r="B2" s="1044" t="s">
        <v>2</v>
      </c>
      <c r="C2" s="1044"/>
      <c r="D2" s="1044"/>
      <c r="E2" s="1044"/>
      <c r="F2" s="1044"/>
      <c r="G2" s="1044"/>
      <c r="H2" s="1044"/>
      <c r="I2" s="1044"/>
      <c r="J2" s="1044"/>
      <c r="K2" s="1044"/>
      <c r="L2" s="1044"/>
      <c r="M2" s="1044"/>
      <c r="N2" s="1044"/>
      <c r="O2" s="1044"/>
    </row>
    <row r="3" spans="2:24" ht="18" customHeight="1">
      <c r="B3" s="1045" t="s">
        <v>438</v>
      </c>
      <c r="C3" s="1045"/>
      <c r="D3" s="1045"/>
      <c r="E3" s="1045"/>
      <c r="F3" s="1045"/>
      <c r="G3" s="1045"/>
      <c r="H3" s="1045"/>
      <c r="I3" s="1045"/>
      <c r="J3" s="1045"/>
      <c r="K3" s="1045"/>
      <c r="L3" s="1045"/>
      <c r="M3" s="1045"/>
      <c r="N3" s="1045"/>
      <c r="O3" s="1045"/>
    </row>
    <row r="4" spans="2:24" ht="18" customHeight="1">
      <c r="B4" s="1046" t="s">
        <v>637</v>
      </c>
      <c r="C4" s="1046"/>
      <c r="D4" s="1046"/>
      <c r="E4" s="1046"/>
      <c r="F4" s="1046"/>
      <c r="G4" s="1046"/>
      <c r="H4" s="1046"/>
      <c r="I4" s="1046"/>
      <c r="J4" s="1046"/>
      <c r="K4" s="1046"/>
      <c r="L4" s="1046"/>
      <c r="M4" s="1046"/>
      <c r="N4" s="1046"/>
      <c r="O4" s="1046"/>
    </row>
    <row r="5" spans="2:24">
      <c r="B5" s="1043"/>
      <c r="C5" s="1043"/>
      <c r="D5" s="1043"/>
      <c r="E5" s="1043"/>
      <c r="F5" s="1043"/>
      <c r="G5" s="1043"/>
      <c r="H5" s="1043"/>
      <c r="I5" s="1043"/>
      <c r="J5" s="818"/>
      <c r="K5" s="429"/>
      <c r="L5" s="429"/>
      <c r="M5" s="429"/>
      <c r="N5" s="429"/>
    </row>
    <row r="6" spans="2:24" ht="58.5" customHeight="1">
      <c r="B6" s="729" t="s">
        <v>5</v>
      </c>
      <c r="C6" s="730" t="s">
        <v>71</v>
      </c>
      <c r="D6" s="730" t="s">
        <v>9</v>
      </c>
      <c r="E6" s="730" t="s">
        <v>202</v>
      </c>
      <c r="F6" s="730" t="s">
        <v>308</v>
      </c>
      <c r="G6" s="730" t="s">
        <v>203</v>
      </c>
      <c r="H6" s="730" t="s">
        <v>309</v>
      </c>
      <c r="I6" s="730" t="s">
        <v>310</v>
      </c>
      <c r="J6" s="730" t="s">
        <v>311</v>
      </c>
      <c r="K6" s="730" t="s">
        <v>89</v>
      </c>
      <c r="L6" s="730" t="s">
        <v>312</v>
      </c>
      <c r="M6" s="730" t="s">
        <v>313</v>
      </c>
      <c r="N6" s="730" t="s">
        <v>129</v>
      </c>
      <c r="O6" s="730" t="s">
        <v>497</v>
      </c>
    </row>
    <row r="7" spans="2:24" ht="21.75" customHeight="1">
      <c r="B7" s="1271" t="s">
        <v>627</v>
      </c>
      <c r="C7" s="1271"/>
      <c r="D7" s="1271"/>
      <c r="E7" s="1271"/>
      <c r="F7" s="1271"/>
      <c r="G7" s="1271"/>
      <c r="H7" s="1271"/>
      <c r="I7" s="1271"/>
      <c r="J7" s="1271"/>
      <c r="K7" s="1271"/>
      <c r="L7" s="1271"/>
      <c r="M7" s="1271"/>
      <c r="N7" s="1271"/>
      <c r="O7" s="1271"/>
    </row>
    <row r="8" spans="2:24">
      <c r="B8" s="686" t="s">
        <v>130</v>
      </c>
      <c r="C8" s="848">
        <v>176.79</v>
      </c>
      <c r="D8" s="848">
        <v>0.184</v>
      </c>
      <c r="E8" s="848">
        <v>0.2</v>
      </c>
      <c r="F8" s="848">
        <v>1.07</v>
      </c>
      <c r="G8" s="848">
        <v>1.9E-2</v>
      </c>
      <c r="H8" s="848">
        <v>29.5</v>
      </c>
      <c r="I8" s="848">
        <v>0.93</v>
      </c>
      <c r="J8" s="848">
        <v>4.54</v>
      </c>
      <c r="K8" s="848">
        <v>1.42</v>
      </c>
      <c r="L8" s="848">
        <v>0.10199999999999999</v>
      </c>
      <c r="M8" s="848">
        <v>1.1000000000000001</v>
      </c>
      <c r="N8" s="848">
        <v>115</v>
      </c>
      <c r="O8" s="848">
        <v>61.79</v>
      </c>
    </row>
    <row r="9" spans="2:24">
      <c r="B9" s="687" t="s">
        <v>6</v>
      </c>
      <c r="C9" s="848">
        <v>494.29</v>
      </c>
      <c r="D9" s="848">
        <v>0.70799999999999996</v>
      </c>
      <c r="E9" s="848">
        <v>7.41</v>
      </c>
      <c r="F9" s="848">
        <v>12.7</v>
      </c>
      <c r="G9" s="848">
        <v>0.70399999999999996</v>
      </c>
      <c r="H9" s="848">
        <v>117.94</v>
      </c>
      <c r="I9" s="848">
        <v>7.2</v>
      </c>
      <c r="J9" s="848">
        <v>18</v>
      </c>
      <c r="K9" s="848">
        <v>5.86</v>
      </c>
      <c r="L9" s="848">
        <v>0.84</v>
      </c>
      <c r="M9" s="848">
        <v>27.37</v>
      </c>
      <c r="N9" s="848">
        <v>146.72999999999999</v>
      </c>
      <c r="O9" s="848">
        <v>347.56</v>
      </c>
    </row>
    <row r="10" spans="2:24">
      <c r="B10" s="687" t="s">
        <v>126</v>
      </c>
      <c r="C10" s="848">
        <v>40.22</v>
      </c>
      <c r="D10" s="848">
        <v>8.9999999999999993E-3</v>
      </c>
      <c r="E10" s="848">
        <v>0.75</v>
      </c>
      <c r="F10" s="848">
        <v>0.01</v>
      </c>
      <c r="G10" s="848">
        <v>2E-3</v>
      </c>
      <c r="H10" s="848">
        <v>0</v>
      </c>
      <c r="I10" s="848">
        <v>0</v>
      </c>
      <c r="J10" s="848">
        <v>0.25</v>
      </c>
      <c r="K10" s="848">
        <v>1.06</v>
      </c>
      <c r="L10" s="848">
        <v>0</v>
      </c>
      <c r="M10" s="848">
        <v>0.4</v>
      </c>
      <c r="N10" s="848">
        <v>2.4</v>
      </c>
      <c r="O10" s="848">
        <v>37.82</v>
      </c>
    </row>
    <row r="11" spans="2:24">
      <c r="B11" s="687" t="s">
        <v>13</v>
      </c>
      <c r="C11" s="848">
        <v>489.83</v>
      </c>
      <c r="D11" s="848">
        <v>0.52</v>
      </c>
      <c r="E11" s="848">
        <v>7.45</v>
      </c>
      <c r="F11" s="848">
        <v>10.45</v>
      </c>
      <c r="G11" s="848">
        <v>7.0000000000000007E-2</v>
      </c>
      <c r="H11" s="848">
        <v>102.34</v>
      </c>
      <c r="I11" s="848">
        <v>3</v>
      </c>
      <c r="J11" s="848">
        <v>11.4</v>
      </c>
      <c r="K11" s="848">
        <v>4.29</v>
      </c>
      <c r="L11" s="848">
        <v>7.4999999999999997E-2</v>
      </c>
      <c r="M11" s="848">
        <v>21.2</v>
      </c>
      <c r="N11" s="848">
        <v>144.93</v>
      </c>
      <c r="O11" s="848">
        <v>344.9</v>
      </c>
    </row>
    <row r="12" spans="2:24">
      <c r="B12" s="687" t="s">
        <v>111</v>
      </c>
      <c r="C12" s="848">
        <v>41.65</v>
      </c>
      <c r="D12" s="848">
        <v>0.315</v>
      </c>
      <c r="E12" s="848">
        <v>0.55000000000000004</v>
      </c>
      <c r="F12" s="848">
        <v>2.2000000000000002</v>
      </c>
      <c r="G12" s="848">
        <v>0.56999999999999995</v>
      </c>
      <c r="H12" s="848">
        <v>10.1</v>
      </c>
      <c r="I12" s="848">
        <v>4.4000000000000004</v>
      </c>
      <c r="J12" s="848">
        <v>7</v>
      </c>
      <c r="K12" s="848">
        <v>3.05</v>
      </c>
      <c r="L12" s="848">
        <v>0.77500000000000002</v>
      </c>
      <c r="M12" s="848">
        <v>6.7</v>
      </c>
      <c r="N12" s="848">
        <v>2.7</v>
      </c>
      <c r="O12" s="848">
        <v>38.950000000000003</v>
      </c>
    </row>
    <row r="13" spans="2:24">
      <c r="B13" s="688" t="s">
        <v>132</v>
      </c>
      <c r="C13" s="848">
        <v>181.26</v>
      </c>
      <c r="D13" s="848">
        <v>0.13800000000000001</v>
      </c>
      <c r="E13" s="848">
        <v>0.36</v>
      </c>
      <c r="F13" s="848">
        <v>1.1299999999999999</v>
      </c>
      <c r="G13" s="848">
        <v>8.5000000000000006E-2</v>
      </c>
      <c r="H13" s="848">
        <v>35</v>
      </c>
      <c r="I13" s="848">
        <v>0.73</v>
      </c>
      <c r="J13" s="848">
        <v>4.3899999999999997</v>
      </c>
      <c r="K13" s="848">
        <v>1.02</v>
      </c>
      <c r="L13" s="848">
        <v>9.1999999999999998E-2</v>
      </c>
      <c r="M13" s="848">
        <v>0.97</v>
      </c>
      <c r="N13" s="848">
        <v>116.5</v>
      </c>
      <c r="O13" s="848">
        <v>64.760000000000005</v>
      </c>
      <c r="P13" s="294"/>
      <c r="Q13" s="294"/>
      <c r="R13" s="294"/>
      <c r="S13" s="294"/>
      <c r="T13" s="294"/>
      <c r="U13" s="294"/>
      <c r="V13" s="294"/>
      <c r="W13" s="294"/>
      <c r="X13" s="294"/>
    </row>
    <row r="14" spans="2:24" ht="18" customHeight="1">
      <c r="B14" s="1042" t="s">
        <v>628</v>
      </c>
      <c r="C14" s="1042"/>
      <c r="D14" s="1042"/>
      <c r="E14" s="1042"/>
      <c r="F14" s="1042"/>
      <c r="G14" s="1042"/>
      <c r="H14" s="1042"/>
      <c r="I14" s="1042"/>
      <c r="J14" s="1042"/>
      <c r="K14" s="1042"/>
      <c r="L14" s="1042"/>
      <c r="M14" s="1042"/>
      <c r="N14" s="1042"/>
      <c r="O14" s="1042"/>
    </row>
    <row r="15" spans="2:24">
      <c r="B15" s="686" t="s">
        <v>130</v>
      </c>
      <c r="C15" s="848">
        <v>181.26</v>
      </c>
      <c r="D15" s="848">
        <v>0.13800000000000001</v>
      </c>
      <c r="E15" s="848">
        <v>0.36</v>
      </c>
      <c r="F15" s="848">
        <v>1.1299999999999999</v>
      </c>
      <c r="G15" s="848">
        <v>8.5000000000000006E-2</v>
      </c>
      <c r="H15" s="848">
        <v>35</v>
      </c>
      <c r="I15" s="848">
        <v>0.73</v>
      </c>
      <c r="J15" s="848">
        <v>4.3899999999999997</v>
      </c>
      <c r="K15" s="848">
        <v>1.02</v>
      </c>
      <c r="L15" s="848">
        <v>9.1999999999999998E-2</v>
      </c>
      <c r="M15" s="848">
        <v>0.97</v>
      </c>
      <c r="N15" s="848">
        <v>116.5</v>
      </c>
      <c r="O15" s="848">
        <v>64.760000000000005</v>
      </c>
    </row>
    <row r="16" spans="2:24">
      <c r="B16" s="689" t="s">
        <v>6</v>
      </c>
      <c r="C16" s="848">
        <v>502.09</v>
      </c>
      <c r="D16" s="848">
        <v>0.81899999999999995</v>
      </c>
      <c r="E16" s="848">
        <v>7.21</v>
      </c>
      <c r="F16" s="848">
        <v>13.1</v>
      </c>
      <c r="G16" s="848">
        <v>0.70799999999999996</v>
      </c>
      <c r="H16" s="848">
        <v>118</v>
      </c>
      <c r="I16" s="848">
        <v>7.5</v>
      </c>
      <c r="J16" s="848">
        <v>20.399999999999999</v>
      </c>
      <c r="K16" s="848">
        <v>6.86</v>
      </c>
      <c r="L16" s="848">
        <v>0.85399999999999998</v>
      </c>
      <c r="M16" s="848">
        <v>27.2</v>
      </c>
      <c r="N16" s="848">
        <v>149</v>
      </c>
      <c r="O16" s="848">
        <v>353.09</v>
      </c>
      <c r="Q16" s="898"/>
    </row>
    <row r="17" spans="2:24">
      <c r="B17" s="689" t="s">
        <v>126</v>
      </c>
      <c r="C17" s="848">
        <v>42.01</v>
      </c>
      <c r="D17" s="848">
        <v>7.0000000000000001E-3</v>
      </c>
      <c r="E17" s="848">
        <v>0.8</v>
      </c>
      <c r="F17" s="848">
        <v>0.01</v>
      </c>
      <c r="G17" s="848">
        <v>2E-3</v>
      </c>
      <c r="H17" s="848">
        <v>0</v>
      </c>
      <c r="I17" s="848">
        <v>0</v>
      </c>
      <c r="J17" s="848">
        <v>0.2</v>
      </c>
      <c r="K17" s="848">
        <v>1.07</v>
      </c>
      <c r="L17" s="848">
        <v>0</v>
      </c>
      <c r="M17" s="848">
        <v>0.4</v>
      </c>
      <c r="N17" s="848">
        <v>2.2000000000000002</v>
      </c>
      <c r="O17" s="848">
        <v>39.81</v>
      </c>
    </row>
    <row r="18" spans="2:24">
      <c r="B18" s="689" t="s">
        <v>13</v>
      </c>
      <c r="C18" s="848">
        <v>497.99</v>
      </c>
      <c r="D18" s="848">
        <v>0.53</v>
      </c>
      <c r="E18" s="848">
        <v>7.45</v>
      </c>
      <c r="F18" s="848">
        <v>10.6</v>
      </c>
      <c r="G18" s="848">
        <v>7.4999999999999997E-2</v>
      </c>
      <c r="H18" s="848">
        <v>104</v>
      </c>
      <c r="I18" s="848">
        <v>3.1</v>
      </c>
      <c r="J18" s="848">
        <v>11.8</v>
      </c>
      <c r="K18" s="848">
        <v>4.43</v>
      </c>
      <c r="L18" s="848">
        <v>7.4999999999999997E-2</v>
      </c>
      <c r="M18" s="848">
        <v>21.2</v>
      </c>
      <c r="N18" s="848">
        <v>147.1</v>
      </c>
      <c r="O18" s="848">
        <v>350.89</v>
      </c>
    </row>
    <row r="19" spans="2:24">
      <c r="B19" s="689" t="s">
        <v>111</v>
      </c>
      <c r="C19" s="848">
        <v>44.9</v>
      </c>
      <c r="D19" s="848">
        <v>0.28000000000000003</v>
      </c>
      <c r="E19" s="848">
        <v>0.55000000000000004</v>
      </c>
      <c r="F19" s="848">
        <v>2.2000000000000002</v>
      </c>
      <c r="G19" s="848">
        <v>0.6</v>
      </c>
      <c r="H19" s="848">
        <v>11</v>
      </c>
      <c r="I19" s="848">
        <v>4.3</v>
      </c>
      <c r="J19" s="848">
        <v>9</v>
      </c>
      <c r="K19" s="848">
        <v>3.14</v>
      </c>
      <c r="L19" s="848">
        <v>0.8</v>
      </c>
      <c r="M19" s="848">
        <v>6.4</v>
      </c>
      <c r="N19" s="848">
        <v>3.1</v>
      </c>
      <c r="O19" s="848">
        <v>41.8</v>
      </c>
    </row>
    <row r="20" spans="2:24">
      <c r="B20" s="689" t="s">
        <v>132</v>
      </c>
      <c r="C20" s="848">
        <v>185.35</v>
      </c>
      <c r="D20" s="848">
        <v>0.154</v>
      </c>
      <c r="E20" s="848">
        <v>0.37</v>
      </c>
      <c r="F20" s="848">
        <v>1.44</v>
      </c>
      <c r="G20" s="848">
        <v>0.12</v>
      </c>
      <c r="H20" s="848">
        <v>38</v>
      </c>
      <c r="I20" s="848">
        <v>0.83</v>
      </c>
      <c r="J20" s="848">
        <v>4.1900000000000004</v>
      </c>
      <c r="K20" s="848">
        <v>1.38</v>
      </c>
      <c r="L20" s="848">
        <v>7.0999999999999994E-2</v>
      </c>
      <c r="M20" s="848">
        <v>0.97</v>
      </c>
      <c r="N20" s="848">
        <v>117.5</v>
      </c>
      <c r="O20" s="848">
        <v>67.849999999999994</v>
      </c>
      <c r="P20" s="294"/>
      <c r="Q20" s="926"/>
      <c r="R20" s="294"/>
      <c r="S20" s="294"/>
      <c r="T20" s="294"/>
      <c r="U20" s="294"/>
      <c r="V20" s="294"/>
      <c r="W20" s="294"/>
      <c r="X20" s="294"/>
    </row>
    <row r="21" spans="2:24">
      <c r="B21" s="1270" t="s">
        <v>358</v>
      </c>
      <c r="C21" s="1270"/>
      <c r="D21" s="1270"/>
      <c r="E21" s="1270"/>
      <c r="F21" s="1270"/>
      <c r="G21" s="1270"/>
      <c r="H21" s="1270"/>
      <c r="I21" s="1270"/>
      <c r="J21" s="1270"/>
      <c r="K21" s="1270"/>
      <c r="L21" s="1270"/>
      <c r="M21" s="1270"/>
      <c r="N21" s="1270"/>
      <c r="O21" s="1270"/>
    </row>
    <row r="22" spans="2:24">
      <c r="B22" s="711"/>
      <c r="C22" s="711"/>
      <c r="D22" s="711"/>
      <c r="E22" s="711"/>
      <c r="F22" s="711"/>
      <c r="G22" s="711"/>
      <c r="H22" s="711"/>
      <c r="I22" s="711"/>
      <c r="J22" s="711"/>
      <c r="K22" s="711"/>
      <c r="L22" s="711"/>
      <c r="M22" s="294"/>
      <c r="N22" s="294"/>
      <c r="O22" s="294"/>
    </row>
    <row r="23" spans="2:24">
      <c r="B23" s="294"/>
      <c r="C23" s="294"/>
      <c r="D23" s="294"/>
      <c r="E23" s="294"/>
      <c r="F23" s="294"/>
      <c r="G23" s="294"/>
      <c r="H23" s="294"/>
      <c r="I23" s="294"/>
      <c r="J23" s="294"/>
      <c r="K23" s="294"/>
      <c r="L23" s="294"/>
      <c r="M23" s="294"/>
      <c r="N23" s="294"/>
      <c r="O23" s="294"/>
    </row>
    <row r="24" spans="2:24">
      <c r="B24" s="294"/>
      <c r="C24" s="19"/>
      <c r="D24" s="294"/>
      <c r="E24" s="294"/>
      <c r="F24" s="294"/>
      <c r="G24" s="294"/>
      <c r="H24" s="294"/>
      <c r="I24" s="294"/>
      <c r="J24" s="294"/>
      <c r="K24" s="294"/>
      <c r="L24" s="294"/>
      <c r="M24" s="294"/>
      <c r="N24" s="294"/>
      <c r="O24" s="294"/>
    </row>
    <row r="25" spans="2:24">
      <c r="B25" s="294"/>
      <c r="C25" s="693"/>
      <c r="D25" s="294"/>
      <c r="E25" s="294"/>
      <c r="F25" s="294"/>
      <c r="G25" s="294"/>
      <c r="H25" s="294"/>
      <c r="I25" s="294"/>
      <c r="J25" s="294"/>
      <c r="K25" s="294"/>
      <c r="L25" s="294"/>
      <c r="M25" s="294"/>
      <c r="N25" s="294"/>
      <c r="O25" s="294"/>
    </row>
    <row r="26" spans="2:24">
      <c r="B26" s="294"/>
      <c r="C26" s="294"/>
      <c r="D26" s="294"/>
      <c r="E26" s="294"/>
      <c r="F26" s="294"/>
      <c r="G26" s="294"/>
      <c r="H26" s="294"/>
      <c r="I26" s="294"/>
      <c r="J26" s="294"/>
      <c r="K26" s="294"/>
      <c r="L26" s="294"/>
      <c r="M26" s="294"/>
      <c r="N26" s="294"/>
      <c r="O26" s="294"/>
    </row>
    <row r="27" spans="2:24">
      <c r="B27" s="294"/>
      <c r="C27" s="294"/>
      <c r="D27" s="294"/>
      <c r="E27" s="294"/>
      <c r="F27" s="294"/>
      <c r="G27" s="294"/>
      <c r="H27" s="294"/>
      <c r="I27" s="294"/>
      <c r="J27" s="294"/>
      <c r="K27" s="294"/>
      <c r="L27" s="294"/>
      <c r="M27" s="294"/>
      <c r="N27" s="294"/>
      <c r="O27" s="516"/>
    </row>
    <row r="28" spans="2:24">
      <c r="B28" s="294"/>
      <c r="C28" s="294"/>
      <c r="D28" s="294"/>
      <c r="E28" s="294"/>
      <c r="F28" s="294"/>
      <c r="G28" s="294"/>
      <c r="H28" s="294"/>
      <c r="I28" s="294"/>
      <c r="J28" s="294"/>
      <c r="K28" s="294"/>
      <c r="L28" s="294"/>
      <c r="M28" s="294"/>
      <c r="N28" s="294"/>
      <c r="O28" s="294"/>
    </row>
    <row r="29" spans="2:24">
      <c r="B29" s="294"/>
      <c r="C29" s="294"/>
      <c r="D29" s="294"/>
      <c r="E29" s="294"/>
      <c r="F29" s="294"/>
      <c r="G29" s="294"/>
      <c r="H29" s="294"/>
      <c r="I29" s="294"/>
      <c r="J29" s="294"/>
      <c r="K29" s="294"/>
      <c r="L29" s="294"/>
      <c r="M29" s="294"/>
      <c r="N29" s="294"/>
      <c r="O29" s="294"/>
    </row>
    <row r="30" spans="2:24">
      <c r="B30" s="294"/>
      <c r="C30" s="294"/>
      <c r="D30" s="294"/>
      <c r="E30" s="294"/>
      <c r="F30" s="294"/>
      <c r="G30" s="294"/>
      <c r="H30" s="294"/>
      <c r="I30" s="294"/>
      <c r="J30" s="294"/>
      <c r="K30" s="294"/>
      <c r="L30" s="294"/>
      <c r="M30" s="294"/>
      <c r="N30" s="294"/>
      <c r="O30" s="294"/>
    </row>
    <row r="31" spans="2:24">
      <c r="B31" s="294"/>
      <c r="C31" s="294"/>
      <c r="D31" s="294"/>
      <c r="E31" s="294"/>
      <c r="F31" s="294"/>
      <c r="G31" s="294"/>
      <c r="H31" s="294"/>
      <c r="I31" s="294"/>
      <c r="J31" s="294"/>
      <c r="K31" s="294"/>
      <c r="L31" s="294"/>
      <c r="M31" s="294"/>
      <c r="N31" s="294"/>
      <c r="O31" s="294"/>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scale="85" orientation="portrait" r:id="rId1"/>
  <headerFooter>
    <oddFooter>&amp;C&amp;11&amp;A</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tint="0.79998168889431442"/>
    <pageSetUpPr fitToPage="1"/>
  </sheetPr>
  <dimension ref="B1:O18"/>
  <sheetViews>
    <sheetView topLeftCell="A6" zoomScaleNormal="100" workbookViewId="0">
      <selection sqref="A1:E43"/>
    </sheetView>
  </sheetViews>
  <sheetFormatPr baseColWidth="10" defaultColWidth="10.90625" defaultRowHeight="12.75"/>
  <cols>
    <col min="1" max="1" width="0.90625" style="79" customWidth="1"/>
    <col min="2" max="2" width="15.6328125" style="79" customWidth="1"/>
    <col min="3" max="3" width="12.36328125" style="79" customWidth="1"/>
    <col min="4" max="5" width="15.6328125" style="79" customWidth="1"/>
    <col min="6" max="6" width="2.6328125" style="79" customWidth="1"/>
    <col min="7" max="7" width="6.7265625" style="79" customWidth="1"/>
    <col min="8" max="8" width="7" style="79" customWidth="1"/>
    <col min="9" max="16384" width="10.90625" style="79"/>
  </cols>
  <sheetData>
    <row r="1" spans="2:15" s="30" customFormat="1" ht="15" customHeight="1">
      <c r="B1" s="1044" t="s">
        <v>45</v>
      </c>
      <c r="C1" s="1044"/>
      <c r="D1" s="1044"/>
      <c r="E1" s="1044"/>
    </row>
    <row r="2" spans="2:15" s="30" customFormat="1" ht="15" customHeight="1">
      <c r="B2" s="31"/>
      <c r="C2" s="31"/>
      <c r="D2" s="31"/>
      <c r="E2" s="31"/>
    </row>
    <row r="3" spans="2:15" s="30" customFormat="1" ht="18.600000000000001" customHeight="1">
      <c r="B3" s="1045" t="s">
        <v>439</v>
      </c>
      <c r="C3" s="1045"/>
      <c r="D3" s="1045"/>
      <c r="E3" s="1045"/>
    </row>
    <row r="4" spans="2:15" s="30" customFormat="1" ht="15" customHeight="1">
      <c r="B4" s="1044" t="s">
        <v>522</v>
      </c>
      <c r="C4" s="1044"/>
      <c r="D4" s="1044"/>
      <c r="E4" s="1044"/>
    </row>
    <row r="5" spans="2:15" s="30" customFormat="1" ht="27.75" customHeight="1">
      <c r="B5" s="295" t="s">
        <v>11</v>
      </c>
      <c r="C5" s="296" t="s">
        <v>107</v>
      </c>
      <c r="D5" s="296" t="s">
        <v>110</v>
      </c>
      <c r="E5" s="296" t="s">
        <v>314</v>
      </c>
      <c r="G5" s="421"/>
    </row>
    <row r="6" spans="2:15" s="30" customFormat="1" ht="18" customHeight="1">
      <c r="B6" s="105" t="s">
        <v>66</v>
      </c>
      <c r="C6" s="710">
        <v>23.68</v>
      </c>
      <c r="D6" s="710">
        <v>127.3112</v>
      </c>
      <c r="E6" s="709">
        <f t="shared" ref="E6:E11" si="0">D6/C6*10</f>
        <v>53.763175675675676</v>
      </c>
      <c r="G6" s="422"/>
      <c r="H6" s="422"/>
    </row>
    <row r="7" spans="2:15" s="30" customFormat="1" ht="18" customHeight="1">
      <c r="B7" s="105" t="s">
        <v>67</v>
      </c>
      <c r="C7" s="710">
        <v>24.527000000000001</v>
      </c>
      <c r="D7" s="710">
        <v>94.672499999999999</v>
      </c>
      <c r="E7" s="709">
        <f t="shared" si="0"/>
        <v>38.599298732009622</v>
      </c>
      <c r="G7" s="422"/>
      <c r="H7" s="422"/>
    </row>
    <row r="8" spans="2:15" s="30" customFormat="1" ht="18" customHeight="1">
      <c r="B8" s="105" t="s">
        <v>68</v>
      </c>
      <c r="C8" s="710">
        <v>25.120999999999999</v>
      </c>
      <c r="D8" s="710">
        <v>130.375</v>
      </c>
      <c r="E8" s="709">
        <f t="shared" si="0"/>
        <v>51.898809760757928</v>
      </c>
      <c r="G8" s="422"/>
      <c r="H8" s="422"/>
    </row>
    <row r="9" spans="2:15" s="30" customFormat="1" ht="18" customHeight="1">
      <c r="B9" s="105" t="s">
        <v>63</v>
      </c>
      <c r="C9" s="710">
        <v>23.991</v>
      </c>
      <c r="D9" s="710">
        <v>149.78790000000001</v>
      </c>
      <c r="E9" s="709">
        <f t="shared" si="0"/>
        <v>62.435038139302243</v>
      </c>
      <c r="G9" s="422"/>
      <c r="H9" s="422"/>
      <c r="I9" s="31"/>
    </row>
    <row r="10" spans="2:15" s="30" customFormat="1" ht="18" customHeight="1">
      <c r="B10" s="105" t="s">
        <v>65</v>
      </c>
      <c r="C10" s="710">
        <v>21</v>
      </c>
      <c r="D10" s="710">
        <v>130.3073</v>
      </c>
      <c r="E10" s="709">
        <f t="shared" si="0"/>
        <v>62.051095238095243</v>
      </c>
      <c r="G10" s="423"/>
      <c r="H10" s="423"/>
      <c r="I10" s="190"/>
      <c r="J10" s="322"/>
      <c r="K10" s="322"/>
      <c r="L10" s="322"/>
      <c r="M10" s="322"/>
      <c r="N10" s="322"/>
      <c r="O10" s="322"/>
    </row>
    <row r="11" spans="2:15" ht="18" customHeight="1">
      <c r="B11" s="105" t="s">
        <v>69</v>
      </c>
      <c r="C11" s="710">
        <v>22.398</v>
      </c>
      <c r="D11" s="710">
        <v>134.88432</v>
      </c>
      <c r="E11" s="709">
        <f t="shared" si="0"/>
        <v>60.221591213501206</v>
      </c>
      <c r="F11" s="51"/>
      <c r="G11" s="423"/>
      <c r="H11" s="423"/>
      <c r="I11" s="53"/>
      <c r="J11" s="298"/>
      <c r="K11" s="298"/>
      <c r="L11" s="424"/>
      <c r="M11" s="53"/>
      <c r="N11" s="321"/>
      <c r="O11" s="321"/>
    </row>
    <row r="12" spans="2:15" ht="18" customHeight="1">
      <c r="B12" s="105" t="s">
        <v>109</v>
      </c>
      <c r="C12" s="710">
        <v>23.713999999999999</v>
      </c>
      <c r="D12" s="710">
        <f>C12*E12/10</f>
        <v>163.6266</v>
      </c>
      <c r="E12" s="709">
        <v>69</v>
      </c>
      <c r="F12" s="51"/>
      <c r="G12" s="423"/>
      <c r="H12" s="425"/>
      <c r="I12" s="426"/>
      <c r="J12" s="427"/>
      <c r="K12" s="427"/>
      <c r="L12" s="424"/>
      <c r="M12" s="53"/>
      <c r="N12" s="321"/>
      <c r="O12" s="321"/>
    </row>
    <row r="13" spans="2:15" ht="18" customHeight="1">
      <c r="B13" s="105" t="s">
        <v>161</v>
      </c>
      <c r="C13" s="710">
        <v>26.54</v>
      </c>
      <c r="D13" s="710">
        <v>174.083</v>
      </c>
      <c r="E13" s="709">
        <f>D13/C13*10</f>
        <v>65.592690278824421</v>
      </c>
      <c r="F13" s="51"/>
      <c r="G13" s="423"/>
      <c r="H13" s="423"/>
      <c r="I13" s="53"/>
      <c r="J13" s="298"/>
      <c r="K13" s="298"/>
      <c r="L13" s="424"/>
      <c r="M13" s="53"/>
      <c r="N13" s="321"/>
      <c r="O13" s="321"/>
    </row>
    <row r="14" spans="2:15" ht="18" customHeight="1">
      <c r="B14" s="105" t="s">
        <v>367</v>
      </c>
      <c r="C14" s="710">
        <v>20.937000000000001</v>
      </c>
      <c r="D14" s="710">
        <v>131.27499</v>
      </c>
      <c r="E14" s="709">
        <v>61.1</v>
      </c>
      <c r="F14" s="51"/>
      <c r="G14" s="423"/>
      <c r="H14" s="423"/>
      <c r="I14" s="53"/>
      <c r="J14" s="298"/>
      <c r="K14" s="298"/>
      <c r="L14" s="424"/>
      <c r="M14" s="53"/>
      <c r="N14" s="321"/>
      <c r="O14" s="321"/>
    </row>
    <row r="15" spans="2:15" ht="18" customHeight="1">
      <c r="B15" s="105" t="s">
        <v>455</v>
      </c>
      <c r="C15" s="710">
        <v>29.521999999999998</v>
      </c>
      <c r="D15" s="710">
        <v>192.80799999999999</v>
      </c>
      <c r="E15" s="709">
        <v>65.309938351060225</v>
      </c>
      <c r="F15" s="51"/>
      <c r="G15" s="423"/>
      <c r="H15" s="423"/>
      <c r="I15" s="53"/>
      <c r="J15" s="298"/>
      <c r="K15" s="298"/>
      <c r="L15" s="424"/>
      <c r="M15" s="53"/>
      <c r="N15" s="321"/>
      <c r="O15" s="321"/>
    </row>
    <row r="16" spans="2:15" ht="18" customHeight="1">
      <c r="B16" s="105" t="s">
        <v>485</v>
      </c>
      <c r="C16" s="710">
        <v>26.242000000000001</v>
      </c>
      <c r="D16" s="710">
        <v>174.8972</v>
      </c>
      <c r="E16" s="709">
        <f>D16/C16*10</f>
        <v>66.647816477402642</v>
      </c>
      <c r="F16" s="51"/>
      <c r="G16" s="423"/>
      <c r="H16" s="423"/>
      <c r="I16" s="53"/>
      <c r="J16" s="298"/>
      <c r="K16" s="298"/>
      <c r="L16" s="424"/>
      <c r="M16" s="53"/>
      <c r="N16" s="321"/>
      <c r="O16" s="321"/>
    </row>
    <row r="17" spans="2:15" ht="18" customHeight="1">
      <c r="B17" s="105" t="s">
        <v>508</v>
      </c>
      <c r="C17" s="710">
        <v>26.393999999999998</v>
      </c>
      <c r="D17" s="710">
        <f>C17*E17/10</f>
        <v>174.72827999999998</v>
      </c>
      <c r="E17" s="709">
        <v>66.2</v>
      </c>
      <c r="F17" s="51"/>
      <c r="G17" s="428"/>
      <c r="H17" s="321"/>
      <c r="I17" s="528"/>
      <c r="J17" s="298"/>
      <c r="K17" s="298"/>
      <c r="L17" s="424"/>
      <c r="M17" s="53"/>
      <c r="N17" s="321"/>
      <c r="O17" s="321"/>
    </row>
    <row r="18" spans="2:15" ht="30" customHeight="1">
      <c r="B18" s="1272" t="s">
        <v>662</v>
      </c>
      <c r="C18" s="1273"/>
      <c r="D18" s="1273"/>
      <c r="E18" s="1273"/>
    </row>
  </sheetData>
  <mergeCells count="4">
    <mergeCell ref="B1:E1"/>
    <mergeCell ref="B3:E3"/>
    <mergeCell ref="B4:E4"/>
    <mergeCell ref="B18:E18"/>
  </mergeCells>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tint="0.79998168889431442"/>
    <pageSetUpPr fitToPage="1"/>
  </sheetPr>
  <dimension ref="B1:N26"/>
  <sheetViews>
    <sheetView zoomScaleNormal="100" zoomScaleSheetLayoutView="50" workbookViewId="0">
      <selection sqref="A1:G19"/>
    </sheetView>
  </sheetViews>
  <sheetFormatPr baseColWidth="10" defaultColWidth="10.90625" defaultRowHeight="12.75"/>
  <cols>
    <col min="1" max="1" width="0.90625" style="79" customWidth="1"/>
    <col min="2" max="2" width="12.54296875" style="79" customWidth="1"/>
    <col min="3" max="3" width="13.6328125" style="79" customWidth="1"/>
    <col min="4" max="6" width="12.7265625" style="79" customWidth="1"/>
    <col min="7" max="7" width="1.54296875" style="79" customWidth="1"/>
    <col min="8" max="8" width="6.7265625" style="79" customWidth="1"/>
    <col min="9" max="9" width="7" style="79" customWidth="1"/>
    <col min="10" max="16384" width="10.90625" style="79"/>
  </cols>
  <sheetData>
    <row r="1" spans="2:14" s="30" customFormat="1" ht="15" customHeight="1">
      <c r="B1" s="1044" t="s">
        <v>3</v>
      </c>
      <c r="C1" s="1044"/>
      <c r="D1" s="1044"/>
      <c r="E1" s="1044"/>
      <c r="F1" s="1044"/>
    </row>
    <row r="2" spans="2:14" s="30" customFormat="1" ht="28.5" customHeight="1">
      <c r="B2" s="1045" t="s">
        <v>254</v>
      </c>
      <c r="C2" s="1044"/>
      <c r="D2" s="1044"/>
      <c r="E2" s="1044"/>
      <c r="F2" s="1044"/>
    </row>
    <row r="3" spans="2:14" s="30" customFormat="1" ht="15" customHeight="1">
      <c r="B3" s="1044" t="s">
        <v>491</v>
      </c>
      <c r="C3" s="1044"/>
      <c r="D3" s="1044"/>
      <c r="E3" s="1044"/>
      <c r="F3" s="1044"/>
      <c r="I3" s="322"/>
      <c r="J3" s="322"/>
      <c r="K3" s="322"/>
      <c r="L3" s="322"/>
      <c r="M3" s="322"/>
      <c r="N3" s="322"/>
    </row>
    <row r="4" spans="2:14" s="30" customFormat="1" ht="15" customHeight="1">
      <c r="B4" s="66"/>
      <c r="C4" s="66"/>
      <c r="D4" s="66"/>
      <c r="E4" s="66"/>
      <c r="F4" s="66"/>
      <c r="I4" s="322"/>
      <c r="J4" s="322"/>
      <c r="K4" s="322"/>
      <c r="L4" s="322"/>
      <c r="M4" s="322"/>
      <c r="N4" s="322"/>
    </row>
    <row r="5" spans="2:14" s="30" customFormat="1" ht="27.75" customHeight="1">
      <c r="B5" s="295" t="s">
        <v>11</v>
      </c>
      <c r="C5" s="295" t="s">
        <v>12</v>
      </c>
      <c r="D5" s="296" t="s">
        <v>32</v>
      </c>
      <c r="E5" s="296" t="s">
        <v>30</v>
      </c>
      <c r="F5" s="296" t="s">
        <v>31</v>
      </c>
      <c r="I5" s="190"/>
      <c r="J5" s="190"/>
      <c r="K5" s="190"/>
      <c r="L5" s="322"/>
      <c r="M5" s="322"/>
      <c r="N5" s="322"/>
    </row>
    <row r="6" spans="2:14" ht="16.5" customHeight="1">
      <c r="B6" s="1214" t="s">
        <v>364</v>
      </c>
      <c r="C6" s="307" t="s">
        <v>178</v>
      </c>
      <c r="D6" s="991">
        <v>22332</v>
      </c>
      <c r="E6" s="991">
        <v>148507.79999999999</v>
      </c>
      <c r="F6" s="992">
        <f>E6/D6*10</f>
        <v>66.5</v>
      </c>
      <c r="G6" s="51"/>
      <c r="H6" s="319"/>
      <c r="I6" s="609"/>
      <c r="J6" s="53"/>
      <c r="K6" s="298"/>
      <c r="L6" s="298"/>
      <c r="M6" s="424"/>
      <c r="N6" s="53"/>
    </row>
    <row r="7" spans="2:14" ht="16.5" customHeight="1">
      <c r="B7" s="1214"/>
      <c r="C7" s="307" t="s">
        <v>179</v>
      </c>
      <c r="D7" s="991">
        <v>4208</v>
      </c>
      <c r="E7" s="991">
        <v>25500.5</v>
      </c>
      <c r="F7" s="992">
        <f>E7/D7*10</f>
        <v>60.600047528517109</v>
      </c>
      <c r="G7" s="51"/>
      <c r="H7" s="319"/>
      <c r="I7" s="609"/>
      <c r="J7" s="53"/>
      <c r="K7" s="298"/>
      <c r="L7" s="298"/>
      <c r="M7" s="424"/>
      <c r="N7" s="53"/>
    </row>
    <row r="8" spans="2:14" ht="16.5" customHeight="1">
      <c r="B8" s="1214"/>
      <c r="C8" s="307" t="s">
        <v>7</v>
      </c>
      <c r="D8" s="993">
        <f>SUM(D6:D7)</f>
        <v>26540</v>
      </c>
      <c r="E8" s="993">
        <f>SUM(E6:E7)</f>
        <v>174008.3</v>
      </c>
      <c r="F8" s="994">
        <f>E8/D8*10</f>
        <v>65.564544084400907</v>
      </c>
      <c r="G8" s="51"/>
      <c r="H8" s="319"/>
      <c r="I8" s="610"/>
      <c r="J8" s="53"/>
      <c r="K8" s="298"/>
      <c r="L8" s="298"/>
      <c r="M8" s="424"/>
      <c r="N8" s="53"/>
    </row>
    <row r="9" spans="2:14" ht="16.5" customHeight="1">
      <c r="B9" s="1275" t="s">
        <v>367</v>
      </c>
      <c r="C9" s="307" t="s">
        <v>178</v>
      </c>
      <c r="D9" s="993">
        <v>17395</v>
      </c>
      <c r="E9" s="991">
        <f>D9*F9/10</f>
        <v>111501.95</v>
      </c>
      <c r="F9" s="994">
        <v>64.099999999999994</v>
      </c>
      <c r="G9" s="51"/>
      <c r="H9" s="319"/>
      <c r="I9" s="610"/>
      <c r="J9" s="53"/>
      <c r="K9" s="298"/>
      <c r="L9" s="298"/>
      <c r="M9" s="424"/>
      <c r="N9" s="53"/>
    </row>
    <row r="10" spans="2:14" ht="16.5" customHeight="1">
      <c r="B10" s="1275"/>
      <c r="C10" s="307" t="s">
        <v>179</v>
      </c>
      <c r="D10" s="993">
        <v>3542</v>
      </c>
      <c r="E10" s="991">
        <f>D10*F10/10</f>
        <v>16364.040000000003</v>
      </c>
      <c r="F10" s="994">
        <v>46.2</v>
      </c>
      <c r="G10" s="51"/>
      <c r="H10" s="319"/>
      <c r="I10" s="610"/>
      <c r="J10" s="616"/>
      <c r="K10" s="609"/>
      <c r="L10" s="298"/>
      <c r="M10" s="424"/>
      <c r="N10" s="53"/>
    </row>
    <row r="11" spans="2:14" ht="16.5" customHeight="1">
      <c r="B11" s="1275"/>
      <c r="C11" s="307" t="s">
        <v>7</v>
      </c>
      <c r="D11" s="993">
        <f>SUM(D9:D10)</f>
        <v>20937</v>
      </c>
      <c r="E11" s="993">
        <f>E9+E10</f>
        <v>127865.99</v>
      </c>
      <c r="F11" s="994">
        <f>E11/D11*10</f>
        <v>61.071782012704787</v>
      </c>
      <c r="G11" s="51"/>
      <c r="H11" s="618"/>
      <c r="I11" s="622"/>
      <c r="J11" s="618"/>
      <c r="K11" s="298"/>
      <c r="L11" s="298"/>
      <c r="M11" s="424"/>
      <c r="N11" s="53"/>
    </row>
    <row r="12" spans="2:14" ht="16.5" customHeight="1">
      <c r="B12" s="1275" t="s">
        <v>448</v>
      </c>
      <c r="C12" s="307" t="s">
        <v>178</v>
      </c>
      <c r="D12" s="993">
        <v>27885</v>
      </c>
      <c r="E12" s="991">
        <f>1815355/10</f>
        <v>181535.5</v>
      </c>
      <c r="F12" s="994">
        <f>+E12*10/D12</f>
        <v>65.101488255334402</v>
      </c>
      <c r="G12" s="51"/>
      <c r="H12" s="319"/>
      <c r="I12" s="610"/>
      <c r="J12" s="53"/>
      <c r="K12" s="298"/>
      <c r="L12" s="298"/>
      <c r="M12" s="424"/>
      <c r="N12" s="53"/>
    </row>
    <row r="13" spans="2:14" ht="16.5" customHeight="1">
      <c r="B13" s="1275"/>
      <c r="C13" s="307" t="s">
        <v>179</v>
      </c>
      <c r="D13" s="993">
        <v>1637</v>
      </c>
      <c r="E13" s="991">
        <f>112725/10</f>
        <v>11272.5</v>
      </c>
      <c r="F13" s="994">
        <f>+E13*10/D13</f>
        <v>68.860720830788026</v>
      </c>
      <c r="G13" s="51"/>
      <c r="H13" s="319"/>
      <c r="I13" s="610"/>
      <c r="J13" s="608"/>
      <c r="K13" s="298"/>
      <c r="L13" s="298"/>
      <c r="M13" s="424"/>
      <c r="N13" s="53"/>
    </row>
    <row r="14" spans="2:14" ht="16.5" customHeight="1">
      <c r="B14" s="1275"/>
      <c r="C14" s="307" t="s">
        <v>7</v>
      </c>
      <c r="D14" s="993">
        <f>+D12+D13</f>
        <v>29522</v>
      </c>
      <c r="E14" s="993">
        <f>+E12+E13</f>
        <v>192808</v>
      </c>
      <c r="F14" s="994">
        <f>+E14*10/D14</f>
        <v>65.309938351060225</v>
      </c>
      <c r="G14" s="51"/>
      <c r="H14" s="620"/>
      <c r="I14" s="622"/>
      <c r="J14" s="621"/>
      <c r="K14" s="298"/>
      <c r="L14" s="298"/>
      <c r="M14" s="424"/>
      <c r="N14" s="53"/>
    </row>
    <row r="15" spans="2:14" ht="16.5" customHeight="1">
      <c r="B15" s="1275" t="s">
        <v>488</v>
      </c>
      <c r="C15" s="307" t="s">
        <v>178</v>
      </c>
      <c r="D15" s="993">
        <v>23083</v>
      </c>
      <c r="E15" s="993">
        <v>154923.79999999999</v>
      </c>
      <c r="F15" s="994">
        <f>E15/D15*10</f>
        <v>67.115972793830963</v>
      </c>
      <c r="G15" s="51"/>
      <c r="H15" s="620"/>
      <c r="I15" s="622"/>
      <c r="J15" s="621"/>
      <c r="K15" s="298"/>
      <c r="L15" s="298"/>
      <c r="M15" s="424"/>
      <c r="N15" s="53"/>
    </row>
    <row r="16" spans="2:14" ht="16.5" customHeight="1">
      <c r="B16" s="1275"/>
      <c r="C16" s="307" t="s">
        <v>470</v>
      </c>
      <c r="D16" s="993">
        <v>3159</v>
      </c>
      <c r="E16" s="993">
        <v>19973.400000000001</v>
      </c>
      <c r="F16" s="994">
        <f>E16/D16*10</f>
        <v>63.226970560303897</v>
      </c>
      <c r="G16" s="51"/>
      <c r="H16" s="620"/>
      <c r="I16" s="622"/>
      <c r="J16" s="621"/>
      <c r="K16" s="298"/>
      <c r="L16" s="298"/>
      <c r="M16" s="424"/>
      <c r="N16" s="53"/>
    </row>
    <row r="17" spans="2:14" ht="16.5" customHeight="1">
      <c r="B17" s="1275"/>
      <c r="C17" s="307" t="s">
        <v>7</v>
      </c>
      <c r="D17" s="993">
        <v>26242</v>
      </c>
      <c r="E17" s="993">
        <v>174897.2</v>
      </c>
      <c r="F17" s="994">
        <v>66.599999999999994</v>
      </c>
      <c r="G17" s="51"/>
      <c r="H17" s="620"/>
      <c r="I17" s="622"/>
      <c r="J17" s="621"/>
      <c r="K17" s="298"/>
      <c r="L17" s="298"/>
      <c r="M17" s="424"/>
      <c r="N17" s="53"/>
    </row>
    <row r="18" spans="2:14" ht="24" customHeight="1">
      <c r="B18" s="1274" t="s">
        <v>498</v>
      </c>
      <c r="C18" s="1274"/>
      <c r="D18" s="1274"/>
      <c r="E18" s="1274"/>
      <c r="F18" s="1274"/>
    </row>
    <row r="19" spans="2:14" ht="14.25">
      <c r="B19" s="701"/>
    </row>
    <row r="20" spans="2:14" ht="18">
      <c r="B20" s="701"/>
      <c r="D20" s="737"/>
    </row>
    <row r="21" spans="2:14" ht="18">
      <c r="B21" s="701"/>
      <c r="D21" s="737"/>
      <c r="E21" s="643"/>
      <c r="F21" s="612"/>
    </row>
    <row r="22" spans="2:14" ht="14.25">
      <c r="B22" s="701"/>
      <c r="E22" s="611"/>
      <c r="F22" s="612"/>
    </row>
    <row r="23" spans="2:14">
      <c r="F23" s="612"/>
    </row>
    <row r="24" spans="2:14">
      <c r="F24" s="612"/>
    </row>
    <row r="25" spans="2:14">
      <c r="F25" s="612"/>
    </row>
    <row r="26" spans="2:14">
      <c r="F26" s="612"/>
    </row>
  </sheetData>
  <mergeCells count="8">
    <mergeCell ref="B18:F18"/>
    <mergeCell ref="B1:F1"/>
    <mergeCell ref="B2:F2"/>
    <mergeCell ref="B3:F3"/>
    <mergeCell ref="B6:B8"/>
    <mergeCell ref="B9:B11"/>
    <mergeCell ref="B12:B14"/>
    <mergeCell ref="B15:B17"/>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&amp;C&amp;11&amp;A</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tint="0.79998168889431442"/>
    <pageSetUpPr fitToPage="1"/>
  </sheetPr>
  <dimension ref="B1:F16"/>
  <sheetViews>
    <sheetView zoomScaleNormal="100" workbookViewId="0">
      <selection sqref="A1:F16"/>
    </sheetView>
  </sheetViews>
  <sheetFormatPr baseColWidth="10" defaultRowHeight="18"/>
  <cols>
    <col min="1" max="1" width="0.7265625" customWidth="1"/>
    <col min="2" max="2" width="23" customWidth="1"/>
    <col min="3" max="5" width="10.26953125" customWidth="1"/>
    <col min="6" max="6" width="2" customWidth="1"/>
  </cols>
  <sheetData>
    <row r="1" spans="2:6">
      <c r="B1" s="1044" t="s">
        <v>37</v>
      </c>
      <c r="C1" s="1044"/>
      <c r="D1" s="1044"/>
      <c r="E1" s="1044"/>
      <c r="F1" s="31"/>
    </row>
    <row r="2" spans="2:6">
      <c r="B2" s="1063" t="s">
        <v>495</v>
      </c>
      <c r="C2" s="1064"/>
      <c r="D2" s="1064"/>
      <c r="E2" s="1064"/>
    </row>
    <row r="3" spans="2:6">
      <c r="B3" s="1228" t="s">
        <v>570</v>
      </c>
      <c r="C3" s="1065"/>
      <c r="D3" s="1065"/>
      <c r="E3" s="1065"/>
    </row>
    <row r="4" spans="2:6">
      <c r="B4" s="1229" t="s">
        <v>571</v>
      </c>
      <c r="C4" s="1229"/>
      <c r="D4" s="1229"/>
      <c r="E4" s="1229"/>
    </row>
    <row r="5" spans="2:6" ht="17.45" customHeight="1"/>
    <row r="6" spans="2:6">
      <c r="B6" s="1075" t="s">
        <v>12</v>
      </c>
      <c r="C6" s="1075"/>
      <c r="D6" s="1225" t="s">
        <v>178</v>
      </c>
      <c r="E6" s="1225"/>
    </row>
    <row r="7" spans="2:6" ht="18.600000000000001" customHeight="1">
      <c r="B7" s="1075" t="s">
        <v>211</v>
      </c>
      <c r="C7" s="1075"/>
      <c r="D7" s="1225">
        <v>65</v>
      </c>
      <c r="E7" s="1225"/>
    </row>
    <row r="8" spans="2:6" ht="21" customHeight="1">
      <c r="B8" s="1075" t="s">
        <v>315</v>
      </c>
      <c r="C8" s="1075"/>
      <c r="D8" s="1225" t="s">
        <v>213</v>
      </c>
      <c r="E8" s="1225"/>
    </row>
    <row r="9" spans="2:6">
      <c r="B9" s="1277" t="s">
        <v>97</v>
      </c>
      <c r="C9" s="1277"/>
      <c r="D9" s="1276">
        <v>87150</v>
      </c>
      <c r="E9" s="1276"/>
    </row>
    <row r="10" spans="2:6">
      <c r="B10" s="1277" t="s">
        <v>98</v>
      </c>
      <c r="C10" s="1277"/>
      <c r="D10" s="1276">
        <v>413000</v>
      </c>
      <c r="E10" s="1276"/>
    </row>
    <row r="11" spans="2:6">
      <c r="B11" s="1277" t="s">
        <v>72</v>
      </c>
      <c r="C11" s="1277"/>
      <c r="D11" s="1276">
        <v>378400</v>
      </c>
      <c r="E11" s="1276"/>
    </row>
    <row r="12" spans="2:6">
      <c r="B12" s="1278" t="s">
        <v>573</v>
      </c>
      <c r="C12" s="1278"/>
      <c r="D12" s="1276">
        <v>106195</v>
      </c>
      <c r="E12" s="1276"/>
    </row>
    <row r="13" spans="2:6">
      <c r="B13" s="1277" t="s">
        <v>99</v>
      </c>
      <c r="C13" s="1277"/>
      <c r="D13" s="1276">
        <f>SUM(D9:E12)</f>
        <v>984745</v>
      </c>
      <c r="E13" s="1276"/>
    </row>
    <row r="14" spans="2:6" ht="25.5" customHeight="1">
      <c r="B14" s="1080" t="s">
        <v>572</v>
      </c>
      <c r="C14" s="1080"/>
      <c r="D14" s="1080"/>
      <c r="E14" s="1080"/>
    </row>
    <row r="15" spans="2:6" ht="22.5" customHeight="1">
      <c r="B15" s="1280" t="s">
        <v>574</v>
      </c>
      <c r="C15" s="1281"/>
      <c r="D15" s="1281"/>
      <c r="E15" s="1282"/>
    </row>
    <row r="16" spans="2:6" ht="14.25" customHeight="1">
      <c r="B16" s="1279"/>
      <c r="C16" s="1279"/>
      <c r="D16" s="1279"/>
      <c r="E16" s="1279"/>
    </row>
  </sheetData>
  <mergeCells count="23">
    <mergeCell ref="B12:C12"/>
    <mergeCell ref="D12:E12"/>
    <mergeCell ref="B13:C13"/>
    <mergeCell ref="D13:E13"/>
    <mergeCell ref="B16:E16"/>
    <mergeCell ref="B14:E14"/>
    <mergeCell ref="B15:E15"/>
    <mergeCell ref="D11:E11"/>
    <mergeCell ref="B1:E1"/>
    <mergeCell ref="B2:E2"/>
    <mergeCell ref="B3:E3"/>
    <mergeCell ref="B4:E4"/>
    <mergeCell ref="D6:E6"/>
    <mergeCell ref="B9:C9"/>
    <mergeCell ref="D7:E7"/>
    <mergeCell ref="D9:E9"/>
    <mergeCell ref="D8:E8"/>
    <mergeCell ref="B6:C6"/>
    <mergeCell ref="B7:C7"/>
    <mergeCell ref="B8:C8"/>
    <mergeCell ref="B10:C10"/>
    <mergeCell ref="B11:C11"/>
    <mergeCell ref="D10:E10"/>
  </mergeCells>
  <pageMargins left="1.5748031496062993" right="0.98425196850393704" top="0.98425196850393704" bottom="0.98425196850393704" header="0.51181102362204722" footer="0.51181102362204722"/>
  <pageSetup orientation="portrait" r:id="rId1"/>
  <headerFooter>
    <oddFooter>&amp;C&amp;11&amp;A</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tint="0.79998168889431442"/>
    <pageSetUpPr fitToPage="1"/>
  </sheetPr>
  <dimension ref="B1:O49"/>
  <sheetViews>
    <sheetView zoomScaleNormal="100" workbookViewId="0">
      <selection sqref="A1:H37"/>
    </sheetView>
  </sheetViews>
  <sheetFormatPr baseColWidth="10" defaultColWidth="9.6328125" defaultRowHeight="12"/>
  <cols>
    <col min="1" max="1" width="1.26953125" style="1" customWidth="1"/>
    <col min="2" max="2" width="7.6328125" style="1" customWidth="1"/>
    <col min="3" max="7" width="11" style="1" customWidth="1"/>
    <col min="8" max="8" width="2.08984375" style="1" customWidth="1"/>
    <col min="9" max="9" width="8.26953125" style="1" bestFit="1" customWidth="1"/>
    <col min="10" max="10" width="10.36328125" style="1" bestFit="1" customWidth="1"/>
    <col min="11" max="11" width="7.54296875" style="1" customWidth="1"/>
    <col min="12" max="15" width="9.6328125" style="2"/>
    <col min="16" max="16384" width="9.6328125" style="1"/>
  </cols>
  <sheetData>
    <row r="1" spans="2:15" s="24" customFormat="1" ht="18" customHeight="1">
      <c r="B1" s="1231" t="s">
        <v>74</v>
      </c>
      <c r="C1" s="1231"/>
      <c r="D1" s="1231"/>
      <c r="E1" s="1231"/>
      <c r="F1" s="1231"/>
      <c r="G1" s="1231"/>
      <c r="L1" s="33"/>
      <c r="M1" s="33"/>
      <c r="N1" s="33"/>
      <c r="O1" s="33"/>
    </row>
    <row r="2" spans="2:15" s="24" customFormat="1" ht="12.75">
      <c r="L2" s="33"/>
      <c r="M2" s="33"/>
      <c r="N2" s="33"/>
      <c r="O2" s="33"/>
    </row>
    <row r="3" spans="2:15" s="24" customFormat="1" ht="12.75">
      <c r="B3" s="1092" t="s">
        <v>480</v>
      </c>
      <c r="C3" s="1092"/>
      <c r="D3" s="1092"/>
      <c r="E3" s="1092"/>
      <c r="F3" s="1092"/>
      <c r="G3" s="1092"/>
      <c r="L3" s="33"/>
      <c r="M3" s="33"/>
      <c r="N3" s="33"/>
      <c r="O3" s="33"/>
    </row>
    <row r="4" spans="2:15" s="24" customFormat="1" ht="12.75">
      <c r="B4" s="1092" t="s">
        <v>535</v>
      </c>
      <c r="C4" s="1092"/>
      <c r="D4" s="1092"/>
      <c r="E4" s="1092"/>
      <c r="F4" s="1092"/>
      <c r="G4" s="1092"/>
      <c r="L4" s="33"/>
      <c r="M4" s="33"/>
      <c r="N4" s="33"/>
      <c r="O4" s="33"/>
    </row>
    <row r="5" spans="2:15" s="24" customFormat="1" ht="18">
      <c r="B5" s="1283" t="s">
        <v>224</v>
      </c>
      <c r="C5" s="1283"/>
      <c r="D5" s="1283"/>
      <c r="E5" s="1283"/>
      <c r="F5" s="1283"/>
      <c r="G5" s="1283"/>
      <c r="L5" s="33"/>
      <c r="M5" s="429"/>
      <c r="N5" s="429"/>
      <c r="O5" s="33"/>
    </row>
    <row r="6" spans="2:15" s="38" customFormat="1" ht="28.5" customHeight="1">
      <c r="B6" s="1095" t="s">
        <v>5</v>
      </c>
      <c r="C6" s="1095" t="s">
        <v>449</v>
      </c>
      <c r="D6" s="1284" t="s">
        <v>316</v>
      </c>
      <c r="E6" s="1095" t="s">
        <v>317</v>
      </c>
      <c r="F6" s="1095" t="s">
        <v>482</v>
      </c>
      <c r="G6" s="1096" t="s">
        <v>499</v>
      </c>
      <c r="L6" s="50"/>
      <c r="M6" s="429"/>
      <c r="N6" s="429"/>
      <c r="O6" s="50"/>
    </row>
    <row r="7" spans="2:15" s="38" customFormat="1" ht="18">
      <c r="B7" s="1095"/>
      <c r="C7" s="1095"/>
      <c r="D7" s="1284"/>
      <c r="E7" s="1095"/>
      <c r="F7" s="1095"/>
      <c r="G7" s="1097"/>
      <c r="I7" s="36"/>
      <c r="L7" s="50"/>
      <c r="M7" s="429"/>
      <c r="N7" s="205"/>
      <c r="O7" s="50"/>
    </row>
    <row r="8" spans="2:15" s="38" customFormat="1" ht="18">
      <c r="B8" s="106">
        <v>2008</v>
      </c>
      <c r="C8" s="432">
        <v>60700.1</v>
      </c>
      <c r="D8" s="432">
        <v>92816.909</v>
      </c>
      <c r="E8" s="432">
        <v>0</v>
      </c>
      <c r="F8" s="432">
        <v>153531.40909999999</v>
      </c>
      <c r="G8" s="704"/>
      <c r="I8" s="36"/>
      <c r="L8" s="50"/>
      <c r="M8" s="429"/>
      <c r="N8" s="205"/>
      <c r="O8" s="50"/>
    </row>
    <row r="9" spans="2:15" s="38" customFormat="1" ht="18">
      <c r="B9" s="106">
        <v>2009</v>
      </c>
      <c r="C9" s="432">
        <v>63655.6</v>
      </c>
      <c r="D9" s="432">
        <v>97500.551000000007</v>
      </c>
      <c r="E9" s="432">
        <v>0</v>
      </c>
      <c r="F9" s="432">
        <v>161156.15155000001</v>
      </c>
      <c r="G9" s="435">
        <f t="shared" ref="G9:G18" si="0">F9/F8*100-100</f>
        <v>4.9662427347577847</v>
      </c>
      <c r="I9" s="36"/>
      <c r="J9" s="19"/>
      <c r="L9" s="50"/>
      <c r="M9" s="429"/>
      <c r="N9" s="205"/>
      <c r="O9" s="50"/>
    </row>
    <row r="10" spans="2:15" s="38" customFormat="1" ht="18">
      <c r="B10" s="106">
        <v>2010</v>
      </c>
      <c r="C10" s="432">
        <v>47336.25</v>
      </c>
      <c r="D10" s="432">
        <v>98410.813999999998</v>
      </c>
      <c r="E10" s="432">
        <v>0</v>
      </c>
      <c r="F10" s="432">
        <v>145881.96455</v>
      </c>
      <c r="G10" s="435">
        <f t="shared" si="0"/>
        <v>-9.4778802131304758</v>
      </c>
      <c r="I10" s="36"/>
      <c r="J10" s="19"/>
      <c r="L10" s="50"/>
      <c r="M10" s="429"/>
      <c r="N10" s="205"/>
      <c r="O10" s="50"/>
    </row>
    <row r="11" spans="2:15" s="38" customFormat="1" ht="15.75" customHeight="1">
      <c r="B11" s="106">
        <v>2011</v>
      </c>
      <c r="C11" s="432">
        <v>70402.445999999996</v>
      </c>
      <c r="D11" s="432">
        <v>83594.012600000002</v>
      </c>
      <c r="E11" s="432">
        <v>346.1</v>
      </c>
      <c r="F11" s="432">
        <f t="shared" ref="F11:F18" si="1">C11+D11-E11</f>
        <v>153650.35860000001</v>
      </c>
      <c r="G11" s="435">
        <f t="shared" si="0"/>
        <v>5.3251230019852471</v>
      </c>
      <c r="I11" s="36"/>
      <c r="J11" s="19"/>
      <c r="K11" s="434"/>
      <c r="L11" s="50"/>
      <c r="M11" s="429"/>
      <c r="N11" s="205"/>
      <c r="O11" s="50"/>
    </row>
    <row r="12" spans="2:15" s="38" customFormat="1" ht="15.75" customHeight="1">
      <c r="B12" s="106">
        <v>2012</v>
      </c>
      <c r="C12" s="432">
        <v>80885.466</v>
      </c>
      <c r="D12" s="432">
        <v>93846.020999999993</v>
      </c>
      <c r="E12" s="433">
        <v>62.3</v>
      </c>
      <c r="F12" s="432">
        <f t="shared" si="1"/>
        <v>174669.18700000001</v>
      </c>
      <c r="G12" s="435">
        <f t="shared" si="0"/>
        <v>13.679648125468162</v>
      </c>
      <c r="I12" s="36"/>
      <c r="J12" s="19"/>
      <c r="K12" s="434"/>
      <c r="L12" s="50"/>
      <c r="M12" s="429"/>
      <c r="N12" s="205"/>
      <c r="O12" s="50"/>
    </row>
    <row r="13" spans="2:15" s="38" customFormat="1" ht="15.75" customHeight="1">
      <c r="B13" s="106">
        <v>2013</v>
      </c>
      <c r="C13" s="432">
        <v>70365.941999999995</v>
      </c>
      <c r="D13" s="432">
        <v>90685.751000000004</v>
      </c>
      <c r="E13" s="433">
        <v>2</v>
      </c>
      <c r="F13" s="432">
        <f t="shared" si="1"/>
        <v>161049.693</v>
      </c>
      <c r="G13" s="435">
        <f t="shared" si="0"/>
        <v>-7.797307718618967</v>
      </c>
      <c r="J13" s="19"/>
      <c r="K13" s="434"/>
      <c r="L13" s="50"/>
      <c r="M13" s="429"/>
      <c r="N13" s="205"/>
      <c r="O13" s="50"/>
    </row>
    <row r="14" spans="2:15" s="38" customFormat="1" ht="15.75" customHeight="1">
      <c r="B14" s="106">
        <v>2014</v>
      </c>
      <c r="C14" s="432">
        <v>72837.521999999997</v>
      </c>
      <c r="D14" s="432">
        <v>90177</v>
      </c>
      <c r="E14" s="433">
        <v>7217.1</v>
      </c>
      <c r="F14" s="432">
        <f t="shared" si="1"/>
        <v>155797.42199999999</v>
      </c>
      <c r="G14" s="435">
        <f t="shared" si="0"/>
        <v>-3.2612735250603748</v>
      </c>
      <c r="J14" s="19"/>
      <c r="K14" s="434"/>
      <c r="L14" s="50"/>
      <c r="M14" s="429"/>
      <c r="N14" s="205"/>
      <c r="O14" s="50"/>
    </row>
    <row r="15" spans="2:15" s="38" customFormat="1" ht="15.75" customHeight="1">
      <c r="B15" s="106">
        <v>2015</v>
      </c>
      <c r="C15" s="432">
        <v>88322.4</v>
      </c>
      <c r="D15" s="432">
        <v>118644</v>
      </c>
      <c r="E15" s="433">
        <v>3019</v>
      </c>
      <c r="F15" s="432">
        <f t="shared" si="1"/>
        <v>203947.4</v>
      </c>
      <c r="G15" s="435">
        <f t="shared" si="0"/>
        <v>30.905503686704151</v>
      </c>
      <c r="J15" s="19"/>
      <c r="K15" s="434"/>
      <c r="L15" s="50"/>
      <c r="M15" s="429"/>
      <c r="N15" s="205"/>
      <c r="O15" s="50"/>
    </row>
    <row r="16" spans="2:15" s="38" customFormat="1" ht="15.75" customHeight="1">
      <c r="B16" s="106">
        <v>2016</v>
      </c>
      <c r="C16" s="432">
        <v>93964</v>
      </c>
      <c r="D16" s="432">
        <v>103903.446</v>
      </c>
      <c r="E16" s="433">
        <v>1218.712</v>
      </c>
      <c r="F16" s="432">
        <f t="shared" si="1"/>
        <v>196648.734</v>
      </c>
      <c r="G16" s="435">
        <f t="shared" si="0"/>
        <v>-3.5787001942657781</v>
      </c>
      <c r="J16" s="19"/>
      <c r="K16" s="434"/>
      <c r="L16" s="50"/>
      <c r="M16" s="429"/>
      <c r="N16" s="205"/>
      <c r="O16" s="50"/>
    </row>
    <row r="17" spans="2:15" s="38" customFormat="1" ht="15.75" customHeight="1">
      <c r="B17" s="106">
        <v>2017</v>
      </c>
      <c r="C17" s="432">
        <f>+'48'!E11*0.56</f>
        <v>71604.954400000017</v>
      </c>
      <c r="D17" s="432">
        <f>'51'!E18</f>
        <v>133366.25400000002</v>
      </c>
      <c r="E17" s="433">
        <v>1483</v>
      </c>
      <c r="F17" s="432">
        <f t="shared" si="1"/>
        <v>203488.20840000003</v>
      </c>
      <c r="G17" s="435">
        <f t="shared" si="0"/>
        <v>3.4780159835659248</v>
      </c>
      <c r="I17" s="693"/>
      <c r="J17" s="693"/>
      <c r="K17" s="434"/>
      <c r="L17" s="50"/>
      <c r="M17" s="429"/>
      <c r="N17" s="205"/>
      <c r="O17" s="50"/>
    </row>
    <row r="18" spans="2:15" s="38" customFormat="1" ht="15.75" customHeight="1">
      <c r="B18" s="106">
        <v>2018</v>
      </c>
      <c r="C18" s="432">
        <f>+'48'!E14*0.56</f>
        <v>107972.48000000001</v>
      </c>
      <c r="D18" s="432">
        <f>+'51'!F18</f>
        <v>126281.10111</v>
      </c>
      <c r="E18" s="433">
        <f>4385587/1000</f>
        <v>4385.5870000000004</v>
      </c>
      <c r="F18" s="432">
        <f t="shared" si="1"/>
        <v>229867.99411000003</v>
      </c>
      <c r="G18" s="435">
        <f t="shared" si="0"/>
        <v>12.963790834574951</v>
      </c>
      <c r="I18" s="516"/>
      <c r="J18" s="516"/>
      <c r="K18" s="434"/>
      <c r="L18" s="50"/>
      <c r="M18" s="429"/>
      <c r="N18" s="205"/>
      <c r="O18" s="50"/>
    </row>
    <row r="19" spans="2:15" s="38" customFormat="1" ht="15.75" customHeight="1">
      <c r="B19" s="106">
        <v>2019</v>
      </c>
      <c r="C19" s="432">
        <f>+'48'!E17*0.56</f>
        <v>97942.432000000015</v>
      </c>
      <c r="D19" s="432">
        <f>+'51'!F18</f>
        <v>126281.10111</v>
      </c>
      <c r="E19" s="433">
        <v>3192</v>
      </c>
      <c r="F19" s="432">
        <f t="shared" ref="F19" si="2">C19+D19-E19</f>
        <v>221031.53311000002</v>
      </c>
      <c r="G19" s="435">
        <f t="shared" ref="G19" si="3">F19/F18*100-100</f>
        <v>-3.8441458691162751</v>
      </c>
      <c r="I19" s="692"/>
      <c r="J19" s="19"/>
      <c r="K19" s="434"/>
      <c r="L19" s="50"/>
      <c r="M19" s="429"/>
      <c r="N19" s="205"/>
      <c r="O19" s="50"/>
    </row>
    <row r="20" spans="2:15" s="38" customFormat="1" ht="21.75" customHeight="1">
      <c r="B20" s="1272" t="s">
        <v>409</v>
      </c>
      <c r="C20" s="1273"/>
      <c r="D20" s="1273"/>
      <c r="E20" s="1273"/>
      <c r="F20" s="1273"/>
      <c r="G20" s="1273"/>
      <c r="I20" s="19"/>
      <c r="J20" s="19"/>
      <c r="L20" s="50"/>
      <c r="M20" s="429"/>
      <c r="N20" s="205"/>
      <c r="O20" s="50"/>
    </row>
    <row r="21" spans="2:15" ht="24.75" customHeight="1"/>
    <row r="22" spans="2:15" ht="15.75" customHeight="1">
      <c r="J22" s="19"/>
    </row>
    <row r="23" spans="2:15" ht="15" customHeight="1"/>
    <row r="24" spans="2:15" ht="15" customHeight="1"/>
    <row r="25" spans="2:15" ht="15" customHeight="1"/>
    <row r="26" spans="2:15" ht="15" customHeight="1"/>
    <row r="27" spans="2:15" ht="15" customHeight="1"/>
    <row r="28" spans="2:15" ht="15" customHeight="1">
      <c r="G28" s="18"/>
    </row>
    <row r="29" spans="2:15" ht="15" customHeight="1">
      <c r="G29" s="19"/>
      <c r="L29" s="436"/>
    </row>
    <row r="30" spans="2:15" ht="15" customHeight="1">
      <c r="L30" s="436"/>
    </row>
    <row r="31" spans="2:15" ht="15" customHeight="1">
      <c r="L31" s="436"/>
    </row>
    <row r="32" spans="2:15" ht="15" customHeight="1"/>
    <row r="33" spans="9:9" ht="15" customHeight="1"/>
    <row r="34" spans="9:9" ht="15" customHeight="1"/>
    <row r="35" spans="9:9" ht="15" customHeight="1">
      <c r="I35" s="37"/>
    </row>
    <row r="36" spans="9:9" ht="7.5" customHeight="1"/>
    <row r="49" spans="2:11">
      <c r="B49" s="16"/>
      <c r="C49" s="16"/>
      <c r="D49" s="16"/>
      <c r="E49" s="16"/>
      <c r="F49" s="16"/>
      <c r="G49" s="16"/>
      <c r="H49" s="16"/>
      <c r="I49" s="16"/>
      <c r="J49" s="16"/>
      <c r="K49" s="16"/>
    </row>
  </sheetData>
  <mergeCells count="11">
    <mergeCell ref="B20:G20"/>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tint="0.79998168889431442"/>
    <pageSetUpPr fitToPage="1"/>
  </sheetPr>
  <dimension ref="A1:L36"/>
  <sheetViews>
    <sheetView zoomScaleNormal="100" workbookViewId="0">
      <selection sqref="A1:G38"/>
    </sheetView>
  </sheetViews>
  <sheetFormatPr baseColWidth="10" defaultColWidth="10.90625" defaultRowHeight="18"/>
  <cols>
    <col min="1" max="1" width="1.36328125" style="1" customWidth="1"/>
    <col min="2" max="2" width="9.453125" customWidth="1"/>
    <col min="3" max="6" width="9.08984375" customWidth="1"/>
    <col min="7" max="7" width="9.08984375" style="1" customWidth="1"/>
    <col min="8" max="8" width="7.90625" style="1" customWidth="1"/>
    <col min="9" max="16384" width="10.90625" style="1"/>
  </cols>
  <sheetData>
    <row r="1" spans="1:10" s="24" customFormat="1" ht="16.5" customHeight="1">
      <c r="B1" s="1040" t="s">
        <v>75</v>
      </c>
      <c r="C1" s="1040"/>
      <c r="D1" s="1040"/>
      <c r="E1" s="1040"/>
      <c r="F1" s="1040"/>
      <c r="G1" s="1040"/>
    </row>
    <row r="2" spans="1:10" s="24" customFormat="1" ht="11.25" customHeight="1">
      <c r="A2" s="26"/>
      <c r="B2" s="26"/>
      <c r="C2" s="26"/>
      <c r="D2" s="26"/>
      <c r="E2" s="25"/>
      <c r="F2" s="25"/>
    </row>
    <row r="3" spans="1:10" s="24" customFormat="1" ht="24.75" customHeight="1">
      <c r="B3" s="1126" t="s">
        <v>427</v>
      </c>
      <c r="C3" s="1126"/>
      <c r="D3" s="1126"/>
      <c r="E3" s="1126"/>
      <c r="F3" s="1126"/>
      <c r="G3" s="1126"/>
    </row>
    <row r="4" spans="1:10" s="24" customFormat="1" ht="15.75" customHeight="1">
      <c r="B4" s="1103" t="s">
        <v>538</v>
      </c>
      <c r="C4" s="1103"/>
      <c r="D4" s="1103"/>
      <c r="E4" s="1103"/>
      <c r="F4" s="1103"/>
      <c r="G4" s="1103"/>
    </row>
    <row r="5" spans="1:10" s="38" customFormat="1" ht="15.75" customHeight="1">
      <c r="B5" s="295" t="s">
        <v>227</v>
      </c>
      <c r="C5" s="371">
        <v>2016</v>
      </c>
      <c r="D5" s="371">
        <v>2017</v>
      </c>
      <c r="E5" s="371">
        <v>2018</v>
      </c>
      <c r="F5" s="371">
        <v>2019</v>
      </c>
      <c r="G5" s="371">
        <v>2020</v>
      </c>
      <c r="I5" s="210"/>
      <c r="J5" s="210"/>
    </row>
    <row r="6" spans="1:10" s="38" customFormat="1" ht="15.75" customHeight="1">
      <c r="B6" s="42" t="str">
        <f>'52'!B7</f>
        <v>Enero</v>
      </c>
      <c r="C6" s="161">
        <v>8372.5529999999999</v>
      </c>
      <c r="D6" s="161">
        <v>9235.1319999999996</v>
      </c>
      <c r="E6" s="100">
        <v>9627.125</v>
      </c>
      <c r="F6" s="655">
        <v>9764.720800000001</v>
      </c>
      <c r="G6" s="655">
        <v>8803</v>
      </c>
    </row>
    <row r="7" spans="1:10" s="38" customFormat="1" ht="15.75" customHeight="1">
      <c r="B7" s="42" t="str">
        <f>'52'!B8</f>
        <v>Febrero</v>
      </c>
      <c r="C7" s="161">
        <v>7155.8149999999996</v>
      </c>
      <c r="D7" s="161">
        <v>11195.016</v>
      </c>
      <c r="E7" s="100">
        <v>9983.5290000000005</v>
      </c>
      <c r="F7" s="655">
        <v>9739</v>
      </c>
      <c r="G7" s="655">
        <v>10115</v>
      </c>
      <c r="H7" s="44"/>
    </row>
    <row r="8" spans="1:10" s="38" customFormat="1" ht="15.75" customHeight="1">
      <c r="B8" s="42" t="str">
        <f>'52'!B9</f>
        <v>Marzo</v>
      </c>
      <c r="C8" s="161">
        <v>7005.0770000000002</v>
      </c>
      <c r="D8" s="161">
        <v>10120.942999999999</v>
      </c>
      <c r="E8" s="100">
        <v>13439</v>
      </c>
      <c r="F8" s="655">
        <v>9720.3803099999986</v>
      </c>
      <c r="G8" s="655">
        <v>10593.363869999997</v>
      </c>
      <c r="H8" s="437"/>
    </row>
    <row r="9" spans="1:10" s="38" customFormat="1" ht="15.75" customHeight="1">
      <c r="B9" s="42" t="str">
        <f>'52'!B10</f>
        <v>Abril</v>
      </c>
      <c r="C9" s="161">
        <v>11008.575000000001</v>
      </c>
      <c r="D9" s="161">
        <v>8924.0339999999997</v>
      </c>
      <c r="E9" s="100">
        <v>13435</v>
      </c>
      <c r="F9" s="655">
        <v>11090</v>
      </c>
      <c r="G9" s="655">
        <v>16660</v>
      </c>
      <c r="H9" s="146"/>
      <c r="I9" s="516"/>
    </row>
    <row r="10" spans="1:10" s="38" customFormat="1" ht="15.75" customHeight="1">
      <c r="B10" s="42" t="str">
        <f>'52'!B11</f>
        <v>Mayo</v>
      </c>
      <c r="C10" s="161">
        <v>7025.6450000000004</v>
      </c>
      <c r="D10" s="161">
        <v>13123.982</v>
      </c>
      <c r="E10" s="100">
        <v>15360</v>
      </c>
      <c r="F10" s="655">
        <v>10562</v>
      </c>
      <c r="G10" s="655">
        <v>14952</v>
      </c>
    </row>
    <row r="11" spans="1:10" s="38" customFormat="1" ht="15.75" customHeight="1">
      <c r="B11" s="42" t="str">
        <f>'52'!B12</f>
        <v>Junio</v>
      </c>
      <c r="C11" s="161">
        <v>5377.027</v>
      </c>
      <c r="D11" s="161">
        <v>12962.114</v>
      </c>
      <c r="E11" s="100">
        <v>11595.6</v>
      </c>
      <c r="F11" s="655">
        <v>10405</v>
      </c>
      <c r="G11" s="655"/>
      <c r="H11" s="283"/>
    </row>
    <row r="12" spans="1:10" s="38" customFormat="1" ht="15.75" customHeight="1">
      <c r="B12" s="42" t="str">
        <f>'52'!B13</f>
        <v>Julio</v>
      </c>
      <c r="C12" s="161">
        <v>6140.1329999999998</v>
      </c>
      <c r="D12" s="161">
        <v>12560.826999999999</v>
      </c>
      <c r="E12" s="100">
        <v>10589</v>
      </c>
      <c r="F12" s="655">
        <v>9905</v>
      </c>
      <c r="G12" s="655"/>
    </row>
    <row r="13" spans="1:10" s="38" customFormat="1" ht="15.75" customHeight="1">
      <c r="B13" s="42" t="str">
        <f>'52'!B14</f>
        <v>Agosto</v>
      </c>
      <c r="C13" s="161">
        <v>10830.814</v>
      </c>
      <c r="D13" s="161">
        <v>14281.903</v>
      </c>
      <c r="E13" s="161">
        <v>12381</v>
      </c>
      <c r="F13" s="655">
        <v>11502</v>
      </c>
      <c r="G13" s="655"/>
    </row>
    <row r="14" spans="1:10" s="38" customFormat="1" ht="15.75" customHeight="1">
      <c r="B14" s="42" t="str">
        <f>'52'!B15</f>
        <v>Septiembre</v>
      </c>
      <c r="C14" s="161">
        <v>9555.6730000000007</v>
      </c>
      <c r="D14" s="161">
        <v>9888.2260000000006</v>
      </c>
      <c r="E14" s="161">
        <v>6745</v>
      </c>
      <c r="F14" s="655">
        <v>11560</v>
      </c>
      <c r="G14" s="655"/>
      <c r="H14" s="210"/>
    </row>
    <row r="15" spans="1:10" s="38" customFormat="1" ht="15.75" customHeight="1">
      <c r="B15" s="42" t="str">
        <f>'52'!B16</f>
        <v>Octubre</v>
      </c>
      <c r="C15" s="161">
        <v>11965.173000000001</v>
      </c>
      <c r="D15" s="161">
        <v>8391.1949999999997</v>
      </c>
      <c r="E15" s="161">
        <v>11079</v>
      </c>
      <c r="F15" s="655">
        <v>8853</v>
      </c>
      <c r="G15" s="655"/>
    </row>
    <row r="16" spans="1:10" s="38" customFormat="1" ht="15.75" customHeight="1">
      <c r="B16" s="42" t="str">
        <f>'52'!B17</f>
        <v>Noviembre</v>
      </c>
      <c r="C16" s="161">
        <v>9517.1360000000004</v>
      </c>
      <c r="D16" s="161">
        <v>13242.468999999999</v>
      </c>
      <c r="E16" s="161">
        <v>10817</v>
      </c>
      <c r="F16" s="655">
        <v>11852</v>
      </c>
      <c r="G16" s="655"/>
    </row>
    <row r="17" spans="2:12" s="38" customFormat="1" ht="15.75" customHeight="1">
      <c r="B17" s="42" t="str">
        <f>'52'!B18</f>
        <v>Diciembre</v>
      </c>
      <c r="C17" s="161">
        <v>9949.8250000000007</v>
      </c>
      <c r="D17" s="161">
        <v>7286</v>
      </c>
      <c r="E17" s="161">
        <v>8315</v>
      </c>
      <c r="F17" s="655">
        <v>11328</v>
      </c>
      <c r="G17" s="655"/>
    </row>
    <row r="18" spans="2:12" s="38" customFormat="1" ht="15.75" customHeight="1">
      <c r="B18" s="42" t="s">
        <v>64</v>
      </c>
      <c r="C18" s="100">
        <v>103903.446</v>
      </c>
      <c r="D18" s="100">
        <v>131211.84099999999</v>
      </c>
      <c r="E18" s="100">
        <f>SUM(E6:E17)</f>
        <v>133366.25400000002</v>
      </c>
      <c r="F18" s="655">
        <f>SUM(F6:F17)</f>
        <v>126281.10111</v>
      </c>
      <c r="G18" s="655">
        <f>SUM(G6:G17)</f>
        <v>61123.363870000001</v>
      </c>
      <c r="I18" s="210"/>
      <c r="J18" s="210"/>
      <c r="K18" s="527"/>
      <c r="L18" s="210"/>
    </row>
    <row r="19" spans="2:12" ht="18" customHeight="1">
      <c r="B19" s="1080" t="s">
        <v>125</v>
      </c>
      <c r="C19" s="1080"/>
      <c r="D19" s="1080"/>
      <c r="E19" s="1080"/>
      <c r="F19" s="1080"/>
      <c r="G19" s="1080"/>
      <c r="H19" s="364"/>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pans="2:6" ht="15" customHeight="1">
      <c r="B33" s="1"/>
      <c r="C33" s="1"/>
      <c r="D33" s="1"/>
      <c r="E33" s="1"/>
      <c r="F33" s="1"/>
    </row>
    <row r="34" spans="2:6" ht="15" customHeight="1">
      <c r="B34" s="1"/>
      <c r="C34" s="1"/>
      <c r="D34" s="1"/>
      <c r="E34" s="1"/>
      <c r="F34" s="1"/>
    </row>
    <row r="35" spans="2:6" ht="15" customHeight="1">
      <c r="B35" s="1"/>
      <c r="C35" s="1"/>
      <c r="D35" s="1"/>
      <c r="E35" s="1"/>
      <c r="F35" s="1"/>
    </row>
    <row r="36" spans="2:6" ht="15" customHeight="1">
      <c r="B36" s="1"/>
      <c r="C36" s="1"/>
      <c r="D36" s="1"/>
      <c r="E36" s="1"/>
      <c r="F36" s="1"/>
    </row>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E18:G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tint="0.79998168889431442"/>
    <pageSetUpPr fitToPage="1"/>
  </sheetPr>
  <dimension ref="B1:AB39"/>
  <sheetViews>
    <sheetView zoomScaleNormal="100" workbookViewId="0">
      <selection activeCell="B1" sqref="B1:N39"/>
    </sheetView>
  </sheetViews>
  <sheetFormatPr baseColWidth="10" defaultColWidth="10.90625" defaultRowHeight="12"/>
  <cols>
    <col min="1" max="1" width="1.26953125" style="1" customWidth="1"/>
    <col min="2" max="2" width="9.453125" style="1" customWidth="1"/>
    <col min="3" max="4" width="4.90625" style="1" customWidth="1"/>
    <col min="5" max="10" width="4.90625" style="156" customWidth="1"/>
    <col min="11" max="12" width="5.81640625" style="1" customWidth="1"/>
    <col min="13" max="13" width="4.26953125" style="1" bestFit="1" customWidth="1"/>
    <col min="14" max="14" width="1.453125" style="16" customWidth="1"/>
    <col min="15" max="15" width="6.453125" style="16" bestFit="1" customWidth="1"/>
    <col min="16" max="16" width="5.90625" style="16" customWidth="1"/>
    <col min="17" max="17" width="5.90625" style="124" customWidth="1"/>
    <col min="18" max="18" width="7.6328125" style="124" customWidth="1"/>
    <col min="19" max="19" width="5.90625" style="124" customWidth="1"/>
    <col min="20" max="20" width="6.26953125" style="124" bestFit="1" customWidth="1"/>
    <col min="21" max="21" width="5.26953125" style="124" customWidth="1"/>
    <col min="22" max="22" width="10.90625" style="124"/>
    <col min="23" max="23" width="10.90625" style="125"/>
    <col min="24" max="27" width="10.90625" style="1"/>
    <col min="28" max="28" width="4.7265625" style="1" customWidth="1"/>
    <col min="29" max="16384" width="10.90625" style="1"/>
  </cols>
  <sheetData>
    <row r="1" spans="2:23" s="24" customFormat="1" ht="12.75">
      <c r="B1" s="1034" t="s">
        <v>4</v>
      </c>
      <c r="C1" s="1034"/>
      <c r="D1" s="1034"/>
      <c r="E1" s="1034"/>
      <c r="F1" s="1034"/>
      <c r="G1" s="1034"/>
      <c r="H1" s="1034"/>
      <c r="I1" s="1034"/>
      <c r="J1" s="1034"/>
      <c r="K1" s="1034"/>
      <c r="L1" s="1034"/>
      <c r="M1" s="1034"/>
      <c r="N1" s="27"/>
      <c r="O1" s="27"/>
      <c r="P1" s="27"/>
      <c r="Q1" s="127"/>
      <c r="R1" s="641" t="str">
        <f>C5</f>
        <v>Argentina</v>
      </c>
      <c r="S1" s="641" t="str">
        <f>E5</f>
        <v>Uruguay</v>
      </c>
      <c r="T1" s="641" t="str">
        <f>G5</f>
        <v>Pakistán</v>
      </c>
      <c r="U1" s="673" t="str">
        <f>I5</f>
        <v>Paraguay</v>
      </c>
      <c r="V1" s="673" t="s">
        <v>59</v>
      </c>
      <c r="W1" s="38"/>
    </row>
    <row r="2" spans="2:23" s="24" customFormat="1" ht="12.75">
      <c r="B2" s="1040" t="s">
        <v>257</v>
      </c>
      <c r="C2" s="1040"/>
      <c r="D2" s="1040"/>
      <c r="E2" s="1040"/>
      <c r="F2" s="1040"/>
      <c r="G2" s="1040"/>
      <c r="H2" s="1040"/>
      <c r="I2" s="1040"/>
      <c r="J2" s="1040"/>
      <c r="K2" s="1040"/>
      <c r="L2" s="1040"/>
      <c r="M2" s="1040"/>
      <c r="N2" s="27"/>
      <c r="P2" s="27"/>
      <c r="Q2" s="127">
        <v>2017</v>
      </c>
      <c r="R2" s="674">
        <f>D20</f>
        <v>0.48741813233224518</v>
      </c>
      <c r="S2" s="674">
        <f>F20</f>
        <v>0.10550461658667082</v>
      </c>
      <c r="T2" s="674">
        <f>H20</f>
        <v>6.4950949310605879E-3</v>
      </c>
      <c r="U2" s="675">
        <f>J20</f>
        <v>0.33904882425623079</v>
      </c>
      <c r="V2" s="676">
        <f>1-(SUM(U2+T2+S2+R2))</f>
        <v>6.153333189379262E-2</v>
      </c>
      <c r="W2" s="38"/>
    </row>
    <row r="3" spans="2:23" s="24" customFormat="1" ht="12.75">
      <c r="B3" s="1103" t="s">
        <v>536</v>
      </c>
      <c r="C3" s="1103"/>
      <c r="D3" s="1103"/>
      <c r="E3" s="1103"/>
      <c r="F3" s="1103"/>
      <c r="G3" s="1103"/>
      <c r="H3" s="1103"/>
      <c r="I3" s="1103"/>
      <c r="J3" s="1103"/>
      <c r="K3" s="1103"/>
      <c r="L3" s="1103"/>
      <c r="M3" s="1103"/>
      <c r="N3" s="27"/>
      <c r="P3" s="27"/>
      <c r="Q3" s="438">
        <v>2016</v>
      </c>
      <c r="R3" s="675"/>
      <c r="S3" s="675"/>
      <c r="T3" s="675"/>
      <c r="U3" s="675"/>
      <c r="V3" s="675"/>
      <c r="W3" s="38"/>
    </row>
    <row r="4" spans="2:23" s="24" customFormat="1" ht="12.75">
      <c r="B4" s="574"/>
      <c r="C4" s="574"/>
      <c r="D4" s="574"/>
      <c r="E4" s="574"/>
      <c r="F4" s="574"/>
      <c r="G4" s="574"/>
      <c r="H4" s="574"/>
      <c r="I4" s="574"/>
      <c r="J4" s="574"/>
      <c r="K4" s="574"/>
      <c r="L4" s="574"/>
      <c r="M4" s="574"/>
      <c r="N4" s="27"/>
      <c r="P4" s="27"/>
      <c r="Q4" s="438">
        <v>2018</v>
      </c>
      <c r="R4" s="672"/>
      <c r="S4" s="672"/>
      <c r="T4" s="672"/>
      <c r="U4" s="672"/>
      <c r="V4" s="672"/>
      <c r="W4" s="38"/>
    </row>
    <row r="5" spans="2:23" s="38" customFormat="1" ht="15.75" customHeight="1">
      <c r="B5" s="295" t="s">
        <v>228</v>
      </c>
      <c r="C5" s="1120" t="s">
        <v>9</v>
      </c>
      <c r="D5" s="1120"/>
      <c r="E5" s="1233" t="s">
        <v>312</v>
      </c>
      <c r="F5" s="1233"/>
      <c r="G5" s="1233" t="s">
        <v>310</v>
      </c>
      <c r="H5" s="1233"/>
      <c r="I5" s="1233" t="s">
        <v>203</v>
      </c>
      <c r="J5" s="1233"/>
      <c r="K5" s="1050" t="s">
        <v>64</v>
      </c>
      <c r="L5" s="1050"/>
      <c r="M5" s="1050"/>
      <c r="N5" s="39"/>
      <c r="O5" s="50"/>
      <c r="P5" s="217"/>
      <c r="Q5" s="438"/>
      <c r="R5" s="39"/>
      <c r="S5" s="39"/>
      <c r="T5" s="39"/>
      <c r="U5" s="39"/>
      <c r="V5" s="39"/>
    </row>
    <row r="6" spans="2:23" s="38" customFormat="1" ht="15.75" customHeight="1">
      <c r="B6" s="42"/>
      <c r="C6" s="439">
        <v>2019</v>
      </c>
      <c r="D6" s="439">
        <v>2020</v>
      </c>
      <c r="E6" s="439">
        <v>2019</v>
      </c>
      <c r="F6" s="439">
        <v>2020</v>
      </c>
      <c r="G6" s="439">
        <v>2019</v>
      </c>
      <c r="H6" s="439">
        <v>2020</v>
      </c>
      <c r="I6" s="439">
        <v>2019</v>
      </c>
      <c r="J6" s="439">
        <v>2020</v>
      </c>
      <c r="K6" s="439">
        <v>2019</v>
      </c>
      <c r="L6" s="439">
        <v>2020</v>
      </c>
      <c r="M6" s="440" t="s">
        <v>8</v>
      </c>
      <c r="N6" s="39"/>
      <c r="O6" s="50"/>
      <c r="P6" s="217"/>
      <c r="Q6" s="438"/>
      <c r="R6" s="438"/>
      <c r="S6" s="438"/>
      <c r="T6" s="438"/>
      <c r="U6" s="438"/>
      <c r="V6" s="438"/>
      <c r="W6" s="127"/>
    </row>
    <row r="7" spans="2:23" s="38" customFormat="1" ht="15.75" customHeight="1">
      <c r="B7" s="42" t="s">
        <v>47</v>
      </c>
      <c r="C7" s="340">
        <v>8431.9599999999991</v>
      </c>
      <c r="D7" s="340">
        <v>3683.4</v>
      </c>
      <c r="E7" s="340">
        <v>279</v>
      </c>
      <c r="F7" s="340">
        <v>1064</v>
      </c>
      <c r="G7" s="340">
        <v>25</v>
      </c>
      <c r="H7" s="340">
        <v>0</v>
      </c>
      <c r="I7" s="340">
        <v>472.8</v>
      </c>
      <c r="J7" s="340">
        <v>2826.64</v>
      </c>
      <c r="K7" s="340">
        <v>9764.720800000001</v>
      </c>
      <c r="L7" s="340">
        <v>8802.5863700000009</v>
      </c>
      <c r="M7" s="452">
        <f t="shared" ref="M7:M11" si="0">L7/K7*100-100</f>
        <v>-9.8531688688938175</v>
      </c>
      <c r="N7" s="39"/>
      <c r="O7" s="899"/>
      <c r="P7" s="899"/>
      <c r="Q7" s="438"/>
      <c r="R7" s="438"/>
      <c r="S7" s="438"/>
      <c r="T7" s="438"/>
      <c r="U7" s="438"/>
      <c r="V7" s="438"/>
      <c r="W7" s="127"/>
    </row>
    <row r="8" spans="2:23" s="38" customFormat="1" ht="15.75" customHeight="1">
      <c r="B8" s="42" t="s">
        <v>48</v>
      </c>
      <c r="C8" s="340">
        <v>7552.6224000000002</v>
      </c>
      <c r="D8" s="340">
        <v>5046.8</v>
      </c>
      <c r="E8" s="340">
        <v>296</v>
      </c>
      <c r="F8" s="340">
        <v>1996.78</v>
      </c>
      <c r="G8" s="340">
        <v>105</v>
      </c>
      <c r="H8" s="340">
        <v>160</v>
      </c>
      <c r="I8" s="340">
        <v>755.91600000000005</v>
      </c>
      <c r="J8" s="340">
        <v>2555.0079999999998</v>
      </c>
      <c r="K8" s="340">
        <v>9738.7476500000012</v>
      </c>
      <c r="L8" s="340">
        <v>10115.096129999998</v>
      </c>
      <c r="M8" s="452">
        <f t="shared" si="0"/>
        <v>3.8644443158971882</v>
      </c>
      <c r="N8" s="39"/>
      <c r="O8" s="899"/>
      <c r="P8" s="217"/>
      <c r="Q8" s="438"/>
      <c r="R8" s="438"/>
      <c r="S8" s="438"/>
      <c r="T8" s="438"/>
      <c r="U8" s="438"/>
      <c r="V8" s="438"/>
      <c r="W8" s="127"/>
    </row>
    <row r="9" spans="2:23" s="38" customFormat="1" ht="15.75" customHeight="1">
      <c r="B9" s="42" t="s">
        <v>49</v>
      </c>
      <c r="C9" s="340">
        <v>8005</v>
      </c>
      <c r="D9" s="340">
        <v>5865.3209999999999</v>
      </c>
      <c r="E9" s="340">
        <v>307.00400000000002</v>
      </c>
      <c r="F9" s="340">
        <v>1064</v>
      </c>
      <c r="G9" s="340">
        <v>380</v>
      </c>
      <c r="H9" s="340">
        <v>162</v>
      </c>
      <c r="I9" s="340">
        <v>900.1</v>
      </c>
      <c r="J9" s="340">
        <v>3342.6877999999997</v>
      </c>
      <c r="K9" s="340">
        <v>9720.3803099999986</v>
      </c>
      <c r="L9" s="340">
        <v>10593.363869999997</v>
      </c>
      <c r="M9" s="452">
        <f t="shared" si="0"/>
        <v>8.9809609517222526</v>
      </c>
      <c r="N9" s="39"/>
      <c r="O9" s="899"/>
      <c r="P9" s="217"/>
      <c r="Q9" s="530"/>
      <c r="R9" s="530"/>
      <c r="S9" s="530"/>
      <c r="T9" s="530"/>
      <c r="U9" s="438"/>
      <c r="V9" s="438"/>
      <c r="W9" s="127"/>
    </row>
    <row r="10" spans="2:23" s="38" customFormat="1" ht="15.75" customHeight="1">
      <c r="B10" s="42" t="s">
        <v>57</v>
      </c>
      <c r="C10" s="340">
        <v>7969.92</v>
      </c>
      <c r="D10" s="340">
        <v>8930.14</v>
      </c>
      <c r="E10" s="340">
        <v>420</v>
      </c>
      <c r="F10" s="340">
        <v>1064</v>
      </c>
      <c r="G10" s="340">
        <v>285</v>
      </c>
      <c r="H10" s="340">
        <v>25.001000000000001</v>
      </c>
      <c r="I10" s="340">
        <v>2133.8009999999999</v>
      </c>
      <c r="J10" s="340">
        <v>5843.2860000000001</v>
      </c>
      <c r="K10" s="340">
        <v>11089.903829999999</v>
      </c>
      <c r="L10" s="340">
        <v>16660.440490000001</v>
      </c>
      <c r="M10" s="452">
        <f t="shared" si="0"/>
        <v>50.23070303757541</v>
      </c>
      <c r="N10" s="39"/>
      <c r="O10" s="899"/>
      <c r="P10" s="217"/>
      <c r="Q10" s="212"/>
      <c r="R10" s="438"/>
      <c r="S10" s="438"/>
      <c r="T10" s="438"/>
      <c r="U10" s="438"/>
      <c r="V10" s="438"/>
      <c r="W10" s="127"/>
    </row>
    <row r="11" spans="2:23" s="38" customFormat="1" ht="15.75" customHeight="1">
      <c r="B11" s="42" t="s">
        <v>58</v>
      </c>
      <c r="C11" s="340">
        <v>7093.2445600000001</v>
      </c>
      <c r="D11" s="340">
        <v>6266.8959999999997</v>
      </c>
      <c r="E11" s="340">
        <v>588</v>
      </c>
      <c r="F11" s="340">
        <v>1260</v>
      </c>
      <c r="G11" s="340">
        <v>799</v>
      </c>
      <c r="H11" s="340">
        <v>50</v>
      </c>
      <c r="I11" s="340">
        <v>1491.8</v>
      </c>
      <c r="J11" s="340">
        <v>6156.1279999999997</v>
      </c>
      <c r="K11" s="340">
        <v>10562.229280000001</v>
      </c>
      <c r="L11" s="340">
        <v>14951.71522</v>
      </c>
      <c r="M11" s="452">
        <f t="shared" si="0"/>
        <v>41.558328489532641</v>
      </c>
      <c r="N11" s="39"/>
      <c r="O11" s="899"/>
      <c r="P11" s="217"/>
      <c r="Q11" s="212"/>
      <c r="R11" s="438"/>
      <c r="S11" s="438"/>
      <c r="T11" s="438"/>
      <c r="U11" s="438"/>
      <c r="V11" s="438"/>
      <c r="W11" s="127"/>
    </row>
    <row r="12" spans="2:23" s="38" customFormat="1" ht="15.75" customHeight="1">
      <c r="B12" s="42" t="s">
        <v>50</v>
      </c>
      <c r="C12" s="340">
        <v>6636.7939999999999</v>
      </c>
      <c r="D12" s="340"/>
      <c r="E12" s="340">
        <v>643</v>
      </c>
      <c r="F12" s="340"/>
      <c r="G12" s="340">
        <v>570</v>
      </c>
      <c r="H12" s="340"/>
      <c r="I12" s="340">
        <v>1876.92</v>
      </c>
      <c r="J12" s="340"/>
      <c r="K12" s="340">
        <v>10405.142119999999</v>
      </c>
      <c r="L12" s="340"/>
      <c r="M12" s="452"/>
      <c r="N12" s="39"/>
      <c r="O12" s="899"/>
      <c r="P12" s="217"/>
      <c r="Q12" s="212"/>
      <c r="R12" s="438"/>
      <c r="S12" s="438"/>
      <c r="T12" s="438"/>
      <c r="U12" s="438"/>
      <c r="V12" s="438"/>
      <c r="W12" s="127"/>
    </row>
    <row r="13" spans="2:23" s="38" customFormat="1" ht="15.75" customHeight="1">
      <c r="B13" s="42" t="s">
        <v>51</v>
      </c>
      <c r="C13" s="340">
        <v>6712.3686200000002</v>
      </c>
      <c r="D13" s="340"/>
      <c r="E13" s="340">
        <v>588</v>
      </c>
      <c r="F13" s="340"/>
      <c r="G13" s="340">
        <v>120</v>
      </c>
      <c r="H13" s="340"/>
      <c r="I13" s="340">
        <v>1893.1</v>
      </c>
      <c r="J13" s="340"/>
      <c r="K13" s="340">
        <v>9905.3950499999992</v>
      </c>
      <c r="L13" s="340"/>
      <c r="M13" s="452"/>
      <c r="N13" s="39"/>
      <c r="O13" s="899"/>
      <c r="P13" s="217"/>
      <c r="Q13" s="212"/>
      <c r="R13" s="438"/>
      <c r="S13" s="438"/>
      <c r="T13" s="438"/>
      <c r="U13" s="438"/>
      <c r="V13" s="438"/>
      <c r="W13" s="127"/>
    </row>
    <row r="14" spans="2:23" s="38" customFormat="1" ht="15.75" customHeight="1">
      <c r="B14" s="42" t="s">
        <v>52</v>
      </c>
      <c r="C14" s="340">
        <v>9502.0040000000008</v>
      </c>
      <c r="D14" s="340"/>
      <c r="E14" s="340">
        <v>252.00200000000001</v>
      </c>
      <c r="F14" s="340"/>
      <c r="G14" s="340">
        <v>257.5</v>
      </c>
      <c r="H14" s="340"/>
      <c r="I14" s="340">
        <v>977.28599999999994</v>
      </c>
      <c r="J14" s="340"/>
      <c r="K14" s="340">
        <v>11502.324050000001</v>
      </c>
      <c r="L14" s="340"/>
      <c r="M14" s="452"/>
      <c r="N14" s="39"/>
      <c r="O14" s="899"/>
      <c r="P14" s="217"/>
      <c r="Q14" s="212"/>
      <c r="R14" s="438"/>
      <c r="S14" s="438"/>
      <c r="T14" s="438"/>
      <c r="U14" s="438"/>
      <c r="V14" s="438"/>
      <c r="W14" s="127"/>
    </row>
    <row r="15" spans="2:23" s="38" customFormat="1" ht="15.75" customHeight="1">
      <c r="B15" s="42" t="s">
        <v>53</v>
      </c>
      <c r="C15" s="340">
        <v>8903.2024000000001</v>
      </c>
      <c r="D15" s="340"/>
      <c r="E15" s="340">
        <v>447.01499999999999</v>
      </c>
      <c r="F15" s="340"/>
      <c r="G15" s="340">
        <v>120</v>
      </c>
      <c r="H15" s="340"/>
      <c r="I15" s="340">
        <v>1530.2</v>
      </c>
      <c r="J15" s="340"/>
      <c r="K15" s="340">
        <v>11559.75375</v>
      </c>
      <c r="L15" s="340"/>
      <c r="M15" s="452"/>
      <c r="N15" s="39"/>
      <c r="O15" s="1295"/>
      <c r="P15" s="217"/>
      <c r="Q15" s="212"/>
      <c r="R15" s="438"/>
      <c r="S15" s="438"/>
      <c r="T15" s="438"/>
      <c r="U15" s="438"/>
      <c r="V15" s="438"/>
      <c r="W15" s="127"/>
    </row>
    <row r="16" spans="2:23" s="38" customFormat="1" ht="15.75" customHeight="1">
      <c r="B16" s="42" t="s">
        <v>54</v>
      </c>
      <c r="C16" s="340">
        <v>6948.7969999999996</v>
      </c>
      <c r="D16" s="340"/>
      <c r="E16" s="340">
        <v>644</v>
      </c>
      <c r="F16" s="340"/>
      <c r="G16" s="340">
        <v>100</v>
      </c>
      <c r="H16" s="340"/>
      <c r="I16" s="340">
        <v>746.4</v>
      </c>
      <c r="J16" s="340"/>
      <c r="K16" s="340">
        <v>8853.2217500000006</v>
      </c>
      <c r="L16" s="340"/>
      <c r="M16" s="452"/>
      <c r="N16" s="39"/>
      <c r="O16" s="899"/>
      <c r="P16" s="217"/>
      <c r="Q16" s="212"/>
      <c r="R16" s="438"/>
      <c r="S16" s="438"/>
      <c r="T16" s="438"/>
      <c r="U16" s="438"/>
      <c r="V16" s="438"/>
      <c r="W16" s="127"/>
    </row>
    <row r="17" spans="2:27" s="38" customFormat="1" ht="15.75" customHeight="1">
      <c r="B17" s="42" t="s">
        <v>55</v>
      </c>
      <c r="C17" s="340">
        <v>6088.3440000000001</v>
      </c>
      <c r="D17" s="340"/>
      <c r="E17" s="340">
        <v>698.14499999999998</v>
      </c>
      <c r="F17" s="340"/>
      <c r="G17" s="340">
        <v>101</v>
      </c>
      <c r="H17" s="340"/>
      <c r="I17" s="340">
        <v>4466.6000000000004</v>
      </c>
      <c r="J17" s="340"/>
      <c r="K17" s="340">
        <v>11851.614680000001</v>
      </c>
      <c r="L17" s="340"/>
      <c r="M17" s="452"/>
      <c r="N17" s="39"/>
      <c r="O17" s="575"/>
      <c r="P17" s="575"/>
      <c r="Q17" s="212"/>
      <c r="R17" s="438"/>
      <c r="S17" s="438"/>
      <c r="T17" s="438"/>
      <c r="U17" s="438"/>
      <c r="V17" s="438"/>
      <c r="W17" s="127"/>
    </row>
    <row r="18" spans="2:27" s="38" customFormat="1" ht="15.75" customHeight="1">
      <c r="B18" s="42" t="s">
        <v>56</v>
      </c>
      <c r="C18" s="340">
        <v>6371.85</v>
      </c>
      <c r="D18" s="340"/>
      <c r="E18" s="340">
        <v>1511</v>
      </c>
      <c r="F18" s="340"/>
      <c r="G18" s="340">
        <v>50</v>
      </c>
      <c r="H18" s="340"/>
      <c r="I18" s="340">
        <v>2893.04</v>
      </c>
      <c r="J18" s="340"/>
      <c r="K18" s="340">
        <v>11328.119580000002</v>
      </c>
      <c r="L18" s="340"/>
      <c r="M18" s="452"/>
      <c r="N18" s="39"/>
      <c r="O18" s="1295"/>
      <c r="P18" s="575"/>
      <c r="Q18" s="212"/>
      <c r="R18" s="438"/>
      <c r="S18" s="438"/>
      <c r="T18" s="438"/>
      <c r="U18" s="438"/>
      <c r="V18" s="438"/>
      <c r="W18" s="127"/>
    </row>
    <row r="19" spans="2:27" s="38" customFormat="1" ht="15.75" customHeight="1">
      <c r="B19" s="455" t="s">
        <v>64</v>
      </c>
      <c r="C19" s="340">
        <f t="shared" ref="C19:L19" si="1">SUM(C7:C18)</f>
        <v>90216.106980000011</v>
      </c>
      <c r="D19" s="340">
        <f t="shared" si="1"/>
        <v>29792.557000000001</v>
      </c>
      <c r="E19" s="340">
        <f t="shared" si="1"/>
        <v>6673.1659999999993</v>
      </c>
      <c r="F19" s="340">
        <f t="shared" si="1"/>
        <v>6448.78</v>
      </c>
      <c r="G19" s="340">
        <f t="shared" si="1"/>
        <v>2912.5</v>
      </c>
      <c r="H19" s="340">
        <f t="shared" si="1"/>
        <v>397.00099999999998</v>
      </c>
      <c r="I19" s="340">
        <f t="shared" si="1"/>
        <v>20137.963000000003</v>
      </c>
      <c r="J19" s="340">
        <f t="shared" si="1"/>
        <v>20723.749799999998</v>
      </c>
      <c r="K19" s="340">
        <f t="shared" si="1"/>
        <v>126281.55284999999</v>
      </c>
      <c r="L19" s="340">
        <f t="shared" si="1"/>
        <v>61123.202079999995</v>
      </c>
      <c r="M19" s="452"/>
      <c r="N19" s="39"/>
      <c r="O19" s="912"/>
      <c r="P19" s="575"/>
      <c r="Q19" s="212"/>
      <c r="R19" s="438"/>
      <c r="S19" s="438"/>
      <c r="T19" s="438"/>
      <c r="U19" s="438"/>
      <c r="V19" s="438"/>
      <c r="W19" s="127"/>
    </row>
    <row r="20" spans="2:27" s="38" customFormat="1" ht="15.75" customHeight="1">
      <c r="B20" s="517" t="s">
        <v>428</v>
      </c>
      <c r="C20" s="453">
        <f>C19/K19</f>
        <v>0.71440447907035709</v>
      </c>
      <c r="D20" s="453">
        <f>D19/L19</f>
        <v>0.48741813233224518</v>
      </c>
      <c r="E20" s="453">
        <f>E19/K19</f>
        <v>5.2843553546783932E-2</v>
      </c>
      <c r="F20" s="453">
        <f>F19/L19</f>
        <v>0.10550461658667082</v>
      </c>
      <c r="G20" s="453">
        <f>G19/K19</f>
        <v>2.3063542807867841E-2</v>
      </c>
      <c r="H20" s="453">
        <f>H19/L19</f>
        <v>6.4950949310605879E-3</v>
      </c>
      <c r="I20" s="453">
        <f>I19/K19</f>
        <v>0.15946876282017469</v>
      </c>
      <c r="J20" s="453">
        <f>J19/L19</f>
        <v>0.33904882425623079</v>
      </c>
      <c r="K20" s="453">
        <f>+K19/K19</f>
        <v>1</v>
      </c>
      <c r="L20" s="453">
        <f>+L19/L19</f>
        <v>1</v>
      </c>
      <c r="M20" s="105"/>
      <c r="N20" s="39"/>
      <c r="O20" s="913"/>
      <c r="P20" s="575"/>
      <c r="Q20" s="212"/>
      <c r="R20" s="438"/>
      <c r="S20" s="438"/>
      <c r="T20" s="438"/>
      <c r="U20" s="438"/>
      <c r="V20" s="438"/>
      <c r="W20" s="127"/>
    </row>
    <row r="21" spans="2:27" s="38" customFormat="1" ht="23.25" customHeight="1">
      <c r="B21" s="1287" t="s">
        <v>426</v>
      </c>
      <c r="C21" s="1287"/>
      <c r="D21" s="1287"/>
      <c r="E21" s="1287"/>
      <c r="F21" s="1287"/>
      <c r="G21" s="1287"/>
      <c r="H21" s="1287"/>
      <c r="I21" s="1287"/>
      <c r="J21" s="1287"/>
      <c r="K21" s="1287"/>
      <c r="L21" s="1287"/>
      <c r="M21" s="1287"/>
      <c r="N21" s="39"/>
      <c r="O21" s="864"/>
      <c r="P21" s="575"/>
      <c r="Q21" s="212"/>
      <c r="R21" s="438"/>
      <c r="S21" s="438"/>
      <c r="T21" s="438"/>
      <c r="U21" s="438"/>
      <c r="V21" s="438"/>
      <c r="W21" s="127"/>
    </row>
    <row r="22" spans="2:27" ht="17.25" customHeight="1">
      <c r="B22" s="1285"/>
      <c r="C22" s="1286"/>
      <c r="D22" s="1286"/>
      <c r="E22" s="1286"/>
      <c r="F22" s="1286"/>
      <c r="G22" s="1286"/>
      <c r="H22" s="1286"/>
      <c r="I22" s="1286"/>
      <c r="J22" s="1286"/>
      <c r="K22" s="1286"/>
      <c r="L22" s="1286"/>
      <c r="M22" s="1286"/>
      <c r="P22" s="575"/>
      <c r="Q22" s="215"/>
    </row>
    <row r="23" spans="2:27" ht="15" customHeight="1">
      <c r="N23" s="1"/>
      <c r="O23" s="1"/>
      <c r="P23" s="575"/>
      <c r="Q23" s="216"/>
      <c r="R23" s="125"/>
      <c r="S23" s="125"/>
      <c r="T23" s="125"/>
    </row>
    <row r="24" spans="2:27" ht="15" customHeight="1">
      <c r="N24" s="1"/>
      <c r="O24" s="1"/>
      <c r="P24" s="575"/>
      <c r="Q24" s="216"/>
      <c r="R24" s="125"/>
      <c r="S24" s="125"/>
      <c r="T24" s="125"/>
    </row>
    <row r="25" spans="2:27" ht="15" customHeight="1">
      <c r="N25" s="1"/>
      <c r="O25" s="1"/>
      <c r="P25" s="575"/>
      <c r="Q25" s="216"/>
      <c r="R25" s="125"/>
      <c r="S25" s="125"/>
      <c r="T25" s="125"/>
      <c r="X25" s="16"/>
      <c r="Y25" s="16"/>
      <c r="Z25" s="16"/>
      <c r="AA25" s="16"/>
    </row>
    <row r="26" spans="2:27" ht="15" customHeight="1">
      <c r="N26" s="1"/>
      <c r="O26" s="1"/>
      <c r="P26" s="575"/>
      <c r="Q26" s="216"/>
      <c r="R26" s="125"/>
      <c r="S26" s="125"/>
      <c r="T26" s="125"/>
    </row>
    <row r="27" spans="2:27" ht="15" customHeight="1">
      <c r="N27" s="1"/>
      <c r="O27" s="1"/>
      <c r="P27" s="575"/>
      <c r="Q27" s="216"/>
      <c r="R27" s="125"/>
      <c r="S27" s="125"/>
      <c r="T27" s="125"/>
    </row>
    <row r="28" spans="2:27" ht="15" customHeight="1">
      <c r="N28" s="1"/>
      <c r="O28" s="1"/>
      <c r="P28" s="2"/>
      <c r="Q28" s="216"/>
      <c r="R28" s="125"/>
      <c r="S28" s="125"/>
      <c r="T28" s="125"/>
    </row>
    <row r="29" spans="2:27" ht="15" customHeight="1">
      <c r="N29" s="1"/>
      <c r="O29" s="1"/>
      <c r="P29" s="1"/>
      <c r="Q29" s="125"/>
      <c r="R29" s="125"/>
      <c r="S29" s="125"/>
      <c r="T29" s="125"/>
    </row>
    <row r="30" spans="2:27" ht="15" customHeight="1">
      <c r="N30" s="1"/>
      <c r="O30" s="1"/>
      <c r="P30" s="1"/>
      <c r="Q30" s="125"/>
      <c r="R30" s="125"/>
      <c r="S30" s="125"/>
      <c r="T30" s="125"/>
    </row>
    <row r="32" spans="2:27" ht="15" customHeight="1">
      <c r="N32" s="1"/>
      <c r="O32" s="1"/>
      <c r="P32" s="1"/>
      <c r="Q32" s="125"/>
      <c r="R32" s="125"/>
      <c r="S32" s="125"/>
      <c r="T32" s="125"/>
    </row>
    <row r="33" spans="2:28" ht="15" customHeight="1">
      <c r="N33" s="1"/>
      <c r="O33" s="1"/>
      <c r="P33" s="1"/>
      <c r="Q33" s="125"/>
      <c r="R33" s="125"/>
      <c r="S33" s="125"/>
      <c r="T33" s="125"/>
      <c r="AB33" s="15" t="e">
        <f>#REF!</f>
        <v>#REF!</v>
      </c>
    </row>
    <row r="34" spans="2:28" ht="15" customHeight="1">
      <c r="N34" s="1"/>
      <c r="O34" s="1"/>
      <c r="P34" s="1"/>
      <c r="Q34" s="125"/>
      <c r="R34" s="125"/>
      <c r="S34" s="125"/>
      <c r="T34" s="125"/>
    </row>
    <row r="35" spans="2:28" ht="15" customHeight="1">
      <c r="N35" s="1"/>
      <c r="O35" s="1"/>
      <c r="P35" s="1"/>
      <c r="Q35" s="125"/>
      <c r="R35" s="125"/>
      <c r="S35" s="125"/>
      <c r="T35" s="125"/>
    </row>
    <row r="36" spans="2:28" ht="15" customHeight="1">
      <c r="N36" s="1"/>
      <c r="O36" s="1"/>
      <c r="P36" s="1"/>
      <c r="Q36" s="125"/>
      <c r="R36" s="125"/>
      <c r="S36" s="125"/>
      <c r="T36" s="125"/>
    </row>
    <row r="37" spans="2:28" ht="15" customHeight="1">
      <c r="N37" s="1"/>
      <c r="O37" s="1"/>
      <c r="P37" s="1"/>
      <c r="Q37" s="125"/>
      <c r="R37" s="125"/>
      <c r="S37" s="125"/>
      <c r="T37" s="125"/>
    </row>
    <row r="39" spans="2:28" ht="15.75" customHeight="1">
      <c r="B39" s="1112" t="s">
        <v>426</v>
      </c>
      <c r="C39" s="1112"/>
      <c r="D39" s="1112"/>
      <c r="E39" s="1112"/>
      <c r="F39" s="1112"/>
      <c r="G39" s="1112"/>
      <c r="H39" s="1112"/>
      <c r="I39" s="1112"/>
      <c r="J39" s="1112"/>
      <c r="K39" s="1112"/>
      <c r="L39" s="1112"/>
      <c r="M39" s="1112"/>
    </row>
  </sheetData>
  <mergeCells count="11">
    <mergeCell ref="C5:D5"/>
    <mergeCell ref="I5:J5"/>
    <mergeCell ref="B39:M39"/>
    <mergeCell ref="B22:M22"/>
    <mergeCell ref="B1:M1"/>
    <mergeCell ref="B2:M2"/>
    <mergeCell ref="B3:M3"/>
    <mergeCell ref="K5:M5"/>
    <mergeCell ref="B21:M21"/>
    <mergeCell ref="G5:H5"/>
    <mergeCell ref="E5:F5"/>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colBreaks count="2" manualBreakCount="2">
    <brk id="14" max="39" man="1"/>
    <brk id="23" max="39" man="1"/>
  </colBreaks>
  <ignoredErrors>
    <ignoredError sqref="M20 C19 G20 K19 I19 G19 E19 D19 F19 H19 J19 L19" formulaRange="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tint="0.79998168889431442"/>
    <pageSetUpPr fitToPage="1"/>
  </sheetPr>
  <dimension ref="B1:X32"/>
  <sheetViews>
    <sheetView topLeftCell="A5" zoomScaleNormal="100" workbookViewId="0">
      <selection sqref="A1:J33"/>
    </sheetView>
  </sheetViews>
  <sheetFormatPr baseColWidth="10" defaultColWidth="10.90625" defaultRowHeight="12"/>
  <cols>
    <col min="1" max="1" width="1.6328125" style="1" customWidth="1"/>
    <col min="2" max="2" width="8.08984375" style="1" bestFit="1" customWidth="1"/>
    <col min="3" max="4" width="6.453125" style="1" customWidth="1"/>
    <col min="5" max="5" width="7.90625" style="1" bestFit="1" customWidth="1"/>
    <col min="6" max="6" width="8.453125" style="1" bestFit="1" customWidth="1"/>
    <col min="7" max="7" width="7.90625" style="1" bestFit="1" customWidth="1"/>
    <col min="8" max="8" width="8.26953125" style="1" customWidth="1"/>
    <col min="9" max="9" width="6.453125" style="1" customWidth="1"/>
    <col min="10" max="10" width="1.90625" style="1" customWidth="1"/>
    <col min="11" max="12" width="2.90625" style="1" customWidth="1"/>
    <col min="13" max="13" width="3.54296875" style="1" customWidth="1"/>
    <col min="14" max="14" width="11.36328125" style="1" customWidth="1"/>
    <col min="15" max="16" width="3.54296875" style="1" customWidth="1"/>
    <col min="17" max="17" width="7.90625" style="1" customWidth="1"/>
    <col min="18" max="18" width="2" style="1" customWidth="1"/>
    <col min="19" max="24" width="3" style="4" customWidth="1"/>
    <col min="25" max="16384" width="10.90625" style="1"/>
  </cols>
  <sheetData>
    <row r="1" spans="2:15" s="38" customFormat="1" ht="12.75" customHeight="1">
      <c r="B1" s="1126" t="s">
        <v>38</v>
      </c>
      <c r="C1" s="1126"/>
      <c r="D1" s="1126"/>
      <c r="E1" s="1126"/>
      <c r="F1" s="1126"/>
      <c r="G1" s="1126"/>
      <c r="H1" s="1126"/>
      <c r="I1" s="1126"/>
    </row>
    <row r="2" spans="2:15" s="38" customFormat="1" ht="6" customHeight="1">
      <c r="B2" s="50"/>
      <c r="C2" s="50"/>
      <c r="D2" s="50"/>
      <c r="E2" s="50"/>
      <c r="F2" s="50"/>
      <c r="G2" s="50"/>
      <c r="H2" s="50"/>
    </row>
    <row r="3" spans="2:15" s="38" customFormat="1" ht="12.75">
      <c r="B3" s="1040" t="s">
        <v>318</v>
      </c>
      <c r="C3" s="1040"/>
      <c r="D3" s="1040"/>
      <c r="E3" s="1040"/>
      <c r="F3" s="1040"/>
      <c r="G3" s="1040"/>
      <c r="H3" s="1040"/>
      <c r="I3" s="1040"/>
    </row>
    <row r="4" spans="2:15" s="38" customFormat="1" ht="12.75">
      <c r="B4" s="1103" t="s">
        <v>544</v>
      </c>
      <c r="C4" s="1103"/>
      <c r="D4" s="1103"/>
      <c r="E4" s="1103"/>
      <c r="F4" s="1103"/>
      <c r="G4" s="1103"/>
      <c r="H4" s="1103"/>
      <c r="I4" s="1103"/>
    </row>
    <row r="5" spans="2:15" s="38" customFormat="1" ht="15" customHeight="1">
      <c r="B5" s="1040" t="s">
        <v>319</v>
      </c>
      <c r="C5" s="1040"/>
      <c r="D5" s="1040"/>
      <c r="E5" s="1040"/>
      <c r="F5" s="1040"/>
      <c r="G5" s="1040"/>
      <c r="H5" s="1040"/>
      <c r="I5" s="1040"/>
    </row>
    <row r="6" spans="2:15" s="38" customFormat="1" ht="50.25" customHeight="1">
      <c r="B6" s="256" t="s">
        <v>233</v>
      </c>
      <c r="C6" s="256" t="s">
        <v>320</v>
      </c>
      <c r="D6" s="256" t="s">
        <v>321</v>
      </c>
      <c r="E6" s="256" t="s">
        <v>322</v>
      </c>
      <c r="F6" s="256" t="s">
        <v>323</v>
      </c>
      <c r="G6" s="256" t="s">
        <v>324</v>
      </c>
      <c r="H6" s="256" t="s">
        <v>325</v>
      </c>
      <c r="I6" s="256" t="s">
        <v>326</v>
      </c>
      <c r="M6" s="429"/>
      <c r="N6" s="429"/>
      <c r="O6" s="50"/>
    </row>
    <row r="7" spans="2:15" s="38" customFormat="1" ht="86.45" customHeight="1">
      <c r="B7" s="366" t="s">
        <v>163</v>
      </c>
      <c r="C7" s="377" t="s">
        <v>327</v>
      </c>
      <c r="D7" s="377" t="s">
        <v>328</v>
      </c>
      <c r="E7" s="377" t="s">
        <v>329</v>
      </c>
      <c r="F7" s="377" t="s">
        <v>330</v>
      </c>
      <c r="G7" s="377" t="s">
        <v>331</v>
      </c>
      <c r="H7" s="377" t="s">
        <v>332</v>
      </c>
      <c r="I7" s="377" t="s">
        <v>333</v>
      </c>
      <c r="M7" s="429"/>
      <c r="N7" s="429"/>
      <c r="O7" s="50"/>
    </row>
    <row r="8" spans="2:15" s="38" customFormat="1" ht="15.75" customHeight="1">
      <c r="B8" s="255">
        <v>2013</v>
      </c>
      <c r="C8" s="100">
        <v>0</v>
      </c>
      <c r="D8" s="100">
        <v>94.319000000000003</v>
      </c>
      <c r="E8" s="100">
        <v>43420.267</v>
      </c>
      <c r="F8" s="100">
        <v>39843.879000000001</v>
      </c>
      <c r="G8" s="100">
        <v>7421.6049999999996</v>
      </c>
      <c r="H8" s="100">
        <v>90685.751000000004</v>
      </c>
      <c r="I8" s="100">
        <v>22605.805</v>
      </c>
      <c r="J8" s="210"/>
      <c r="M8" s="429"/>
      <c r="N8" s="205"/>
      <c r="O8" s="50"/>
    </row>
    <row r="9" spans="2:15" s="38" customFormat="1" ht="15.75" customHeight="1">
      <c r="B9" s="255">
        <v>2014</v>
      </c>
      <c r="C9" s="100">
        <v>1E-3</v>
      </c>
      <c r="D9" s="100">
        <v>82.86</v>
      </c>
      <c r="E9" s="100">
        <v>37927.044999999998</v>
      </c>
      <c r="F9" s="100">
        <v>50009.249000000003</v>
      </c>
      <c r="G9" s="100">
        <v>2240.489</v>
      </c>
      <c r="H9" s="100">
        <v>90176.782999999996</v>
      </c>
      <c r="I9" s="100">
        <v>19488.277999999998</v>
      </c>
      <c r="J9" s="210"/>
      <c r="M9" s="429"/>
      <c r="N9" s="205"/>
      <c r="O9" s="50"/>
    </row>
    <row r="10" spans="2:15" s="38" customFormat="1" ht="15.75" customHeight="1">
      <c r="B10" s="255">
        <v>2015</v>
      </c>
      <c r="C10" s="100">
        <v>0.184</v>
      </c>
      <c r="D10" s="100">
        <v>165.41900000000001</v>
      </c>
      <c r="E10" s="100">
        <v>33427.444000000003</v>
      </c>
      <c r="F10" s="100">
        <v>79329.955000000002</v>
      </c>
      <c r="G10" s="100">
        <v>5746.4930000000004</v>
      </c>
      <c r="H10" s="100">
        <v>118503.89200000001</v>
      </c>
      <c r="I10" s="100">
        <v>23403.947</v>
      </c>
      <c r="J10" s="210"/>
      <c r="M10" s="429"/>
      <c r="N10" s="205"/>
      <c r="O10" s="50"/>
    </row>
    <row r="11" spans="2:15" s="38" customFormat="1" ht="15.75" customHeight="1">
      <c r="B11" s="255">
        <v>2016</v>
      </c>
      <c r="C11" s="100">
        <v>2.65</v>
      </c>
      <c r="D11" s="100">
        <v>245.19800000000001</v>
      </c>
      <c r="E11" s="100">
        <v>32468.589</v>
      </c>
      <c r="F11" s="100">
        <v>63325.135999999999</v>
      </c>
      <c r="G11" s="100">
        <v>8109.7209999999995</v>
      </c>
      <c r="H11" s="100">
        <v>103903.44600000001</v>
      </c>
      <c r="I11" s="100">
        <v>25158.268</v>
      </c>
      <c r="J11" s="210"/>
      <c r="M11" s="429"/>
      <c r="N11" s="205"/>
      <c r="O11" s="50"/>
    </row>
    <row r="12" spans="2:15" s="38" customFormat="1" ht="15.75" customHeight="1">
      <c r="B12" s="255">
        <v>2017</v>
      </c>
      <c r="C12" s="100">
        <v>0</v>
      </c>
      <c r="D12" s="100">
        <v>251</v>
      </c>
      <c r="E12" s="100">
        <v>51251.331999999995</v>
      </c>
      <c r="F12" s="100">
        <v>71736.990999999995</v>
      </c>
      <c r="G12" s="100">
        <v>8223.1779999999999</v>
      </c>
      <c r="H12" s="100">
        <v>131211.50099999999</v>
      </c>
      <c r="I12" s="100">
        <v>23480.124</v>
      </c>
      <c r="J12" s="210"/>
      <c r="M12" s="429"/>
      <c r="N12" s="205"/>
      <c r="O12" s="50"/>
    </row>
    <row r="13" spans="2:15" s="144" customFormat="1" ht="15.75" customHeight="1">
      <c r="B13" s="255">
        <v>2018</v>
      </c>
      <c r="C13" s="100">
        <v>2.6</v>
      </c>
      <c r="D13" s="100">
        <v>46.085160000000002</v>
      </c>
      <c r="E13" s="100">
        <v>34146.11952</v>
      </c>
      <c r="F13" s="100">
        <v>88590.467260000005</v>
      </c>
      <c r="G13" s="100">
        <v>10628.6798</v>
      </c>
      <c r="H13" s="100">
        <v>133365</v>
      </c>
      <c r="I13" s="100">
        <v>30688.84042</v>
      </c>
      <c r="J13" s="460"/>
      <c r="M13" s="463"/>
      <c r="N13" s="578"/>
      <c r="O13" s="151"/>
    </row>
    <row r="14" spans="2:15" s="144" customFormat="1" ht="15.75" customHeight="1">
      <c r="B14" s="255">
        <v>2019</v>
      </c>
      <c r="C14" s="100">
        <v>0</v>
      </c>
      <c r="D14" s="100">
        <v>0</v>
      </c>
      <c r="E14" s="100">
        <v>33153.252339999999</v>
      </c>
      <c r="F14" s="100">
        <v>84744.584040000016</v>
      </c>
      <c r="G14" s="100">
        <v>5123.49629</v>
      </c>
      <c r="H14" s="100">
        <v>123021.33266999999</v>
      </c>
      <c r="I14" s="100">
        <v>27380.79</v>
      </c>
      <c r="J14" s="460"/>
      <c r="M14" s="463"/>
      <c r="N14" s="578"/>
      <c r="O14" s="151"/>
    </row>
    <row r="15" spans="2:15" s="144" customFormat="1" ht="15.75" customHeight="1">
      <c r="B15" s="875" t="s">
        <v>541</v>
      </c>
      <c r="C15" s="100">
        <v>0</v>
      </c>
      <c r="D15" s="100">
        <v>0</v>
      </c>
      <c r="E15" s="100">
        <v>0</v>
      </c>
      <c r="F15" s="100">
        <v>37728.353820000004</v>
      </c>
      <c r="G15" s="100">
        <v>3390.3495199999998</v>
      </c>
      <c r="H15" s="100">
        <v>41118.70334</v>
      </c>
      <c r="I15" s="100">
        <v>9955.0856399999993</v>
      </c>
      <c r="J15" s="460"/>
      <c r="M15" s="463"/>
      <c r="N15" s="578"/>
      <c r="O15" s="151"/>
    </row>
    <row r="16" spans="2:15" s="38" customFormat="1" ht="33" customHeight="1">
      <c r="B16" s="1080" t="s">
        <v>663</v>
      </c>
      <c r="C16" s="1080"/>
      <c r="D16" s="1080"/>
      <c r="E16" s="1080"/>
      <c r="F16" s="1080"/>
      <c r="G16" s="1080"/>
      <c r="H16" s="1080"/>
      <c r="I16" s="1080"/>
      <c r="J16" s="210"/>
      <c r="M16" s="50"/>
      <c r="N16" s="50"/>
      <c r="O16" s="50"/>
    </row>
    <row r="17" spans="2:24" ht="29.25" customHeight="1">
      <c r="C17" s="364"/>
      <c r="D17" s="364"/>
      <c r="E17" s="364"/>
      <c r="F17" s="364"/>
      <c r="G17" s="364"/>
      <c r="H17" s="364"/>
      <c r="K17" s="38"/>
      <c r="L17" s="38"/>
      <c r="M17" s="50"/>
      <c r="N17" s="50"/>
      <c r="O17" s="50"/>
    </row>
    <row r="18" spans="2:24" ht="12.75">
      <c r="C18" s="364"/>
      <c r="D18" s="364"/>
      <c r="E18" s="364"/>
      <c r="F18" s="364"/>
      <c r="G18" s="364"/>
      <c r="H18" s="364"/>
      <c r="J18" s="364"/>
      <c r="K18" s="38"/>
      <c r="L18" s="38"/>
      <c r="M18" s="50"/>
      <c r="N18" s="50"/>
      <c r="O18" s="50"/>
    </row>
    <row r="19" spans="2:24">
      <c r="C19" s="364"/>
      <c r="D19" s="364"/>
      <c r="E19" s="364"/>
      <c r="F19" s="364"/>
      <c r="G19" s="364"/>
      <c r="H19" s="364"/>
    </row>
    <row r="21" spans="2:24" ht="15" customHeight="1">
      <c r="C21" s="14"/>
      <c r="E21" s="14"/>
      <c r="F21" s="14"/>
      <c r="G21" s="14"/>
      <c r="H21" s="14"/>
    </row>
    <row r="22" spans="2:24" ht="15" customHeight="1">
      <c r="B22" s="8"/>
      <c r="C22" s="8"/>
      <c r="D22" s="8"/>
      <c r="E22" s="8"/>
      <c r="F22" s="8"/>
      <c r="G22" s="8"/>
      <c r="H22" s="8"/>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6"/>
      <c r="T32" s="7"/>
      <c r="U32" s="7"/>
      <c r="V32" s="7"/>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firstPageNumber="0" orientation="portrait" r:id="rId1"/>
  <headerFooter alignWithMargins="0">
    <oddFooter>&amp;C&amp;10&amp;A</oddFooter>
  </headerFooter>
  <ignoredErrors>
    <ignoredError sqref="D6: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tint="0.79998168889431442"/>
    <pageSetUpPr fitToPage="1"/>
  </sheetPr>
  <dimension ref="A1:AG57"/>
  <sheetViews>
    <sheetView topLeftCell="A11" zoomScaleNormal="100" workbookViewId="0">
      <selection sqref="A1:G40"/>
    </sheetView>
  </sheetViews>
  <sheetFormatPr baseColWidth="10" defaultColWidth="10.90625" defaultRowHeight="12"/>
  <cols>
    <col min="1" max="1" width="1" style="1" customWidth="1"/>
    <col min="2" max="7" width="10.90625" style="1" customWidth="1"/>
    <col min="8" max="8" width="1.54296875" style="1" customWidth="1"/>
    <col min="9" max="9" width="4.453125" style="1" customWidth="1"/>
    <col min="10" max="10" width="4" style="1" customWidth="1"/>
    <col min="11" max="11" width="7.36328125" style="1" bestFit="1" customWidth="1"/>
    <col min="12" max="12" width="4.26953125" style="2" customWidth="1"/>
    <col min="13" max="13" width="4.7265625" style="1" customWidth="1"/>
    <col min="14" max="25" width="3.54296875" style="1" customWidth="1"/>
    <col min="26" max="26" width="7.90625" style="1" customWidth="1"/>
    <col min="27" max="27" width="2" style="1" customWidth="1"/>
    <col min="28" max="33" width="3" style="4" customWidth="1"/>
    <col min="34" max="16384" width="10.90625" style="1"/>
  </cols>
  <sheetData>
    <row r="1" spans="2:20" s="38" customFormat="1" ht="12.75" customHeight="1">
      <c r="B1" s="1288" t="s">
        <v>76</v>
      </c>
      <c r="C1" s="1288"/>
      <c r="D1" s="1288"/>
      <c r="E1" s="1288"/>
      <c r="F1" s="1288"/>
      <c r="G1" s="1288"/>
      <c r="L1" s="50"/>
    </row>
    <row r="2" spans="2:20" s="38" customFormat="1" ht="6" customHeight="1">
      <c r="L2" s="50"/>
    </row>
    <row r="3" spans="2:20" s="38" customFormat="1" ht="12.75">
      <c r="B3" s="1040" t="s">
        <v>318</v>
      </c>
      <c r="C3" s="1040"/>
      <c r="D3" s="1040"/>
      <c r="E3" s="1040"/>
      <c r="F3" s="1040"/>
      <c r="G3" s="1040"/>
      <c r="L3" s="50"/>
    </row>
    <row r="4" spans="2:20" s="38" customFormat="1" ht="15" customHeight="1">
      <c r="B4" s="1040" t="s">
        <v>410</v>
      </c>
      <c r="C4" s="1040"/>
      <c r="D4" s="1040"/>
      <c r="E4" s="1040"/>
      <c r="F4" s="1040"/>
      <c r="G4" s="1040"/>
      <c r="L4" s="50"/>
    </row>
    <row r="5" spans="2:20" s="38" customFormat="1" ht="12.75">
      <c r="B5" s="1103" t="s">
        <v>545</v>
      </c>
      <c r="C5" s="1103"/>
      <c r="D5" s="1103"/>
      <c r="E5" s="1103"/>
      <c r="F5" s="1103"/>
      <c r="G5" s="1103"/>
      <c r="L5" s="50"/>
    </row>
    <row r="6" spans="2:20" s="38" customFormat="1" ht="12.75">
      <c r="B6" s="1103" t="s">
        <v>241</v>
      </c>
      <c r="C6" s="1103"/>
      <c r="D6" s="1103"/>
      <c r="E6" s="1103"/>
      <c r="F6" s="1103"/>
      <c r="G6" s="1103"/>
      <c r="L6" s="50"/>
    </row>
    <row r="7" spans="2:20" s="38" customFormat="1" ht="43.5" customHeight="1">
      <c r="B7" s="257" t="str">
        <f>'53'!B6</f>
        <v>Código aduanas</v>
      </c>
      <c r="C7" s="257" t="str">
        <f>'53'!E6</f>
        <v>10063010</v>
      </c>
      <c r="D7" s="257" t="str">
        <f>'53'!F6</f>
        <v>10063020</v>
      </c>
      <c r="E7" s="257" t="str">
        <f>'53'!G6</f>
        <v>10063090</v>
      </c>
      <c r="F7" s="256" t="s">
        <v>406</v>
      </c>
      <c r="G7" s="257" t="str">
        <f>'53'!I6</f>
        <v>10064000</v>
      </c>
      <c r="L7" s="50"/>
    </row>
    <row r="8" spans="2:20" s="38" customFormat="1" ht="81" customHeight="1">
      <c r="B8" s="295" t="s">
        <v>163</v>
      </c>
      <c r="C8" s="261" t="s">
        <v>329</v>
      </c>
      <c r="D8" s="261" t="s">
        <v>334</v>
      </c>
      <c r="E8" s="261" t="s">
        <v>331</v>
      </c>
      <c r="F8" s="377" t="str">
        <f>'53'!H7</f>
        <v>Arroz semi o blanqueado (total)</v>
      </c>
      <c r="G8" s="261" t="str">
        <f>'53'!I7</f>
        <v>Arroz partido</v>
      </c>
      <c r="K8" s="127"/>
      <c r="L8" s="213"/>
    </row>
    <row r="9" spans="2:20" s="38" customFormat="1" ht="15.75" customHeight="1">
      <c r="B9" s="420">
        <v>2013</v>
      </c>
      <c r="C9" s="161">
        <v>569.93039678913055</v>
      </c>
      <c r="D9" s="161">
        <v>583.11245247984016</v>
      </c>
      <c r="E9" s="161">
        <v>636.7739862199619</v>
      </c>
      <c r="F9" s="100">
        <v>581.19235837680458</v>
      </c>
      <c r="G9" s="161">
        <v>398.06961088092203</v>
      </c>
      <c r="J9" s="441"/>
      <c r="K9" s="442"/>
      <c r="L9" s="211"/>
      <c r="M9" s="443"/>
      <c r="P9" s="210"/>
      <c r="Q9" s="210"/>
      <c r="R9" s="210"/>
      <c r="S9" s="210"/>
      <c r="T9" s="210"/>
    </row>
    <row r="10" spans="2:20" s="38" customFormat="1" ht="15.75" customHeight="1">
      <c r="B10" s="420">
        <v>2014</v>
      </c>
      <c r="C10" s="161">
        <v>582.45726076044014</v>
      </c>
      <c r="D10" s="161">
        <v>548.50757282839425</v>
      </c>
      <c r="E10" s="161">
        <v>875.35253475216177</v>
      </c>
      <c r="F10" s="100">
        <v>567.93874023715057</v>
      </c>
      <c r="G10" s="161">
        <v>398.79743531568829</v>
      </c>
      <c r="J10" s="441"/>
      <c r="K10" s="442"/>
      <c r="L10" s="211"/>
      <c r="M10" s="443"/>
      <c r="P10" s="210"/>
      <c r="Q10" s="210"/>
      <c r="R10" s="210"/>
      <c r="S10" s="210"/>
      <c r="T10" s="210"/>
    </row>
    <row r="11" spans="2:20" s="38" customFormat="1" ht="15.75" customHeight="1">
      <c r="B11" s="420">
        <v>2015</v>
      </c>
      <c r="C11" s="100">
        <v>531.85660859980794</v>
      </c>
      <c r="D11" s="100">
        <v>516.63461789193218</v>
      </c>
      <c r="E11" s="100">
        <v>560.80778311223924</v>
      </c>
      <c r="F11" s="100">
        <v>523.061346988266</v>
      </c>
      <c r="G11" s="100">
        <v>408.69529400318663</v>
      </c>
      <c r="J11" s="441"/>
      <c r="K11" s="442"/>
      <c r="L11" s="211"/>
      <c r="M11" s="443"/>
      <c r="P11" s="210"/>
      <c r="Q11" s="210"/>
      <c r="R11" s="210"/>
      <c r="S11" s="210"/>
      <c r="T11" s="210"/>
    </row>
    <row r="12" spans="2:20" s="38" customFormat="1" ht="15.75" customHeight="1">
      <c r="B12" s="420">
        <v>2016</v>
      </c>
      <c r="C12" s="100">
        <v>511.09590872581498</v>
      </c>
      <c r="D12" s="100">
        <v>447.0824981726056</v>
      </c>
      <c r="E12" s="100">
        <v>551.24066536937585</v>
      </c>
      <c r="F12" s="100">
        <v>475.21552846283851</v>
      </c>
      <c r="G12" s="100">
        <v>381.70725995316155</v>
      </c>
      <c r="J12" s="441"/>
      <c r="K12" s="442"/>
      <c r="L12" s="211"/>
      <c r="M12" s="443"/>
      <c r="P12" s="210"/>
      <c r="Q12" s="210"/>
      <c r="R12" s="210"/>
      <c r="S12" s="210"/>
      <c r="T12" s="210"/>
    </row>
    <row r="13" spans="2:20" s="38" customFormat="1" ht="15.75" customHeight="1">
      <c r="B13" s="420">
        <v>2017</v>
      </c>
      <c r="C13" s="100">
        <v>549</v>
      </c>
      <c r="D13" s="100">
        <v>473</v>
      </c>
      <c r="E13" s="100">
        <v>548</v>
      </c>
      <c r="F13" s="100">
        <v>507</v>
      </c>
      <c r="G13" s="100">
        <v>386</v>
      </c>
      <c r="J13" s="441"/>
      <c r="K13" s="442"/>
      <c r="L13" s="211"/>
      <c r="M13" s="443"/>
      <c r="P13" s="210"/>
      <c r="Q13" s="210"/>
      <c r="R13" s="210"/>
      <c r="S13" s="210"/>
      <c r="T13" s="210"/>
    </row>
    <row r="14" spans="2:20" s="144" customFormat="1" ht="15.75" customHeight="1">
      <c r="B14" s="420">
        <v>2018</v>
      </c>
      <c r="C14" s="100">
        <f>AVERAGE(C3:C13)</f>
        <v>548.86803497503865</v>
      </c>
      <c r="D14" s="100">
        <f>AVERAGE(D3:D13)</f>
        <v>513.66742827455437</v>
      </c>
      <c r="E14" s="100">
        <f>AVERAGE(E3:E13)</f>
        <v>634.43499389074771</v>
      </c>
      <c r="F14" s="100">
        <f>AVERAGE(F3:F13)</f>
        <v>530.88159481301193</v>
      </c>
      <c r="G14" s="100">
        <f>AVERAGE(G3:G13)</f>
        <v>394.65392003059168</v>
      </c>
      <c r="I14" s="467"/>
      <c r="J14" s="464"/>
      <c r="K14" s="465"/>
      <c r="L14" s="468"/>
      <c r="M14" s="466"/>
      <c r="P14" s="460"/>
      <c r="Q14" s="460"/>
      <c r="R14" s="460"/>
      <c r="S14" s="460"/>
      <c r="T14" s="460"/>
    </row>
    <row r="15" spans="2:20" s="144" customFormat="1" ht="15.75" customHeight="1">
      <c r="B15" s="656">
        <v>2019</v>
      </c>
      <c r="C15" s="100">
        <v>530.68294408786574</v>
      </c>
      <c r="D15" s="100">
        <v>439.6641496326306</v>
      </c>
      <c r="E15" s="100">
        <v>646.42421024975886</v>
      </c>
      <c r="F15" s="100">
        <v>472.75245779219557</v>
      </c>
      <c r="G15" s="100">
        <v>357.29194952655001</v>
      </c>
      <c r="I15" s="467"/>
      <c r="J15" s="464"/>
      <c r="K15" s="465"/>
      <c r="L15" s="468"/>
      <c r="M15" s="466"/>
      <c r="P15" s="460"/>
      <c r="Q15" s="460"/>
      <c r="R15" s="460"/>
      <c r="S15" s="460"/>
      <c r="T15" s="460"/>
    </row>
    <row r="16" spans="2:20" s="144" customFormat="1" ht="15.75" customHeight="1">
      <c r="B16" s="656" t="s">
        <v>549</v>
      </c>
      <c r="C16" s="100">
        <v>525.41481019118567</v>
      </c>
      <c r="D16" s="100">
        <v>464.02865455921756</v>
      </c>
      <c r="E16" s="100">
        <v>502.13866701009857</v>
      </c>
      <c r="F16" s="100">
        <v>488.60434020492261</v>
      </c>
      <c r="G16" s="100">
        <v>369.90218290605856</v>
      </c>
      <c r="I16" s="467"/>
      <c r="J16" s="464"/>
      <c r="K16" s="465"/>
      <c r="L16" s="468"/>
      <c r="M16" s="466"/>
      <c r="P16" s="460"/>
      <c r="Q16" s="460"/>
      <c r="R16" s="460"/>
      <c r="S16" s="460"/>
      <c r="T16" s="460"/>
    </row>
    <row r="17" spans="2:33" s="79" customFormat="1" ht="29.25" customHeight="1">
      <c r="B17" s="1080" t="s">
        <v>664</v>
      </c>
      <c r="C17" s="1080"/>
      <c r="D17" s="1080"/>
      <c r="E17" s="1080"/>
      <c r="F17" s="1080"/>
      <c r="G17" s="1080"/>
      <c r="L17" s="314"/>
    </row>
    <row r="18" spans="2:33">
      <c r="C18" s="444"/>
      <c r="D18" s="444"/>
      <c r="E18" s="444"/>
      <c r="F18" s="444"/>
      <c r="G18" s="444"/>
      <c r="I18" s="21"/>
      <c r="J18" s="21"/>
      <c r="K18" s="21"/>
    </row>
    <row r="19" spans="2:33">
      <c r="I19" s="21"/>
      <c r="J19" s="21"/>
      <c r="K19" s="21"/>
    </row>
    <row r="20" spans="2:33">
      <c r="I20" s="21"/>
      <c r="J20" s="21"/>
      <c r="K20" s="21"/>
    </row>
    <row r="21" spans="2:33">
      <c r="I21" s="21"/>
      <c r="J21" s="21"/>
      <c r="K21" s="21"/>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1:33" ht="78.599999999999994" customHeight="1"/>
    <row r="34" spans="1:33" ht="15" customHeight="1">
      <c r="B34" s="1200"/>
      <c r="C34" s="1200"/>
      <c r="D34" s="1200"/>
      <c r="E34" s="1200"/>
      <c r="F34" s="1200"/>
      <c r="G34" s="1200"/>
      <c r="AB34" s="6"/>
      <c r="AC34" s="7"/>
      <c r="AD34" s="7"/>
      <c r="AE34" s="7"/>
    </row>
    <row r="35" spans="1:33" ht="15" customHeight="1">
      <c r="B35" s="1200"/>
      <c r="C35" s="1200"/>
      <c r="D35" s="1200"/>
      <c r="E35" s="1200"/>
      <c r="F35" s="1200"/>
      <c r="G35" s="1200"/>
      <c r="AB35" s="6"/>
      <c r="AC35" s="7"/>
      <c r="AD35" s="7"/>
      <c r="AE35" s="7"/>
    </row>
    <row r="36" spans="1:33" ht="15" customHeight="1">
      <c r="AB36" s="6"/>
      <c r="AC36" s="7"/>
      <c r="AD36" s="7"/>
      <c r="AE36" s="7"/>
    </row>
    <row r="37" spans="1:33" ht="15" customHeight="1">
      <c r="AB37" s="6"/>
      <c r="AC37" s="7"/>
      <c r="AD37" s="7"/>
      <c r="AE37" s="7"/>
    </row>
    <row r="38" spans="1:33" ht="15" customHeight="1">
      <c r="AB38" s="445"/>
      <c r="AC38" s="445"/>
      <c r="AD38" s="445"/>
      <c r="AE38" s="445"/>
    </row>
    <row r="39" spans="1:33" ht="15" customHeight="1">
      <c r="AA39" s="2"/>
      <c r="AB39" s="6"/>
      <c r="AC39" s="6"/>
      <c r="AD39" s="6"/>
      <c r="AE39" s="6"/>
      <c r="AF39" s="5"/>
      <c r="AG39" s="5"/>
    </row>
    <row r="40" spans="1:33" ht="15" customHeight="1">
      <c r="AA40" s="2"/>
      <c r="AB40" s="6"/>
      <c r="AC40" s="6"/>
      <c r="AD40" s="6"/>
      <c r="AE40" s="6"/>
      <c r="AF40" s="5"/>
      <c r="AG40" s="5"/>
    </row>
    <row r="41" spans="1:33" ht="15" customHeight="1">
      <c r="AA41" s="2"/>
      <c r="AB41" s="6"/>
      <c r="AC41" s="6"/>
      <c r="AD41" s="6"/>
      <c r="AE41" s="6"/>
      <c r="AF41" s="5"/>
      <c r="AG41" s="5"/>
    </row>
    <row r="42" spans="1:33" ht="15" customHeight="1">
      <c r="AA42" s="2"/>
      <c r="AB42" s="6"/>
      <c r="AC42" s="6"/>
      <c r="AD42" s="6"/>
      <c r="AE42" s="6"/>
      <c r="AF42" s="5"/>
      <c r="AG42" s="5"/>
    </row>
    <row r="43" spans="1:33" ht="15" customHeight="1">
      <c r="AA43" s="2"/>
      <c r="AB43" s="6"/>
      <c r="AC43" s="6"/>
      <c r="AD43" s="6"/>
      <c r="AE43" s="6"/>
      <c r="AF43" s="5"/>
      <c r="AG43" s="5"/>
    </row>
    <row r="44" spans="1:33" ht="15" customHeight="1">
      <c r="AA44" s="2"/>
      <c r="AB44" s="6"/>
      <c r="AC44" s="6"/>
      <c r="AD44" s="6"/>
      <c r="AE44" s="6"/>
      <c r="AF44" s="5"/>
      <c r="AG44" s="5"/>
    </row>
    <row r="45" spans="1:33" ht="15" customHeight="1">
      <c r="AA45" s="2"/>
      <c r="AB45" s="6"/>
      <c r="AC45" s="6"/>
      <c r="AD45" s="6"/>
      <c r="AE45" s="6"/>
      <c r="AF45" s="5"/>
      <c r="AG45" s="5"/>
    </row>
    <row r="46" spans="1:33" ht="15" customHeight="1">
      <c r="A46" s="16"/>
      <c r="B46" s="16"/>
      <c r="C46" s="16"/>
      <c r="D46" s="16"/>
      <c r="E46" s="16"/>
      <c r="F46" s="16"/>
      <c r="G46" s="16"/>
      <c r="H46" s="16"/>
      <c r="AA46" s="2"/>
      <c r="AB46" s="6"/>
      <c r="AC46" s="6"/>
      <c r="AD46" s="6"/>
      <c r="AE46" s="6"/>
      <c r="AF46" s="5"/>
      <c r="AG46" s="5"/>
    </row>
    <row r="47" spans="1:33" ht="15" customHeight="1">
      <c r="AA47" s="2"/>
      <c r="AB47" s="6"/>
      <c r="AC47" s="6"/>
      <c r="AD47" s="6"/>
      <c r="AE47" s="6"/>
      <c r="AF47" s="5"/>
      <c r="AG47" s="5"/>
    </row>
    <row r="48" spans="1:33" ht="15" customHeight="1">
      <c r="AA48" s="2"/>
      <c r="AB48" s="6"/>
      <c r="AC48" s="6"/>
      <c r="AD48" s="6"/>
      <c r="AE48" s="6"/>
      <c r="AF48" s="5"/>
      <c r="AG48" s="5"/>
    </row>
    <row r="49" spans="27:33" ht="15" customHeight="1">
      <c r="AA49" s="2"/>
      <c r="AB49" s="6"/>
      <c r="AC49" s="6"/>
      <c r="AD49" s="6"/>
      <c r="AE49" s="6"/>
      <c r="AF49" s="5"/>
      <c r="AG49" s="5"/>
    </row>
    <row r="50" spans="27:33" ht="15" customHeight="1">
      <c r="AA50" s="2"/>
      <c r="AB50" s="6"/>
      <c r="AC50" s="6"/>
      <c r="AD50" s="6"/>
      <c r="AE50" s="6"/>
      <c r="AF50" s="5"/>
      <c r="AG50" s="5"/>
    </row>
    <row r="51" spans="27:33" ht="15" customHeight="1">
      <c r="AB51" s="6"/>
      <c r="AC51" s="7"/>
      <c r="AD51" s="7"/>
      <c r="AE51" s="7"/>
    </row>
    <row r="52" spans="27:33" ht="15" customHeight="1"/>
    <row r="53" spans="27:33" ht="15" customHeight="1"/>
    <row r="54" spans="27:33" ht="15" customHeight="1"/>
    <row r="55" spans="27:33" ht="15" customHeight="1"/>
    <row r="56" spans="27:33" ht="15" customHeight="1"/>
    <row r="57" spans="27: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scale="89" firstPageNumber="0" orientation="portrait" r:id="rId1"/>
  <headerFooter alignWithMargins="0">
    <oddFooter>&amp;C&amp;10&amp;A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tint="0.79998168889431442"/>
    <pageSetUpPr fitToPage="1"/>
  </sheetPr>
  <dimension ref="B1:U93"/>
  <sheetViews>
    <sheetView zoomScaleNormal="100" zoomScaleSheetLayoutView="75" workbookViewId="0">
      <selection sqref="A1:I32"/>
    </sheetView>
  </sheetViews>
  <sheetFormatPr baseColWidth="10" defaultColWidth="10.90625" defaultRowHeight="12"/>
  <cols>
    <col min="1" max="1" width="1.36328125" style="1" customWidth="1"/>
    <col min="2" max="2" width="10.6328125" style="1" customWidth="1"/>
    <col min="3" max="3" width="7.26953125" style="1" customWidth="1"/>
    <col min="4" max="4" width="7.90625" style="1" customWidth="1"/>
    <col min="5" max="5" width="6.81640625" style="1" customWidth="1"/>
    <col min="6" max="6" width="6.453125" style="1" customWidth="1"/>
    <col min="7" max="7" width="6.90625" style="1" customWidth="1"/>
    <col min="8" max="8" width="6.7265625" style="1" customWidth="1"/>
    <col min="9" max="9" width="3.08984375" style="1" customWidth="1"/>
    <col min="10" max="10" width="5.54296875" style="1" customWidth="1"/>
    <col min="11" max="12" width="6.08984375" style="1" customWidth="1"/>
    <col min="13" max="13" width="4.90625" style="1" customWidth="1"/>
    <col min="14" max="14" width="5.36328125" style="1" customWidth="1"/>
    <col min="15" max="15" width="4.6328125" style="1" customWidth="1"/>
    <col min="16" max="16384" width="10.90625" style="1"/>
  </cols>
  <sheetData>
    <row r="1" spans="2:21" s="24" customFormat="1" ht="12.75">
      <c r="B1" s="1040" t="s">
        <v>77</v>
      </c>
      <c r="C1" s="1040"/>
      <c r="D1" s="1040"/>
      <c r="E1" s="1040"/>
      <c r="F1" s="1040"/>
      <c r="G1" s="1040"/>
      <c r="H1" s="1040"/>
    </row>
    <row r="2" spans="2:21" s="24" customFormat="1" ht="12.75">
      <c r="B2" s="33"/>
      <c r="G2" s="34"/>
    </row>
    <row r="3" spans="2:21" s="24" customFormat="1" ht="12.75">
      <c r="B3" s="1040" t="s">
        <v>83</v>
      </c>
      <c r="C3" s="1040"/>
      <c r="D3" s="1040"/>
      <c r="E3" s="1040"/>
      <c r="F3" s="1040"/>
      <c r="G3" s="1040"/>
      <c r="H3" s="1040"/>
    </row>
    <row r="4" spans="2:21" s="24" customFormat="1" ht="12.75">
      <c r="B4" s="1040" t="s">
        <v>540</v>
      </c>
      <c r="C4" s="1040"/>
      <c r="D4" s="1040"/>
      <c r="E4" s="1040"/>
      <c r="F4" s="1040"/>
      <c r="G4" s="1040"/>
      <c r="H4" s="1040"/>
    </row>
    <row r="5" spans="2:21" s="24" customFormat="1" ht="12.75">
      <c r="B5" s="1040" t="s">
        <v>335</v>
      </c>
      <c r="C5" s="1040"/>
      <c r="D5" s="1040"/>
      <c r="E5" s="1040"/>
      <c r="F5" s="1040"/>
      <c r="G5" s="1040"/>
      <c r="H5" s="1040"/>
    </row>
    <row r="6" spans="2:21" s="38" customFormat="1" ht="15.75" customHeight="1">
      <c r="B6" s="446"/>
      <c r="C6" s="439">
        <v>2015</v>
      </c>
      <c r="D6" s="439">
        <v>2016</v>
      </c>
      <c r="E6" s="439">
        <v>2017</v>
      </c>
      <c r="F6" s="439">
        <v>2018</v>
      </c>
      <c r="G6" s="439">
        <v>2019</v>
      </c>
      <c r="H6" s="874">
        <v>2020</v>
      </c>
    </row>
    <row r="7" spans="2:21" s="38" customFormat="1" ht="15.75" customHeight="1">
      <c r="B7" s="42" t="s">
        <v>47</v>
      </c>
      <c r="C7" s="161">
        <v>205000</v>
      </c>
      <c r="D7" s="489"/>
      <c r="E7" s="161">
        <v>190868.42105263201</v>
      </c>
      <c r="F7" s="501"/>
      <c r="G7" s="652"/>
      <c r="H7" s="652"/>
      <c r="I7" s="447"/>
      <c r="P7" s="447"/>
    </row>
    <row r="8" spans="2:21" s="38" customFormat="1" ht="15.75" customHeight="1">
      <c r="B8" s="42" t="s">
        <v>48</v>
      </c>
      <c r="C8" s="161">
        <v>205000</v>
      </c>
      <c r="D8" s="161"/>
      <c r="E8" s="161"/>
      <c r="F8" s="161"/>
      <c r="G8" s="161"/>
      <c r="H8" s="652"/>
    </row>
    <row r="9" spans="2:21" s="144" customFormat="1" ht="15.75" customHeight="1">
      <c r="B9" s="291" t="s">
        <v>49</v>
      </c>
      <c r="C9" s="161">
        <v>205303.54838709679</v>
      </c>
      <c r="D9" s="161"/>
      <c r="F9" s="161">
        <v>170000</v>
      </c>
      <c r="G9" s="161">
        <v>170500</v>
      </c>
      <c r="H9" s="161">
        <v>229324.07407407404</v>
      </c>
      <c r="J9" s="918"/>
      <c r="Q9" s="38"/>
      <c r="R9" s="38"/>
      <c r="S9" s="38"/>
      <c r="T9" s="38"/>
      <c r="U9" s="38"/>
    </row>
    <row r="10" spans="2:21" s="38" customFormat="1" ht="15.75" customHeight="1">
      <c r="B10" s="291" t="s">
        <v>57</v>
      </c>
      <c r="C10" s="161">
        <v>195422.33333333334</v>
      </c>
      <c r="D10" s="161">
        <v>175615.38461538462</v>
      </c>
      <c r="E10" s="161">
        <v>204799.444444444</v>
      </c>
      <c r="F10" s="161">
        <v>167700</v>
      </c>
      <c r="G10" s="161">
        <v>173000</v>
      </c>
      <c r="H10" s="161">
        <v>237888.88888888888</v>
      </c>
      <c r="I10" s="448"/>
      <c r="P10" s="448"/>
    </row>
    <row r="11" spans="2:21" s="38" customFormat="1" ht="15.75" customHeight="1">
      <c r="B11" s="291" t="s">
        <v>58</v>
      </c>
      <c r="C11" s="161">
        <v>189697.74193548388</v>
      </c>
      <c r="D11" s="161">
        <v>183100</v>
      </c>
      <c r="E11" s="161">
        <v>203591.11111111101</v>
      </c>
      <c r="F11" s="161">
        <v>173854.83870967742</v>
      </c>
      <c r="G11" s="161">
        <v>176666.66666666669</v>
      </c>
      <c r="H11" s="161">
        <v>239255</v>
      </c>
    </row>
    <row r="12" spans="2:21" s="38" customFormat="1" ht="15.75" customHeight="1">
      <c r="B12" s="519" t="s">
        <v>50</v>
      </c>
      <c r="C12" s="161">
        <v>200000</v>
      </c>
      <c r="D12" s="161">
        <v>188500</v>
      </c>
      <c r="E12" s="161">
        <v>191201.61290322599</v>
      </c>
      <c r="F12" s="161">
        <v>171466.66666666669</v>
      </c>
      <c r="G12" s="161">
        <v>179000</v>
      </c>
      <c r="H12" s="161"/>
      <c r="I12" s="449"/>
      <c r="J12" s="447"/>
      <c r="P12" s="449"/>
    </row>
    <row r="13" spans="2:21" s="38" customFormat="1" ht="15.75" customHeight="1">
      <c r="B13" s="42" t="s">
        <v>51</v>
      </c>
      <c r="C13" s="161">
        <v>200000</v>
      </c>
      <c r="D13" s="161">
        <v>193333.33333333331</v>
      </c>
      <c r="E13" s="161">
        <v>194322.58064516101</v>
      </c>
      <c r="F13" s="161">
        <v>175793</v>
      </c>
      <c r="G13" s="161">
        <v>173548.38709677421</v>
      </c>
      <c r="H13" s="161"/>
    </row>
    <row r="14" spans="2:21" s="38" customFormat="1" ht="15.75" customHeight="1">
      <c r="B14" s="42" t="s">
        <v>52</v>
      </c>
      <c r="C14" s="161">
        <v>200000</v>
      </c>
      <c r="D14" s="161"/>
      <c r="E14" s="161">
        <v>190612.90322580643</v>
      </c>
      <c r="F14" s="161">
        <v>178167</v>
      </c>
      <c r="G14" s="161">
        <v>177742</v>
      </c>
      <c r="H14" s="161"/>
    </row>
    <row r="15" spans="2:21" s="38" customFormat="1" ht="15.75" customHeight="1">
      <c r="B15" s="42" t="s">
        <v>53</v>
      </c>
      <c r="C15" s="161">
        <v>200000</v>
      </c>
      <c r="D15" s="161"/>
      <c r="E15" s="161">
        <v>189000</v>
      </c>
      <c r="F15" s="161">
        <v>177000</v>
      </c>
      <c r="G15" s="161">
        <v>185400</v>
      </c>
      <c r="H15" s="652"/>
    </row>
    <row r="16" spans="2:21" s="38" customFormat="1" ht="15.75" customHeight="1">
      <c r="B16" s="42" t="s">
        <v>54</v>
      </c>
      <c r="C16" s="161">
        <v>200000</v>
      </c>
      <c r="D16" s="161"/>
      <c r="E16" s="161"/>
      <c r="F16" s="161"/>
      <c r="G16" s="161"/>
      <c r="H16" s="652"/>
    </row>
    <row r="17" spans="2:8" s="38" customFormat="1" ht="15.75" customHeight="1">
      <c r="B17" s="42" t="s">
        <v>55</v>
      </c>
      <c r="C17" s="489"/>
      <c r="D17" s="489"/>
      <c r="E17" s="161"/>
      <c r="F17" s="161"/>
      <c r="G17" s="652"/>
      <c r="H17" s="652"/>
    </row>
    <row r="18" spans="2:8" s="38" customFormat="1" ht="15.75" customHeight="1">
      <c r="B18" s="42" t="s">
        <v>56</v>
      </c>
      <c r="C18" s="489"/>
      <c r="D18" s="489"/>
      <c r="E18" s="161"/>
      <c r="F18" s="161"/>
      <c r="G18" s="652"/>
      <c r="H18" s="652"/>
    </row>
    <row r="19" spans="2:8" s="38" customFormat="1" ht="27" customHeight="1">
      <c r="B19" s="1122" t="s">
        <v>665</v>
      </c>
      <c r="C19" s="1122"/>
      <c r="D19" s="1122"/>
      <c r="E19" s="1122"/>
      <c r="F19" s="1122"/>
      <c r="G19" s="1122"/>
      <c r="H19" s="1122"/>
    </row>
    <row r="20" spans="2:8" s="38" customFormat="1" ht="30.75" customHeight="1">
      <c r="B20" s="1112"/>
      <c r="C20" s="1112"/>
      <c r="D20" s="1112"/>
      <c r="E20" s="1112"/>
      <c r="F20" s="1112"/>
      <c r="G20" s="1112"/>
      <c r="H20" s="1112"/>
    </row>
    <row r="21" spans="2:8" s="38" customFormat="1" ht="12.75">
      <c r="C21" s="50"/>
      <c r="D21" s="50"/>
      <c r="E21" s="50"/>
      <c r="F21" s="50"/>
      <c r="G21" s="450"/>
    </row>
    <row r="22" spans="2:8" s="38" customFormat="1" ht="23.25" customHeight="1">
      <c r="B22" s="50"/>
      <c r="C22" s="50"/>
      <c r="D22" s="50"/>
      <c r="E22" s="50"/>
      <c r="F22" s="50"/>
      <c r="G22" s="50"/>
    </row>
    <row r="23" spans="2:8" s="38" customFormat="1" ht="30.75" customHeight="1">
      <c r="B23" s="50"/>
      <c r="C23" s="50"/>
      <c r="D23" s="50"/>
      <c r="E23" s="50"/>
      <c r="F23" s="50"/>
      <c r="G23" s="50"/>
    </row>
    <row r="24" spans="2:8" s="38" customFormat="1" ht="44.25" customHeight="1">
      <c r="B24" s="50"/>
      <c r="C24" s="50"/>
      <c r="D24" s="50"/>
      <c r="E24" s="50"/>
      <c r="F24" s="50"/>
      <c r="G24" s="50"/>
    </row>
    <row r="25" spans="2:8" s="38" customFormat="1" ht="30" customHeight="1">
      <c r="B25" s="50"/>
      <c r="C25" s="50"/>
      <c r="D25" s="50"/>
      <c r="E25" s="50"/>
      <c r="F25" s="50"/>
      <c r="G25" s="50"/>
    </row>
    <row r="26" spans="2:8" s="38" customFormat="1" ht="21.75" customHeight="1">
      <c r="B26" s="50"/>
      <c r="C26" s="50"/>
      <c r="D26" s="50"/>
      <c r="E26" s="50"/>
      <c r="F26" s="50"/>
      <c r="G26" s="50"/>
    </row>
    <row r="27" spans="2:8" s="38" customFormat="1" ht="17.25" customHeight="1">
      <c r="B27" s="50"/>
      <c r="C27" s="50"/>
      <c r="D27" s="50"/>
      <c r="E27" s="50"/>
      <c r="F27" s="50"/>
      <c r="G27" s="50"/>
    </row>
    <row r="28" spans="2:8" s="38" customFormat="1" ht="44.25" customHeight="1">
      <c r="B28" s="50"/>
      <c r="C28" s="50"/>
      <c r="D28" s="50"/>
      <c r="E28" s="50"/>
      <c r="F28" s="50"/>
      <c r="G28" s="50"/>
    </row>
    <row r="29" spans="2:8" s="38" customFormat="1" ht="21" customHeight="1">
      <c r="B29" s="50"/>
      <c r="C29" s="50"/>
      <c r="D29" s="50"/>
      <c r="E29" s="50"/>
      <c r="F29" s="50"/>
      <c r="G29" s="50"/>
    </row>
    <row r="30" spans="2:8" s="38" customFormat="1" ht="12.75">
      <c r="B30" s="50"/>
      <c r="C30" s="50"/>
      <c r="D30" s="50"/>
      <c r="E30" s="50"/>
      <c r="F30" s="50"/>
      <c r="G30" s="50"/>
    </row>
    <row r="31" spans="2:8" s="38" customFormat="1" ht="12.75">
      <c r="B31" s="16"/>
      <c r="C31" s="50"/>
      <c r="D31" s="50"/>
      <c r="E31" s="50"/>
      <c r="F31" s="50"/>
      <c r="G31" s="50"/>
    </row>
    <row r="32" spans="2:8" ht="14.1" customHeight="1">
      <c r="B32" s="451"/>
      <c r="C32" s="16"/>
    </row>
    <row r="33" spans="7:15" ht="20.45" customHeight="1">
      <c r="K33" s="14"/>
      <c r="L33" s="14"/>
      <c r="M33" s="14"/>
      <c r="N33" s="14"/>
      <c r="O33" s="14"/>
    </row>
    <row r="34" spans="7:15" ht="61.5" customHeight="1">
      <c r="K34" s="14"/>
      <c r="L34" s="14"/>
      <c r="M34" s="14"/>
      <c r="N34" s="14"/>
    </row>
    <row r="35" spans="7:15" ht="61.5" customHeight="1">
      <c r="K35" s="14"/>
      <c r="L35" s="14"/>
      <c r="M35" s="14"/>
      <c r="N35" s="14"/>
    </row>
    <row r="36" spans="7:15" ht="61.5" customHeight="1">
      <c r="K36" s="14"/>
      <c r="L36" s="14"/>
      <c r="M36" s="14"/>
      <c r="N36" s="14"/>
    </row>
    <row r="37" spans="7:15" ht="61.5" customHeight="1">
      <c r="K37" s="14"/>
      <c r="L37" s="14"/>
      <c r="M37" s="14"/>
      <c r="N37" s="14"/>
    </row>
    <row r="38" spans="7:15">
      <c r="G38" s="11"/>
      <c r="K38" s="14"/>
      <c r="L38" s="14"/>
      <c r="M38" s="14"/>
      <c r="N38" s="14"/>
    </row>
    <row r="39" spans="7:15" ht="55.5" customHeight="1">
      <c r="G39" s="11"/>
      <c r="K39" s="14"/>
      <c r="L39" s="14"/>
      <c r="M39" s="14"/>
      <c r="N39" s="14"/>
    </row>
    <row r="40" spans="7:15">
      <c r="G40" s="11"/>
      <c r="K40" s="14"/>
      <c r="L40" s="14"/>
      <c r="M40" s="14"/>
      <c r="N40" s="14"/>
    </row>
    <row r="41" spans="7:15">
      <c r="G41" s="11"/>
      <c r="K41" s="14"/>
      <c r="L41" s="14"/>
      <c r="M41" s="14"/>
      <c r="N41" s="14"/>
    </row>
    <row r="42" spans="7:15">
      <c r="G42" s="11"/>
      <c r="K42" s="14"/>
      <c r="L42" s="14"/>
      <c r="M42" s="14"/>
      <c r="N42" s="14"/>
    </row>
    <row r="43" spans="7:15">
      <c r="K43" s="14"/>
      <c r="L43" s="14"/>
      <c r="M43" s="14"/>
      <c r="N43" s="14"/>
    </row>
    <row r="44" spans="7:15">
      <c r="K44" s="14"/>
      <c r="L44" s="14"/>
      <c r="M44" s="14"/>
      <c r="N44" s="14"/>
    </row>
    <row r="45" spans="7:15">
      <c r="K45" s="14"/>
      <c r="L45" s="14"/>
      <c r="M45" s="14"/>
      <c r="N45" s="14"/>
    </row>
    <row r="46" spans="7:15">
      <c r="K46" s="14"/>
      <c r="L46" s="14"/>
      <c r="M46" s="14"/>
      <c r="N46" s="14"/>
    </row>
    <row r="47" spans="7:15">
      <c r="K47" s="14"/>
      <c r="L47" s="14"/>
      <c r="M47" s="14"/>
      <c r="N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12"/>
    </row>
    <row r="74" spans="13:13" ht="15" customHeight="1">
      <c r="M74" s="12"/>
    </row>
    <row r="75" spans="13:13" ht="15" customHeight="1">
      <c r="M75" s="12"/>
    </row>
    <row r="76" spans="13:13" ht="15" customHeight="1">
      <c r="M76" s="12"/>
    </row>
    <row r="77" spans="13:13" ht="15" customHeight="1">
      <c r="M77" s="12"/>
    </row>
    <row r="78" spans="13:13" ht="15" customHeight="1">
      <c r="M78" s="12"/>
    </row>
    <row r="79" spans="13:13" ht="15" customHeight="1">
      <c r="M79" s="12"/>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pageSetUpPr fitToPage="1"/>
  </sheetPr>
  <dimension ref="B2:W41"/>
  <sheetViews>
    <sheetView zoomScaleNormal="100" workbookViewId="0">
      <selection sqref="A1:M22"/>
    </sheetView>
  </sheetViews>
  <sheetFormatPr baseColWidth="10" defaultColWidth="5.90625" defaultRowHeight="18"/>
  <cols>
    <col min="1" max="1" width="1.26953125" customWidth="1"/>
    <col min="2" max="2" width="11.81640625" customWidth="1"/>
    <col min="3" max="6" width="6.36328125" customWidth="1"/>
    <col min="7" max="7" width="6.7265625" customWidth="1"/>
    <col min="8" max="11" width="6.36328125" customWidth="1"/>
    <col min="12" max="12" width="6.36328125" style="159" customWidth="1"/>
    <col min="13" max="13" width="6.6328125" customWidth="1"/>
    <col min="14" max="14" width="8.81640625" bestFit="1" customWidth="1"/>
  </cols>
  <sheetData>
    <row r="2" spans="2:22">
      <c r="B2" s="1044" t="s">
        <v>2</v>
      </c>
      <c r="C2" s="1044"/>
      <c r="D2" s="1044"/>
      <c r="E2" s="1044"/>
      <c r="F2" s="1044"/>
      <c r="G2" s="1044"/>
      <c r="H2" s="1044"/>
      <c r="I2" s="1044"/>
      <c r="J2" s="1044"/>
      <c r="K2" s="1044"/>
      <c r="L2" s="1044"/>
      <c r="M2" s="1044"/>
    </row>
    <row r="3" spans="2:22" ht="20.25" customHeight="1">
      <c r="B3" s="1045" t="s">
        <v>127</v>
      </c>
      <c r="C3" s="1045"/>
      <c r="D3" s="1045"/>
      <c r="E3" s="1045"/>
      <c r="F3" s="1045"/>
      <c r="G3" s="1045"/>
      <c r="H3" s="1045"/>
      <c r="I3" s="1045"/>
      <c r="J3" s="1045"/>
      <c r="K3" s="1045"/>
      <c r="L3" s="1045"/>
      <c r="M3" s="1045"/>
    </row>
    <row r="4" spans="2:22" ht="17.45" customHeight="1">
      <c r="B4" s="1046" t="s">
        <v>637</v>
      </c>
      <c r="C4" s="1046"/>
      <c r="D4" s="1046"/>
      <c r="E4" s="1046"/>
      <c r="F4" s="1046"/>
      <c r="G4" s="1046"/>
      <c r="H4" s="1046"/>
      <c r="I4" s="1046"/>
      <c r="J4" s="1046"/>
      <c r="K4" s="1046"/>
      <c r="L4" s="1046"/>
      <c r="M4" s="1046"/>
    </row>
    <row r="5" spans="2:22" ht="17.25" customHeight="1">
      <c r="B5" s="1043"/>
      <c r="C5" s="1043"/>
      <c r="D5" s="1043"/>
      <c r="E5" s="1043"/>
      <c r="F5" s="1043"/>
      <c r="G5" s="1043"/>
      <c r="H5" s="1043"/>
      <c r="I5" s="1043"/>
      <c r="J5" s="1043"/>
      <c r="K5" s="1043"/>
      <c r="L5" s="1043"/>
    </row>
    <row r="6" spans="2:22" ht="30" customHeight="1">
      <c r="B6" s="792" t="s">
        <v>5</v>
      </c>
      <c r="C6" s="788" t="s">
        <v>9</v>
      </c>
      <c r="D6" s="788" t="s">
        <v>86</v>
      </c>
      <c r="E6" s="788" t="s">
        <v>91</v>
      </c>
      <c r="F6" s="788" t="s">
        <v>87</v>
      </c>
      <c r="G6" s="788" t="s">
        <v>128</v>
      </c>
      <c r="H6" s="788" t="s">
        <v>88</v>
      </c>
      <c r="I6" s="788" t="s">
        <v>70</v>
      </c>
      <c r="J6" s="788" t="s">
        <v>89</v>
      </c>
      <c r="K6" s="788" t="s">
        <v>129</v>
      </c>
      <c r="L6" s="787" t="s">
        <v>71</v>
      </c>
      <c r="M6" s="787" t="s">
        <v>497</v>
      </c>
    </row>
    <row r="7" spans="2:22" ht="18" customHeight="1">
      <c r="B7" s="1042" t="s">
        <v>623</v>
      </c>
      <c r="C7" s="1042"/>
      <c r="D7" s="1042"/>
      <c r="E7" s="1042"/>
      <c r="F7" s="1042"/>
      <c r="G7" s="1042"/>
      <c r="H7" s="1042"/>
      <c r="I7" s="1042"/>
      <c r="J7" s="1042"/>
      <c r="K7" s="1042"/>
      <c r="L7" s="1042"/>
      <c r="M7" s="1042"/>
    </row>
    <row r="8" spans="2:22">
      <c r="B8" s="793" t="s">
        <v>130</v>
      </c>
      <c r="C8" s="824">
        <v>1.74</v>
      </c>
      <c r="D8" s="824">
        <v>5.44</v>
      </c>
      <c r="E8" s="824">
        <v>6.04</v>
      </c>
      <c r="F8" s="824">
        <v>11.97</v>
      </c>
      <c r="G8" s="824">
        <v>1.68</v>
      </c>
      <c r="H8" s="824">
        <v>7.82</v>
      </c>
      <c r="I8" s="824">
        <v>1.59</v>
      </c>
      <c r="J8" s="824">
        <v>29.39</v>
      </c>
      <c r="K8" s="824">
        <v>139.77000000000001</v>
      </c>
      <c r="L8" s="824">
        <v>279.83999999999997</v>
      </c>
      <c r="M8" s="824">
        <v>140.07</v>
      </c>
      <c r="N8" s="516"/>
    </row>
    <row r="9" spans="2:22">
      <c r="B9" s="72" t="s">
        <v>6</v>
      </c>
      <c r="C9" s="824">
        <v>19.5</v>
      </c>
      <c r="D9" s="824">
        <v>15.2</v>
      </c>
      <c r="E9" s="824">
        <v>32.35</v>
      </c>
      <c r="F9" s="824">
        <v>154.78</v>
      </c>
      <c r="G9" s="824">
        <v>11.45</v>
      </c>
      <c r="H9" s="824">
        <v>73.61</v>
      </c>
      <c r="I9" s="824">
        <v>29.17</v>
      </c>
      <c r="J9" s="824">
        <v>52.26</v>
      </c>
      <c r="K9" s="824">
        <v>133.59</v>
      </c>
      <c r="L9" s="824">
        <v>764.41</v>
      </c>
      <c r="M9" s="824">
        <v>630.82000000000005</v>
      </c>
      <c r="N9" s="516"/>
    </row>
    <row r="10" spans="2:22">
      <c r="B10" s="72" t="s">
        <v>126</v>
      </c>
      <c r="C10" s="824">
        <v>0.01</v>
      </c>
      <c r="D10" s="824">
        <v>0.5</v>
      </c>
      <c r="E10" s="824">
        <v>0.55000000000000004</v>
      </c>
      <c r="F10" s="824">
        <v>4.5999999999999996</v>
      </c>
      <c r="G10" s="824">
        <v>0.4</v>
      </c>
      <c r="H10" s="824">
        <v>0.35</v>
      </c>
      <c r="I10" s="824">
        <v>0.08</v>
      </c>
      <c r="J10" s="824">
        <v>2.86</v>
      </c>
      <c r="K10" s="824">
        <v>4.5</v>
      </c>
      <c r="L10" s="824">
        <v>181.63</v>
      </c>
      <c r="M10" s="824">
        <v>177.13</v>
      </c>
      <c r="N10" s="516"/>
    </row>
    <row r="11" spans="2:22">
      <c r="B11" s="72" t="s">
        <v>13</v>
      </c>
      <c r="C11" s="824">
        <v>6.3</v>
      </c>
      <c r="D11" s="824">
        <v>8.4</v>
      </c>
      <c r="E11" s="824">
        <v>10.4</v>
      </c>
      <c r="F11" s="824">
        <v>122.5</v>
      </c>
      <c r="G11" s="824">
        <v>6.4</v>
      </c>
      <c r="H11" s="824">
        <v>40</v>
      </c>
      <c r="I11" s="824">
        <v>9.1</v>
      </c>
      <c r="J11" s="824">
        <v>31.49</v>
      </c>
      <c r="K11" s="824">
        <v>126</v>
      </c>
      <c r="L11" s="824">
        <v>748.4</v>
      </c>
      <c r="M11" s="824">
        <v>622.4</v>
      </c>
      <c r="N11" s="516"/>
    </row>
    <row r="12" spans="2:22">
      <c r="B12" s="72" t="s">
        <v>111</v>
      </c>
      <c r="C12" s="824">
        <v>13.5</v>
      </c>
      <c r="D12" s="824">
        <v>9.1999999999999993</v>
      </c>
      <c r="E12" s="824">
        <v>23</v>
      </c>
      <c r="F12" s="824">
        <v>36.5</v>
      </c>
      <c r="G12" s="824">
        <v>6</v>
      </c>
      <c r="H12" s="824">
        <v>33.5</v>
      </c>
      <c r="I12" s="824">
        <v>20.5</v>
      </c>
      <c r="J12" s="824">
        <v>26.26</v>
      </c>
      <c r="K12" s="824">
        <v>1</v>
      </c>
      <c r="L12" s="824">
        <v>185.82</v>
      </c>
      <c r="M12" s="824">
        <v>184.82</v>
      </c>
      <c r="N12" s="516"/>
    </row>
    <row r="13" spans="2:22">
      <c r="B13" s="794" t="s">
        <v>132</v>
      </c>
      <c r="C13" s="824">
        <v>1.45</v>
      </c>
      <c r="D13" s="824">
        <v>3.54</v>
      </c>
      <c r="E13" s="824">
        <v>5.54</v>
      </c>
      <c r="F13" s="824">
        <v>12.35</v>
      </c>
      <c r="G13" s="824">
        <v>1.1399999999999999</v>
      </c>
      <c r="H13" s="824">
        <v>8.2799999999999994</v>
      </c>
      <c r="I13" s="824">
        <v>1.23</v>
      </c>
      <c r="J13" s="824">
        <v>26.75</v>
      </c>
      <c r="K13" s="824">
        <v>150.86000000000001</v>
      </c>
      <c r="L13" s="824">
        <v>295.83999999999997</v>
      </c>
      <c r="M13" s="824">
        <v>144.99</v>
      </c>
      <c r="N13" s="516"/>
      <c r="O13" s="199"/>
      <c r="P13" s="199"/>
      <c r="Q13" s="199"/>
      <c r="R13" s="199"/>
      <c r="S13" s="199"/>
      <c r="T13" s="199"/>
      <c r="U13" s="199"/>
      <c r="V13" s="199"/>
    </row>
    <row r="14" spans="2:22" ht="18" customHeight="1">
      <c r="B14" s="1042" t="s">
        <v>624</v>
      </c>
      <c r="C14" s="1042"/>
      <c r="D14" s="1042"/>
      <c r="E14" s="1042"/>
      <c r="F14" s="1042"/>
      <c r="G14" s="1042"/>
      <c r="H14" s="1042"/>
      <c r="I14" s="1042"/>
      <c r="J14" s="1042"/>
      <c r="K14" s="1042"/>
      <c r="L14" s="1042"/>
      <c r="M14" s="1042"/>
      <c r="N14" s="516"/>
    </row>
    <row r="15" spans="2:22">
      <c r="B15" s="793" t="s">
        <v>130</v>
      </c>
      <c r="C15" s="824">
        <v>1.45</v>
      </c>
      <c r="D15" s="824">
        <v>3.54</v>
      </c>
      <c r="E15" s="824">
        <v>5.54</v>
      </c>
      <c r="F15" s="824">
        <v>12.35</v>
      </c>
      <c r="G15" s="824">
        <v>1.1399999999999999</v>
      </c>
      <c r="H15" s="824">
        <v>8.2799999999999994</v>
      </c>
      <c r="I15" s="824">
        <v>1.23</v>
      </c>
      <c r="J15" s="824">
        <v>26.75</v>
      </c>
      <c r="K15" s="824">
        <v>150.86000000000001</v>
      </c>
      <c r="L15" s="824">
        <v>295.83999999999997</v>
      </c>
      <c r="M15" s="824">
        <v>144.99</v>
      </c>
      <c r="N15" s="199"/>
      <c r="O15" s="199"/>
      <c r="P15" s="199"/>
      <c r="Q15" s="199"/>
      <c r="R15" s="199"/>
      <c r="S15" s="199"/>
      <c r="T15" s="199"/>
      <c r="U15" s="199"/>
      <c r="V15" s="199"/>
    </row>
    <row r="16" spans="2:22" ht="15.75" customHeight="1">
      <c r="B16" s="795" t="s">
        <v>6</v>
      </c>
      <c r="C16" s="824">
        <v>21</v>
      </c>
      <c r="D16" s="824">
        <v>26</v>
      </c>
      <c r="E16" s="824">
        <v>34</v>
      </c>
      <c r="F16" s="824">
        <v>141</v>
      </c>
      <c r="G16" s="824">
        <v>13.5</v>
      </c>
      <c r="H16" s="824">
        <v>77</v>
      </c>
      <c r="I16" s="824">
        <v>26.5</v>
      </c>
      <c r="J16" s="824">
        <v>51.09</v>
      </c>
      <c r="K16" s="824">
        <v>136</v>
      </c>
      <c r="L16" s="824">
        <v>773.43</v>
      </c>
      <c r="M16" s="824">
        <v>637.42999999999995</v>
      </c>
      <c r="N16" s="199"/>
      <c r="O16" s="199"/>
      <c r="P16" s="199"/>
      <c r="Q16" s="199"/>
      <c r="R16" s="199"/>
      <c r="S16" s="199"/>
      <c r="T16" s="199"/>
      <c r="U16" s="199"/>
      <c r="V16" s="199"/>
    </row>
    <row r="17" spans="2:23" ht="15.75" customHeight="1">
      <c r="B17" s="795" t="s">
        <v>126</v>
      </c>
      <c r="C17" s="824">
        <v>0.01</v>
      </c>
      <c r="D17" s="824">
        <v>0.2</v>
      </c>
      <c r="E17" s="824">
        <v>0.45</v>
      </c>
      <c r="F17" s="824">
        <v>5.5</v>
      </c>
      <c r="G17" s="824">
        <v>0.1</v>
      </c>
      <c r="H17" s="824">
        <v>0.5</v>
      </c>
      <c r="I17" s="824">
        <v>0.08</v>
      </c>
      <c r="J17" s="824">
        <v>3.81</v>
      </c>
      <c r="K17" s="824">
        <v>6</v>
      </c>
      <c r="L17" s="824">
        <v>183.43</v>
      </c>
      <c r="M17" s="824">
        <v>177.43</v>
      </c>
      <c r="N17" s="199"/>
      <c r="O17" s="199"/>
      <c r="P17" s="199"/>
      <c r="Q17" s="199"/>
      <c r="R17" s="199"/>
      <c r="S17" s="199"/>
      <c r="T17" s="199"/>
      <c r="U17" s="199"/>
      <c r="V17" s="199"/>
    </row>
    <row r="18" spans="2:23" ht="15.75" customHeight="1">
      <c r="B18" s="795" t="s">
        <v>13</v>
      </c>
      <c r="C18" s="824">
        <v>6.2</v>
      </c>
      <c r="D18" s="824">
        <v>7.05</v>
      </c>
      <c r="E18" s="824">
        <v>9.8000000000000007</v>
      </c>
      <c r="F18" s="824">
        <v>119.3</v>
      </c>
      <c r="G18" s="824">
        <v>6.3</v>
      </c>
      <c r="H18" s="824">
        <v>40.5</v>
      </c>
      <c r="I18" s="824">
        <v>8.8000000000000007</v>
      </c>
      <c r="J18" s="824">
        <v>30.62</v>
      </c>
      <c r="K18" s="824">
        <v>130</v>
      </c>
      <c r="L18" s="824">
        <v>753.19</v>
      </c>
      <c r="M18" s="824">
        <v>623.19000000000005</v>
      </c>
      <c r="N18" s="199"/>
      <c r="O18" s="199"/>
      <c r="P18" s="199"/>
      <c r="Q18" s="199"/>
      <c r="R18" s="199"/>
      <c r="S18" s="199"/>
      <c r="T18" s="199"/>
      <c r="U18" s="199"/>
      <c r="V18" s="199"/>
      <c r="W18" s="199"/>
    </row>
    <row r="19" spans="2:23" ht="15.75" customHeight="1">
      <c r="B19" s="795" t="s">
        <v>111</v>
      </c>
      <c r="C19" s="824">
        <v>14.5</v>
      </c>
      <c r="D19" s="824">
        <v>17</v>
      </c>
      <c r="E19" s="824">
        <v>24.5</v>
      </c>
      <c r="F19" s="824">
        <v>28</v>
      </c>
      <c r="G19" s="824">
        <v>7.1</v>
      </c>
      <c r="H19" s="824">
        <v>36</v>
      </c>
      <c r="I19" s="824">
        <v>17.5</v>
      </c>
      <c r="J19" s="824">
        <v>25.86</v>
      </c>
      <c r="K19" s="824">
        <v>1</v>
      </c>
      <c r="L19" s="824">
        <v>188.85</v>
      </c>
      <c r="M19" s="824">
        <v>187.85</v>
      </c>
      <c r="N19" s="199"/>
      <c r="O19" s="199"/>
      <c r="P19" s="199"/>
      <c r="Q19" s="199"/>
      <c r="R19" s="199"/>
      <c r="S19" s="199"/>
      <c r="T19" s="199"/>
      <c r="U19" s="199"/>
      <c r="V19" s="199"/>
      <c r="W19" s="199"/>
    </row>
    <row r="20" spans="2:23" ht="15.75" customHeight="1">
      <c r="B20" s="835" t="s">
        <v>132</v>
      </c>
      <c r="C20" s="840">
        <v>1.75</v>
      </c>
      <c r="D20" s="840">
        <v>5.69</v>
      </c>
      <c r="E20" s="840">
        <v>5.69</v>
      </c>
      <c r="F20" s="840">
        <v>11.55</v>
      </c>
      <c r="G20" s="840">
        <v>1.34</v>
      </c>
      <c r="H20" s="840">
        <v>9.2799999999999994</v>
      </c>
      <c r="I20" s="840">
        <v>1.51</v>
      </c>
      <c r="J20" s="840">
        <v>25.17</v>
      </c>
      <c r="K20" s="840">
        <v>161.86000000000001</v>
      </c>
      <c r="L20" s="840">
        <v>316.08999999999997</v>
      </c>
      <c r="M20" s="840">
        <v>154.22999999999999</v>
      </c>
      <c r="N20" s="199"/>
      <c r="O20" s="199"/>
      <c r="P20" s="199"/>
      <c r="Q20" s="199"/>
      <c r="R20" s="199"/>
      <c r="S20" s="199"/>
      <c r="T20" s="199"/>
      <c r="U20" s="199"/>
      <c r="V20" s="199"/>
      <c r="W20" s="199"/>
    </row>
    <row r="21" spans="2:23">
      <c r="B21" s="836" t="s">
        <v>170</v>
      </c>
      <c r="C21" s="837"/>
      <c r="D21" s="837"/>
      <c r="E21" s="837"/>
      <c r="F21" s="837"/>
      <c r="G21" s="837"/>
      <c r="H21" s="837"/>
      <c r="I21" s="837"/>
      <c r="J21" s="837"/>
      <c r="K21" s="837"/>
      <c r="L21" s="838"/>
      <c r="M21" s="839"/>
      <c r="N21" s="199"/>
      <c r="O21" s="199"/>
      <c r="P21" s="199"/>
      <c r="Q21" s="199"/>
      <c r="R21" s="199"/>
      <c r="S21" s="199"/>
      <c r="T21" s="199"/>
      <c r="U21" s="199"/>
      <c r="V21" s="199"/>
      <c r="W21" s="199"/>
    </row>
    <row r="22" spans="2:23">
      <c r="B22" s="82"/>
      <c r="C22" s="78"/>
      <c r="D22" s="78"/>
      <c r="E22" s="78"/>
      <c r="F22" s="78"/>
      <c r="G22" s="78"/>
      <c r="H22" s="78"/>
      <c r="I22" s="78"/>
      <c r="J22" s="78"/>
      <c r="K22" s="78"/>
      <c r="L22" s="78"/>
      <c r="N22" s="199"/>
      <c r="O22" s="199"/>
      <c r="P22" s="199"/>
      <c r="Q22" s="199"/>
      <c r="R22" s="199"/>
      <c r="S22" s="199"/>
      <c r="T22" s="199"/>
      <c r="U22" s="199"/>
      <c r="V22" s="199"/>
      <c r="W22" s="199"/>
    </row>
    <row r="23" spans="2:23">
      <c r="B23" s="702"/>
      <c r="C23" s="199"/>
      <c r="D23" s="199"/>
      <c r="E23" s="199"/>
      <c r="F23" s="199"/>
      <c r="G23" s="199"/>
      <c r="H23" s="199"/>
      <c r="I23" s="199"/>
      <c r="J23" s="199"/>
      <c r="K23" s="199"/>
      <c r="L23" s="199"/>
      <c r="M23" s="898"/>
      <c r="N23" s="199"/>
      <c r="O23" s="199"/>
      <c r="P23" s="199"/>
      <c r="Q23" s="199"/>
      <c r="R23" s="199"/>
      <c r="S23" s="199"/>
      <c r="T23" s="199"/>
      <c r="U23" s="199"/>
      <c r="V23" s="199"/>
      <c r="W23" s="199"/>
    </row>
    <row r="24" spans="2:23">
      <c r="B24" s="77"/>
      <c r="C24" s="199"/>
      <c r="D24" s="199"/>
      <c r="E24" s="199"/>
      <c r="F24" s="199"/>
      <c r="G24" s="199"/>
      <c r="H24" s="199"/>
      <c r="I24" s="199"/>
      <c r="J24" s="199"/>
      <c r="K24" s="199"/>
      <c r="L24" s="199"/>
      <c r="N24" s="199"/>
      <c r="O24" s="199"/>
      <c r="P24" s="199"/>
      <c r="Q24" s="199"/>
      <c r="R24" s="199"/>
      <c r="S24" s="199"/>
      <c r="T24" s="199"/>
      <c r="U24" s="199"/>
      <c r="V24" s="199"/>
      <c r="W24" s="199"/>
    </row>
    <row r="25" spans="2:23">
      <c r="C25" s="199"/>
      <c r="D25" s="199"/>
      <c r="E25" s="199"/>
      <c r="F25" s="199"/>
      <c r="G25" s="199"/>
      <c r="H25" s="199"/>
      <c r="I25" s="199"/>
      <c r="J25" s="199"/>
      <c r="K25" s="199"/>
      <c r="L25" s="199"/>
      <c r="N25" s="199"/>
      <c r="O25" s="199"/>
      <c r="P25" s="199"/>
      <c r="Q25" s="199"/>
      <c r="R25" s="199"/>
      <c r="S25" s="199"/>
      <c r="T25" s="199"/>
      <c r="U25" s="199"/>
      <c r="V25" s="199"/>
      <c r="W25" s="199"/>
    </row>
    <row r="26" spans="2:23">
      <c r="B26" s="229"/>
      <c r="C26" s="199"/>
      <c r="D26" s="199"/>
      <c r="E26" s="199"/>
      <c r="F26" s="199"/>
      <c r="G26" s="199"/>
      <c r="H26" s="199"/>
      <c r="I26" s="199"/>
      <c r="J26" s="199"/>
      <c r="K26" s="199"/>
      <c r="L26" s="199"/>
    </row>
    <row r="27" spans="2:23">
      <c r="C27" s="199"/>
      <c r="D27" s="199"/>
      <c r="E27" s="199"/>
      <c r="F27" s="199"/>
      <c r="G27" s="199"/>
      <c r="H27" s="199"/>
      <c r="I27" s="199"/>
      <c r="J27" s="199"/>
      <c r="K27" s="199"/>
      <c r="L27" s="199"/>
    </row>
    <row r="28" spans="2:23">
      <c r="C28" s="199"/>
      <c r="D28" s="199"/>
      <c r="E28" s="199"/>
      <c r="F28" s="199"/>
      <c r="G28" s="199"/>
      <c r="H28" s="199"/>
      <c r="I28" s="199"/>
      <c r="J28" s="199"/>
      <c r="K28" s="199"/>
      <c r="L28" s="199"/>
    </row>
    <row r="29" spans="2:23">
      <c r="C29" s="199"/>
      <c r="D29" s="199"/>
      <c r="E29" s="199"/>
      <c r="F29" s="199"/>
      <c r="G29" s="199"/>
      <c r="H29" s="199"/>
      <c r="I29" s="199"/>
      <c r="J29" s="199"/>
      <c r="K29" s="199"/>
      <c r="L29" s="199"/>
    </row>
    <row r="30" spans="2:23">
      <c r="C30" s="199"/>
      <c r="D30" s="199"/>
      <c r="E30" s="199"/>
      <c r="F30" s="199"/>
      <c r="G30" s="199"/>
      <c r="H30" s="199"/>
      <c r="I30" s="199"/>
      <c r="J30" s="199"/>
      <c r="K30" s="199"/>
      <c r="L30" s="199"/>
    </row>
    <row r="31" spans="2:23">
      <c r="C31" s="199"/>
      <c r="D31" s="199"/>
      <c r="E31" s="199"/>
      <c r="F31" s="199"/>
      <c r="G31" s="199"/>
      <c r="H31" s="199"/>
      <c r="I31" s="199"/>
      <c r="J31" s="199"/>
      <c r="K31" s="199"/>
      <c r="L31" s="199"/>
    </row>
    <row r="32" spans="2:23">
      <c r="C32" s="199"/>
      <c r="D32" s="199"/>
      <c r="E32" s="199"/>
      <c r="F32" s="199"/>
      <c r="G32" s="199"/>
      <c r="H32" s="199"/>
      <c r="I32" s="199"/>
      <c r="J32" s="199"/>
      <c r="K32" s="199"/>
      <c r="L32" s="199"/>
    </row>
    <row r="33" spans="3:12">
      <c r="C33" s="199"/>
      <c r="D33" s="199"/>
      <c r="E33" s="199"/>
      <c r="F33" s="199"/>
      <c r="G33" s="199"/>
      <c r="H33" s="199"/>
      <c r="I33" s="199"/>
      <c r="J33" s="199"/>
      <c r="K33" s="199"/>
      <c r="L33" s="199"/>
    </row>
    <row r="34" spans="3:12">
      <c r="C34" s="199"/>
      <c r="D34" s="199"/>
      <c r="E34" s="199"/>
      <c r="F34" s="199"/>
      <c r="G34" s="199"/>
      <c r="H34" s="199"/>
      <c r="I34" s="199"/>
      <c r="J34" s="199"/>
      <c r="K34" s="199"/>
      <c r="L34" s="199"/>
    </row>
    <row r="35" spans="3:12">
      <c r="C35" s="199"/>
      <c r="D35" s="199"/>
      <c r="E35" s="199"/>
      <c r="F35" s="199"/>
      <c r="G35" s="199"/>
      <c r="H35" s="199"/>
      <c r="I35" s="199"/>
      <c r="J35" s="199"/>
      <c r="K35" s="199"/>
      <c r="L35" s="199"/>
    </row>
    <row r="36" spans="3:12">
      <c r="C36" s="199"/>
      <c r="D36" s="199"/>
      <c r="E36" s="199"/>
      <c r="F36" s="199"/>
      <c r="G36" s="199"/>
      <c r="H36" s="199"/>
      <c r="I36" s="199"/>
      <c r="J36" s="199"/>
      <c r="K36" s="199"/>
      <c r="L36" s="199"/>
    </row>
    <row r="37" spans="3:12">
      <c r="C37" s="199"/>
      <c r="D37" s="199"/>
      <c r="E37" s="199"/>
      <c r="F37" s="199"/>
      <c r="G37" s="199"/>
      <c r="H37" s="199"/>
      <c r="I37" s="199"/>
      <c r="J37" s="199"/>
      <c r="K37" s="199"/>
      <c r="L37" s="199"/>
    </row>
    <row r="38" spans="3:12">
      <c r="C38" s="199"/>
      <c r="D38" s="199"/>
      <c r="E38" s="199"/>
      <c r="F38" s="199"/>
      <c r="G38" s="199"/>
      <c r="H38" s="199"/>
      <c r="I38" s="199"/>
      <c r="J38" s="199"/>
      <c r="K38" s="199"/>
      <c r="L38" s="199"/>
    </row>
    <row r="39" spans="3:12">
      <c r="C39" s="199"/>
      <c r="D39" s="199"/>
      <c r="E39" s="199"/>
      <c r="F39" s="199"/>
      <c r="G39" s="199"/>
      <c r="H39" s="199"/>
      <c r="I39" s="199"/>
      <c r="J39" s="199"/>
      <c r="K39" s="199"/>
      <c r="L39" s="199"/>
    </row>
    <row r="40" spans="3:12">
      <c r="C40" s="199"/>
      <c r="D40" s="199"/>
      <c r="E40" s="199"/>
      <c r="F40" s="199"/>
      <c r="G40" s="199"/>
      <c r="H40" s="199"/>
      <c r="I40" s="199"/>
      <c r="J40" s="199"/>
      <c r="K40" s="199"/>
      <c r="L40" s="199"/>
    </row>
    <row r="41" spans="3:12">
      <c r="C41" s="199"/>
      <c r="D41" s="199"/>
      <c r="E41" s="199"/>
      <c r="F41" s="199"/>
      <c r="G41" s="199"/>
      <c r="H41" s="199"/>
      <c r="I41" s="199"/>
      <c r="J41" s="199"/>
      <c r="K41" s="199"/>
      <c r="L41" s="199"/>
    </row>
  </sheetData>
  <mergeCells count="6">
    <mergeCell ref="B14:M14"/>
    <mergeCell ref="B5:L5"/>
    <mergeCell ref="B7:M7"/>
    <mergeCell ref="B2:M2"/>
    <mergeCell ref="B3:M3"/>
    <mergeCell ref="B4:M4"/>
  </mergeCells>
  <pageMargins left="0.70866141732283472" right="0.70866141732283472" top="0.74803149606299213" bottom="0.74803149606299213" header="0.31496062992125984" footer="0.31496062992125984"/>
  <pageSetup scale="79" orientation="portrait" r:id="rId1"/>
  <headerFooter>
    <oddFooter>&amp;C&amp;10 6</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tint="0.79998168889431442"/>
    <pageSetUpPr fitToPage="1"/>
  </sheetPr>
  <dimension ref="B1:O88"/>
  <sheetViews>
    <sheetView zoomScaleNormal="100" zoomScaleSheetLayoutView="75" workbookViewId="0">
      <selection activeCell="G28" sqref="G28"/>
    </sheetView>
  </sheetViews>
  <sheetFormatPr baseColWidth="10" defaultColWidth="10.90625" defaultRowHeight="12"/>
  <cols>
    <col min="1" max="1" width="1.54296875" style="1" customWidth="1"/>
    <col min="2" max="2" width="13.54296875" style="1" customWidth="1"/>
    <col min="3" max="3" width="11.81640625" style="1" customWidth="1"/>
    <col min="4" max="4" width="12.54296875" style="1" customWidth="1"/>
    <col min="5" max="5" width="3.08984375" style="1" customWidth="1"/>
    <col min="6" max="15" width="5.6328125" style="1" customWidth="1"/>
    <col min="16" max="16384" width="10.90625" style="1"/>
  </cols>
  <sheetData>
    <row r="1" spans="2:15" s="24" customFormat="1" ht="12.75">
      <c r="B1" s="1040" t="s">
        <v>78</v>
      </c>
      <c r="C1" s="1040"/>
      <c r="D1" s="1040"/>
    </row>
    <row r="2" spans="2:15" s="24" customFormat="1" ht="12.75">
      <c r="B2" s="26"/>
      <c r="C2" s="26"/>
      <c r="D2" s="26"/>
    </row>
    <row r="3" spans="2:15" s="24" customFormat="1" ht="31.5" customHeight="1">
      <c r="B3" s="1126" t="s">
        <v>336</v>
      </c>
      <c r="C3" s="1126"/>
      <c r="D3" s="1126"/>
    </row>
    <row r="4" spans="2:15" s="24" customFormat="1" ht="12.75">
      <c r="B4" s="1040" t="s">
        <v>337</v>
      </c>
      <c r="C4" s="1040"/>
      <c r="D4" s="1040"/>
    </row>
    <row r="5" spans="2:15" s="38" customFormat="1" ht="31.5" customHeight="1">
      <c r="B5" s="1240" t="s">
        <v>228</v>
      </c>
      <c r="C5" s="1137" t="s">
        <v>244</v>
      </c>
      <c r="D5" s="1137"/>
      <c r="F5" s="36"/>
    </row>
    <row r="6" spans="2:15" s="38" customFormat="1" ht="17.25" customHeight="1">
      <c r="B6" s="1240"/>
      <c r="C6" s="439">
        <v>2019</v>
      </c>
      <c r="D6" s="439">
        <v>2020</v>
      </c>
      <c r="F6" s="127"/>
      <c r="G6" s="127"/>
    </row>
    <row r="7" spans="2:15" s="38" customFormat="1" ht="15.75" customHeight="1">
      <c r="B7" s="107" t="s">
        <v>47</v>
      </c>
      <c r="C7" s="906"/>
      <c r="D7" s="906"/>
      <c r="F7" s="127"/>
      <c r="G7" s="127"/>
    </row>
    <row r="8" spans="2:15" s="38" customFormat="1" ht="15.75" customHeight="1">
      <c r="B8" s="107" t="s">
        <v>48</v>
      </c>
      <c r="C8" s="907"/>
      <c r="D8" s="906"/>
      <c r="F8" s="127"/>
      <c r="G8" s="127"/>
    </row>
    <row r="9" spans="2:15" s="144" customFormat="1" ht="15.75" customHeight="1">
      <c r="B9" s="164" t="s">
        <v>49</v>
      </c>
      <c r="C9" s="907">
        <v>170.5</v>
      </c>
      <c r="D9" s="906">
        <v>229.32407407407405</v>
      </c>
      <c r="F9" s="145"/>
      <c r="G9" s="145"/>
    </row>
    <row r="10" spans="2:15" s="38" customFormat="1" ht="15.75" customHeight="1">
      <c r="B10" s="164" t="s">
        <v>57</v>
      </c>
      <c r="C10" s="907">
        <v>173</v>
      </c>
      <c r="D10" s="906">
        <v>238</v>
      </c>
      <c r="F10" s="48"/>
      <c r="G10" s="516"/>
      <c r="H10" s="48"/>
      <c r="I10" s="48"/>
      <c r="J10" s="48"/>
      <c r="K10" s="48"/>
      <c r="L10" s="48"/>
      <c r="M10" s="48"/>
      <c r="N10" s="48"/>
      <c r="O10" s="48"/>
    </row>
    <row r="11" spans="2:15" s="38" customFormat="1" ht="15.75" customHeight="1">
      <c r="B11" s="164" t="s">
        <v>58</v>
      </c>
      <c r="C11" s="907">
        <v>176.66666666666669</v>
      </c>
      <c r="D11" s="906">
        <v>239</v>
      </c>
      <c r="F11" s="454"/>
      <c r="G11" s="237"/>
      <c r="H11" s="48"/>
      <c r="I11" s="48"/>
      <c r="J11" s="48"/>
      <c r="K11" s="48"/>
      <c r="L11" s="48"/>
      <c r="M11" s="48"/>
      <c r="N11" s="48"/>
      <c r="O11" s="48"/>
    </row>
    <row r="12" spans="2:15" s="38" customFormat="1" ht="15.75" customHeight="1">
      <c r="B12" s="164" t="s">
        <v>50</v>
      </c>
      <c r="C12" s="907">
        <v>179</v>
      </c>
      <c r="D12" s="906"/>
      <c r="F12" s="454"/>
      <c r="G12" s="237"/>
    </row>
    <row r="13" spans="2:15" s="38" customFormat="1" ht="15.75" customHeight="1">
      <c r="B13" s="164" t="s">
        <v>51</v>
      </c>
      <c r="C13" s="907">
        <v>173.54838709677421</v>
      </c>
      <c r="D13" s="906"/>
      <c r="E13" s="210"/>
      <c r="F13" s="454"/>
      <c r="G13" s="514"/>
    </row>
    <row r="14" spans="2:15" s="38" customFormat="1" ht="15.75" customHeight="1">
      <c r="B14" s="164" t="s">
        <v>52</v>
      </c>
      <c r="C14" s="907">
        <v>177.92</v>
      </c>
      <c r="D14" s="906"/>
      <c r="F14" s="48"/>
      <c r="G14" s="160"/>
    </row>
    <row r="15" spans="2:15" s="38" customFormat="1" ht="15.75" customHeight="1">
      <c r="B15" s="164" t="s">
        <v>53</v>
      </c>
      <c r="C15" s="907">
        <v>185.4</v>
      </c>
      <c r="D15" s="906"/>
      <c r="F15" s="127"/>
      <c r="G15" s="127"/>
    </row>
    <row r="16" spans="2:15" s="38" customFormat="1" ht="15.75" customHeight="1">
      <c r="B16" s="164" t="s">
        <v>54</v>
      </c>
      <c r="C16" s="907"/>
      <c r="D16" s="906"/>
    </row>
    <row r="17" spans="2:13" s="38" customFormat="1" ht="15.75" customHeight="1">
      <c r="B17" s="164" t="s">
        <v>55</v>
      </c>
      <c r="C17" s="906"/>
      <c r="D17" s="906"/>
    </row>
    <row r="18" spans="2:13" s="38" customFormat="1" ht="15.75" customHeight="1">
      <c r="B18" s="164" t="s">
        <v>56</v>
      </c>
      <c r="C18" s="906"/>
      <c r="D18" s="906"/>
    </row>
    <row r="19" spans="2:13" ht="68.25" customHeight="1">
      <c r="B19" s="1289" t="s">
        <v>666</v>
      </c>
      <c r="C19" s="1289"/>
      <c r="D19" s="1289"/>
    </row>
    <row r="20" spans="2:13" ht="18" customHeight="1">
      <c r="C20" s="384"/>
      <c r="D20" s="384"/>
    </row>
    <row r="21" spans="2:13" ht="7.5" customHeight="1">
      <c r="F21" s="14"/>
      <c r="G21" s="14"/>
      <c r="H21" s="14"/>
      <c r="I21" s="14"/>
      <c r="J21" s="14"/>
      <c r="K21" s="14"/>
      <c r="L21" s="14"/>
      <c r="M21" s="14"/>
    </row>
    <row r="22" spans="2:13" ht="24.75" customHeight="1">
      <c r="H22" s="14"/>
      <c r="I22" s="14"/>
      <c r="J22" s="14"/>
      <c r="K22" s="14"/>
      <c r="L22" s="14"/>
      <c r="M22" s="14"/>
    </row>
    <row r="23" spans="2:13">
      <c r="B23" s="1032"/>
      <c r="C23" s="1032"/>
      <c r="D23" s="589"/>
      <c r="E23" s="456"/>
      <c r="F23" s="456"/>
      <c r="G23" s="456"/>
      <c r="H23" s="456"/>
      <c r="I23" s="456"/>
      <c r="J23" s="456"/>
      <c r="K23" s="14"/>
      <c r="L23" s="14"/>
    </row>
    <row r="24" spans="2:13" ht="12.75">
      <c r="C24" s="15"/>
      <c r="D24" s="15"/>
      <c r="E24" s="38"/>
      <c r="F24" s="38"/>
      <c r="G24" s="38"/>
      <c r="H24" s="38"/>
      <c r="I24" s="38"/>
      <c r="J24" s="38"/>
      <c r="K24" s="14"/>
      <c r="L24" s="14"/>
    </row>
    <row r="25" spans="2:13">
      <c r="I25" s="14"/>
      <c r="J25" s="14"/>
      <c r="K25" s="14"/>
      <c r="L25" s="14"/>
    </row>
    <row r="26" spans="2:13">
      <c r="H26" s="14"/>
      <c r="I26" s="14"/>
      <c r="J26" s="14"/>
      <c r="K26" s="14"/>
      <c r="L26" s="14"/>
    </row>
    <row r="27" spans="2:13">
      <c r="I27" s="14"/>
      <c r="J27" s="14"/>
      <c r="K27" s="14"/>
      <c r="L27" s="14"/>
    </row>
    <row r="28" spans="2:13">
      <c r="H28" s="14"/>
      <c r="I28" s="14"/>
      <c r="J28" s="14"/>
      <c r="K28" s="14"/>
      <c r="L28" s="14"/>
    </row>
    <row r="29" spans="2:13">
      <c r="I29" s="14"/>
      <c r="J29" s="14"/>
      <c r="K29" s="14"/>
      <c r="L29" s="14"/>
    </row>
    <row r="30" spans="2:13">
      <c r="H30" s="14"/>
      <c r="I30" s="14"/>
      <c r="J30" s="14"/>
      <c r="K30" s="14"/>
      <c r="L30" s="14"/>
    </row>
    <row r="31" spans="2:13">
      <c r="I31" s="14"/>
      <c r="J31" s="14"/>
      <c r="K31" s="14"/>
      <c r="L31" s="14"/>
    </row>
    <row r="32" spans="2:13">
      <c r="H32" s="14"/>
      <c r="I32" s="14"/>
      <c r="J32" s="14"/>
      <c r="K32" s="14"/>
      <c r="L32" s="14"/>
    </row>
    <row r="33" spans="8:12">
      <c r="I33" s="14"/>
      <c r="J33" s="14"/>
      <c r="K33" s="14"/>
      <c r="L33" s="14"/>
    </row>
    <row r="34" spans="8:12">
      <c r="H34" s="14"/>
      <c r="I34" s="14"/>
      <c r="J34" s="14"/>
      <c r="K34" s="14"/>
      <c r="L34" s="14"/>
    </row>
    <row r="35" spans="8:12">
      <c r="I35" s="14"/>
      <c r="J35" s="14"/>
      <c r="K35" s="14"/>
      <c r="L35" s="14"/>
    </row>
    <row r="36" spans="8:12">
      <c r="H36" s="14"/>
      <c r="I36" s="14"/>
      <c r="J36" s="14"/>
      <c r="K36" s="14"/>
      <c r="L36" s="14"/>
    </row>
    <row r="37" spans="8:12">
      <c r="I37" s="14"/>
      <c r="J37" s="14"/>
      <c r="K37" s="14"/>
      <c r="L37" s="14"/>
    </row>
    <row r="38" spans="8:12">
      <c r="H38" s="14"/>
      <c r="I38" s="14"/>
      <c r="J38" s="14"/>
      <c r="K38" s="14"/>
      <c r="L38" s="14"/>
    </row>
    <row r="39" spans="8:12">
      <c r="I39" s="14"/>
      <c r="J39" s="14"/>
      <c r="K39" s="14"/>
      <c r="L39" s="14"/>
    </row>
    <row r="40" spans="8:12">
      <c r="H40" s="14"/>
      <c r="I40" s="14"/>
      <c r="J40" s="14"/>
      <c r="K40" s="14"/>
      <c r="L40" s="14"/>
    </row>
    <row r="41" spans="8:12">
      <c r="I41" s="14"/>
      <c r="J41" s="14"/>
      <c r="K41" s="14"/>
      <c r="L41" s="14"/>
    </row>
    <row r="42" spans="8:12">
      <c r="H42" s="14"/>
      <c r="I42" s="14"/>
      <c r="J42" s="14"/>
      <c r="K42" s="14"/>
      <c r="L42" s="14"/>
    </row>
    <row r="44" spans="8:12" ht="13.5" customHeight="1"/>
    <row r="45" spans="8:12" ht="13.5" customHeight="1"/>
    <row r="46" spans="8:12" ht="13.5" customHeight="1"/>
    <row r="47" spans="8:12" ht="13.5" customHeight="1"/>
    <row r="48" spans="8:12" ht="12.75" customHeight="1"/>
    <row r="49" ht="12.7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c r="K68" s="12"/>
    </row>
    <row r="69" spans="11:11" ht="15" customHeight="1">
      <c r="K69" s="12"/>
    </row>
    <row r="70" spans="11:11" ht="15" customHeight="1">
      <c r="K70" s="12"/>
    </row>
    <row r="71" spans="11:11" ht="15" customHeight="1">
      <c r="K71" s="12"/>
    </row>
    <row r="72" spans="11:11" ht="15" customHeight="1">
      <c r="K72" s="12"/>
    </row>
    <row r="73" spans="11:11" ht="15" customHeight="1">
      <c r="K73" s="12"/>
    </row>
    <row r="74" spans="11:11" ht="15" customHeight="1">
      <c r="K74" s="12"/>
    </row>
    <row r="75" spans="11:11" ht="15" customHeight="1"/>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sheetData>
  <mergeCells count="7">
    <mergeCell ref="B1:D1"/>
    <mergeCell ref="B3:D3"/>
    <mergeCell ref="B4:D4"/>
    <mergeCell ref="B19:D19"/>
    <mergeCell ref="B23:C23"/>
    <mergeCell ref="B5:B6"/>
    <mergeCell ref="C5:D5"/>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tint="0.79998168889431442"/>
    <pageSetUpPr fitToPage="1"/>
  </sheetPr>
  <dimension ref="B1:P46"/>
  <sheetViews>
    <sheetView topLeftCell="B15" zoomScaleNormal="100" zoomScaleSheetLayoutView="75" workbookViewId="0">
      <selection activeCell="B1" sqref="B1:I46"/>
    </sheetView>
  </sheetViews>
  <sheetFormatPr baseColWidth="10" defaultColWidth="10.90625" defaultRowHeight="12"/>
  <cols>
    <col min="1" max="1" width="1.36328125" style="139" customWidth="1"/>
    <col min="2" max="3" width="6.81640625" style="525" customWidth="1"/>
    <col min="4" max="4" width="8.36328125" style="156" customWidth="1"/>
    <col min="5" max="5" width="8.7265625" style="156" customWidth="1"/>
    <col min="6" max="6" width="8.08984375" style="156" customWidth="1"/>
    <col min="7" max="7" width="8.26953125" style="156" customWidth="1"/>
    <col min="8" max="8" width="7.81640625" style="156" customWidth="1"/>
    <col min="9" max="9" width="9.26953125" style="156" customWidth="1"/>
    <col min="10" max="10" width="1.7265625" style="156" customWidth="1"/>
    <col min="11" max="16" width="10.90625" style="156"/>
    <col min="17" max="16384" width="10.90625" style="139"/>
  </cols>
  <sheetData>
    <row r="1" spans="2:16" s="526" customFormat="1" ht="12.75">
      <c r="B1" s="1034" t="s">
        <v>79</v>
      </c>
      <c r="C1" s="1034"/>
      <c r="D1" s="1034"/>
      <c r="E1" s="1034"/>
      <c r="F1" s="1034"/>
      <c r="G1" s="1034"/>
      <c r="H1" s="1034"/>
      <c r="I1" s="1034"/>
      <c r="J1" s="504"/>
      <c r="K1" s="504"/>
      <c r="L1" s="504"/>
      <c r="M1" s="504"/>
      <c r="N1" s="504"/>
      <c r="O1" s="504"/>
      <c r="P1" s="504"/>
    </row>
    <row r="2" spans="2:16" s="526" customFormat="1" ht="12.75">
      <c r="B2" s="253"/>
      <c r="C2" s="253"/>
      <c r="D2" s="523"/>
      <c r="E2" s="155"/>
      <c r="F2" s="155"/>
      <c r="G2" s="155"/>
      <c r="H2" s="155"/>
      <c r="I2" s="155"/>
      <c r="J2" s="504"/>
      <c r="K2" s="504"/>
      <c r="L2" s="504"/>
      <c r="M2" s="504"/>
      <c r="N2" s="504"/>
      <c r="O2" s="504"/>
      <c r="P2" s="504"/>
    </row>
    <row r="3" spans="2:16" s="526" customFormat="1" ht="12.75">
      <c r="B3" s="1034" t="s">
        <v>471</v>
      </c>
      <c r="C3" s="1034"/>
      <c r="D3" s="1034"/>
      <c r="E3" s="1034"/>
      <c r="F3" s="1034"/>
      <c r="G3" s="1034"/>
      <c r="H3" s="1034"/>
      <c r="I3" s="1034"/>
      <c r="J3" s="504"/>
      <c r="K3" s="504"/>
      <c r="L3" s="504"/>
      <c r="M3" s="504"/>
      <c r="N3" s="504"/>
      <c r="O3" s="504"/>
      <c r="P3" s="504"/>
    </row>
    <row r="4" spans="2:16" s="526" customFormat="1" ht="12.75">
      <c r="B4" s="1034" t="s">
        <v>338</v>
      </c>
      <c r="C4" s="1034"/>
      <c r="D4" s="1034"/>
      <c r="E4" s="1034"/>
      <c r="F4" s="1034"/>
      <c r="G4" s="1034"/>
      <c r="H4" s="1034"/>
      <c r="I4" s="1034"/>
      <c r="J4" s="504"/>
      <c r="K4" s="504"/>
      <c r="L4" s="504"/>
      <c r="M4" s="504"/>
      <c r="N4" s="504"/>
      <c r="O4" s="504"/>
      <c r="P4" s="504"/>
    </row>
    <row r="5" spans="2:16" s="526" customFormat="1" ht="79.349999999999994" customHeight="1">
      <c r="B5" s="712" t="s">
        <v>96</v>
      </c>
      <c r="C5" s="713" t="s">
        <v>341</v>
      </c>
      <c r="D5" s="713" t="s">
        <v>339</v>
      </c>
      <c r="E5" s="713" t="s">
        <v>340</v>
      </c>
      <c r="F5" s="713" t="s">
        <v>342</v>
      </c>
      <c r="G5" s="713" t="s">
        <v>343</v>
      </c>
      <c r="H5" s="713" t="s">
        <v>446</v>
      </c>
      <c r="I5" s="713" t="s">
        <v>407</v>
      </c>
      <c r="J5" s="504"/>
      <c r="K5" s="369"/>
      <c r="L5" s="369"/>
      <c r="M5" s="369"/>
      <c r="N5" s="369"/>
      <c r="O5" s="504"/>
      <c r="P5" s="504"/>
    </row>
    <row r="6" spans="2:16" ht="15.75" customHeight="1">
      <c r="B6" s="684">
        <v>43466</v>
      </c>
      <c r="C6" s="683">
        <v>407.86</v>
      </c>
      <c r="D6" s="683">
        <v>404.86</v>
      </c>
      <c r="E6" s="683">
        <v>403.91</v>
      </c>
      <c r="F6" s="683"/>
      <c r="G6" s="683">
        <v>482.22886004072933</v>
      </c>
      <c r="H6" s="683">
        <v>272.44568363883013</v>
      </c>
      <c r="I6" s="683">
        <v>257.27076172788804</v>
      </c>
      <c r="J6" s="524"/>
      <c r="K6" s="645"/>
      <c r="L6" s="646"/>
      <c r="M6" s="645"/>
      <c r="N6" s="369"/>
    </row>
    <row r="7" spans="2:16" ht="15.75" customHeight="1">
      <c r="B7" s="684">
        <v>43497</v>
      </c>
      <c r="C7" s="683">
        <v>410.1</v>
      </c>
      <c r="D7" s="683">
        <v>406.6</v>
      </c>
      <c r="E7" s="683">
        <v>405.2</v>
      </c>
      <c r="F7" s="683"/>
      <c r="G7" s="683">
        <v>477.87947560177287</v>
      </c>
      <c r="H7" s="683">
        <v>269.9884042947869</v>
      </c>
      <c r="I7" s="683">
        <v>255.99083607235372</v>
      </c>
      <c r="J7" s="524"/>
      <c r="K7" s="645"/>
      <c r="L7" s="646"/>
      <c r="M7" s="645"/>
      <c r="N7" s="369"/>
    </row>
    <row r="8" spans="2:16" ht="15.75" customHeight="1">
      <c r="B8" s="684">
        <v>43525</v>
      </c>
      <c r="C8" s="683">
        <v>404.52</v>
      </c>
      <c r="D8" s="683">
        <v>400.95</v>
      </c>
      <c r="E8" s="683">
        <v>400.05</v>
      </c>
      <c r="F8" s="683">
        <v>255.36184998801821</v>
      </c>
      <c r="G8" s="683">
        <v>467.57669299463851</v>
      </c>
      <c r="H8" s="683">
        <v>264.1676231608127</v>
      </c>
      <c r="I8" s="683">
        <v>254.78498488748716</v>
      </c>
      <c r="J8" s="524"/>
      <c r="K8" s="645"/>
      <c r="L8" s="646"/>
      <c r="M8" s="645"/>
      <c r="N8" s="369"/>
    </row>
    <row r="9" spans="2:16" ht="15.75" customHeight="1">
      <c r="B9" s="684">
        <v>43556</v>
      </c>
      <c r="C9" s="683">
        <v>413.81</v>
      </c>
      <c r="D9" s="683">
        <v>410.24</v>
      </c>
      <c r="E9" s="683">
        <v>408.81</v>
      </c>
      <c r="F9" s="683">
        <v>259.21486364998503</v>
      </c>
      <c r="G9" s="683">
        <v>468.09882119599968</v>
      </c>
      <c r="H9" s="683">
        <v>264.46261084519756</v>
      </c>
      <c r="I9" s="683">
        <v>255.94845669763262</v>
      </c>
    </row>
    <row r="10" spans="2:16" ht="15.75" customHeight="1">
      <c r="B10" s="684">
        <v>43586</v>
      </c>
      <c r="C10" s="683">
        <v>408.96</v>
      </c>
      <c r="D10" s="683">
        <v>405.7</v>
      </c>
      <c r="E10" s="683">
        <v>404.7</v>
      </c>
      <c r="F10" s="683">
        <v>254.72441701751353</v>
      </c>
      <c r="G10" s="683">
        <v>473.81868707171242</v>
      </c>
      <c r="H10" s="683">
        <v>267.69417348684317</v>
      </c>
      <c r="I10" s="683">
        <v>254.58143491550842</v>
      </c>
      <c r="L10" s="644"/>
    </row>
    <row r="11" spans="2:16" ht="15.75" customHeight="1">
      <c r="B11" s="684">
        <v>43617</v>
      </c>
      <c r="C11" s="683">
        <v>416.65</v>
      </c>
      <c r="D11" s="683">
        <v>413.05</v>
      </c>
      <c r="E11" s="683">
        <v>411.8</v>
      </c>
      <c r="F11" s="683">
        <v>258.51735243569567</v>
      </c>
      <c r="G11" s="683">
        <v>475.61044269523131</v>
      </c>
      <c r="H11" s="683">
        <v>268.70646479956571</v>
      </c>
      <c r="I11" s="683">
        <v>258.21406392166489</v>
      </c>
      <c r="L11" s="647"/>
    </row>
    <row r="12" spans="2:16" ht="15.75" customHeight="1">
      <c r="B12" s="684">
        <v>43647</v>
      </c>
      <c r="C12" s="683">
        <v>416</v>
      </c>
      <c r="D12" s="683">
        <v>412.87</v>
      </c>
      <c r="E12" s="683">
        <v>412.74</v>
      </c>
      <c r="F12" s="683">
        <v>252.96386190241992</v>
      </c>
      <c r="G12" s="683">
        <v>475.55786177351911</v>
      </c>
      <c r="H12" s="683">
        <v>268.67675806413507</v>
      </c>
      <c r="I12" s="683">
        <v>253.55442437556013</v>
      </c>
      <c r="L12" s="647"/>
    </row>
    <row r="13" spans="2:16" ht="15.75" customHeight="1">
      <c r="B13" s="684">
        <v>43678</v>
      </c>
      <c r="C13" s="683">
        <v>427.36</v>
      </c>
      <c r="D13" s="683">
        <v>424.14</v>
      </c>
      <c r="E13" s="683">
        <v>422.68</v>
      </c>
      <c r="F13" s="683">
        <v>249.29241978422306</v>
      </c>
      <c r="G13" s="683">
        <v>457.63729113509004</v>
      </c>
      <c r="H13" s="683">
        <v>258.55214188423167</v>
      </c>
      <c r="I13" s="683">
        <v>249.40058848255572</v>
      </c>
      <c r="L13" s="647"/>
    </row>
    <row r="14" spans="2:16" ht="15.75" customHeight="1">
      <c r="B14" s="684">
        <v>43709</v>
      </c>
      <c r="C14" s="683">
        <v>427.76</v>
      </c>
      <c r="D14" s="683">
        <v>427.76</v>
      </c>
      <c r="E14" s="683">
        <v>424.38</v>
      </c>
      <c r="F14" s="683">
        <v>258.05912811090695</v>
      </c>
      <c r="G14" s="683">
        <v>450.86018289965739</v>
      </c>
      <c r="H14" s="683">
        <v>254.72326717494767</v>
      </c>
      <c r="I14" s="683">
        <v>248.11372917182626</v>
      </c>
      <c r="L14" s="647"/>
    </row>
    <row r="15" spans="2:16" ht="15.75" customHeight="1">
      <c r="B15" s="684">
        <v>43739</v>
      </c>
      <c r="C15" s="683">
        <v>423.87</v>
      </c>
      <c r="D15" s="683">
        <v>420.43</v>
      </c>
      <c r="E15" s="683">
        <v>421.09</v>
      </c>
      <c r="F15" s="683"/>
      <c r="G15" s="683">
        <v>475.89310072347382</v>
      </c>
      <c r="H15" s="683">
        <v>269</v>
      </c>
      <c r="I15" s="683">
        <v>254.06915313021858</v>
      </c>
      <c r="L15" s="647"/>
    </row>
    <row r="16" spans="2:16" ht="15.75" customHeight="1">
      <c r="B16" s="684">
        <v>43770</v>
      </c>
      <c r="C16" s="683">
        <v>421.14</v>
      </c>
      <c r="D16" s="683">
        <v>418.14</v>
      </c>
      <c r="E16" s="683">
        <v>418.14</v>
      </c>
      <c r="F16" s="683"/>
      <c r="G16" s="683">
        <v>489.04519227923464</v>
      </c>
      <c r="H16" s="683"/>
      <c r="I16" s="683">
        <v>254.78946939160971</v>
      </c>
      <c r="L16" s="647"/>
    </row>
    <row r="17" spans="2:14" ht="15.75" customHeight="1">
      <c r="B17" s="684">
        <v>43800</v>
      </c>
      <c r="C17" s="683">
        <v>428.33</v>
      </c>
      <c r="D17" s="683">
        <v>425.33</v>
      </c>
      <c r="E17" s="683">
        <v>424.57</v>
      </c>
      <c r="F17" s="683"/>
      <c r="G17" s="683">
        <v>478.82288509528576</v>
      </c>
      <c r="H17" s="683">
        <v>270.52140400863601</v>
      </c>
      <c r="I17" s="683">
        <v>268.68377097649324</v>
      </c>
      <c r="L17" s="647"/>
    </row>
    <row r="18" spans="2:14" ht="15.75" customHeight="1">
      <c r="B18" s="684">
        <v>43831</v>
      </c>
      <c r="C18" s="683">
        <v>449.41</v>
      </c>
      <c r="D18" s="683">
        <v>446.32</v>
      </c>
      <c r="E18" s="683">
        <v>443.64</v>
      </c>
      <c r="F18" s="683"/>
      <c r="G18" s="683">
        <v>485.83611795904483</v>
      </c>
      <c r="H18" s="683">
        <v>274.48368246273719</v>
      </c>
      <c r="I18" s="683">
        <v>268.46766124576266</v>
      </c>
      <c r="L18" s="647"/>
    </row>
    <row r="19" spans="2:14" ht="15.75" customHeight="1">
      <c r="B19" s="684">
        <v>43862</v>
      </c>
      <c r="C19" s="683">
        <v>449.65</v>
      </c>
      <c r="D19" s="683">
        <v>446.05</v>
      </c>
      <c r="E19" s="683">
        <v>444.9</v>
      </c>
      <c r="F19" s="683"/>
      <c r="G19" s="683">
        <v>487.76342375700193</v>
      </c>
      <c r="H19" s="683">
        <v>275.57255579491635</v>
      </c>
      <c r="I19" s="683">
        <v>269.76252324376497</v>
      </c>
      <c r="L19" s="647"/>
    </row>
    <row r="20" spans="2:14" ht="15.75" customHeight="1">
      <c r="B20" s="684">
        <v>43891</v>
      </c>
      <c r="C20" s="683">
        <v>487.86</v>
      </c>
      <c r="D20" s="683">
        <v>484.59</v>
      </c>
      <c r="E20" s="683">
        <v>479.55</v>
      </c>
      <c r="F20" s="683">
        <v>273.0146006096337</v>
      </c>
      <c r="G20" s="683">
        <v>494.50513305175457</v>
      </c>
      <c r="H20" s="683">
        <v>279.38143110268618</v>
      </c>
      <c r="I20" s="683">
        <v>268.34214893235429</v>
      </c>
      <c r="L20" s="647"/>
    </row>
    <row r="21" spans="2:14" ht="15.75" customHeight="1">
      <c r="B21" s="684">
        <v>43922</v>
      </c>
      <c r="C21" s="683">
        <v>562.1</v>
      </c>
      <c r="D21" s="683">
        <v>559.04999999999995</v>
      </c>
      <c r="E21" s="683">
        <v>547.42999999999995</v>
      </c>
      <c r="F21" s="683">
        <v>278.76079693558427</v>
      </c>
      <c r="G21" s="683">
        <v>485.93022164445802</v>
      </c>
      <c r="H21" s="683">
        <v>274.53684838669943</v>
      </c>
      <c r="I21" s="683">
        <v>274.10297874335004</v>
      </c>
      <c r="L21" s="647"/>
    </row>
    <row r="22" spans="2:14" ht="15.75" customHeight="1">
      <c r="B22" s="684">
        <v>43952</v>
      </c>
      <c r="C22" s="683">
        <v>519.80999999999995</v>
      </c>
      <c r="D22" s="683">
        <v>516.62</v>
      </c>
      <c r="E22" s="683">
        <v>510.52</v>
      </c>
      <c r="F22" s="683">
        <v>291.13165082048687</v>
      </c>
      <c r="G22" s="683">
        <v>488.60434020492249</v>
      </c>
      <c r="H22" s="683">
        <v>276.04764983328954</v>
      </c>
      <c r="I22" s="683">
        <v>285.47388583449589</v>
      </c>
      <c r="L22" s="647"/>
    </row>
    <row r="23" spans="2:14" ht="15" customHeight="1">
      <c r="B23" s="1236" t="s">
        <v>667</v>
      </c>
      <c r="C23" s="1236"/>
      <c r="D23" s="1236"/>
      <c r="E23" s="1236"/>
      <c r="F23" s="1236"/>
      <c r="G23" s="1236"/>
      <c r="H23" s="1236"/>
      <c r="I23" s="1236"/>
      <c r="K23" s="369"/>
      <c r="L23" s="369"/>
      <c r="M23" s="369"/>
      <c r="N23" s="369"/>
    </row>
    <row r="24" spans="2:14" ht="40.5" customHeight="1">
      <c r="B24" s="1236"/>
      <c r="C24" s="1236"/>
      <c r="D24" s="1236"/>
      <c r="E24" s="1236"/>
      <c r="F24" s="1236"/>
      <c r="G24" s="1236"/>
      <c r="H24" s="1236"/>
      <c r="I24" s="1236"/>
      <c r="K24" s="369"/>
      <c r="L24" s="369"/>
      <c r="M24" s="369"/>
      <c r="N24" s="369"/>
    </row>
    <row r="25" spans="2:14" ht="15" customHeight="1">
      <c r="K25" s="369"/>
      <c r="L25" s="369"/>
      <c r="M25" s="369"/>
      <c r="N25" s="369"/>
    </row>
    <row r="26" spans="2:14" ht="15" customHeight="1">
      <c r="K26" s="369"/>
      <c r="L26" s="369"/>
      <c r="M26" s="369"/>
      <c r="N26" s="369"/>
    </row>
    <row r="27" spans="2:14" ht="15" customHeight="1"/>
    <row r="28" spans="2:14" ht="15" customHeight="1"/>
    <row r="29" spans="2:14" ht="15" customHeight="1"/>
    <row r="30" spans="2:14" ht="15" customHeight="1"/>
    <row r="31" spans="2:14" ht="15" customHeight="1"/>
    <row r="32" spans="2:14" ht="15" customHeight="1"/>
    <row r="33" spans="2:9" ht="15" customHeight="1"/>
    <row r="34" spans="2:9" ht="15" customHeight="1"/>
    <row r="35" spans="2:9" ht="13.5" customHeight="1"/>
    <row r="36" spans="2:9" ht="13.5" customHeight="1"/>
    <row r="37" spans="2:9" ht="13.5" customHeight="1"/>
    <row r="38" spans="2:9" ht="13.5" customHeight="1"/>
    <row r="39" spans="2:9" ht="13.5" customHeight="1"/>
    <row r="40" spans="2:9" ht="13.5" customHeight="1"/>
    <row r="41" spans="2:9" ht="30.6" customHeight="1"/>
    <row r="42" spans="2:9" ht="5.25" hidden="1" customHeight="1"/>
    <row r="43" spans="2:9" ht="11.25" customHeight="1"/>
    <row r="44" spans="2:9" hidden="1"/>
    <row r="45" spans="2:9">
      <c r="B45" s="1235" t="s">
        <v>494</v>
      </c>
      <c r="C45" s="1235"/>
      <c r="D45" s="1235"/>
      <c r="E45" s="1235"/>
      <c r="F45" s="1235"/>
      <c r="G45" s="1235"/>
      <c r="H45" s="1235"/>
      <c r="I45" s="1235"/>
    </row>
    <row r="46" spans="2:9" ht="18.75" customHeight="1">
      <c r="B46" s="1235"/>
      <c r="C46" s="1235"/>
      <c r="D46" s="1235"/>
      <c r="E46" s="1235"/>
      <c r="F46" s="1235"/>
      <c r="G46" s="1235"/>
      <c r="H46" s="1235"/>
      <c r="I46" s="1235"/>
    </row>
  </sheetData>
  <mergeCells count="5">
    <mergeCell ref="B1:I1"/>
    <mergeCell ref="B3:I3"/>
    <mergeCell ref="B4:I4"/>
    <mergeCell ref="B23:I24"/>
    <mergeCell ref="B45:I46"/>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tint="0.79998168889431442"/>
    <pageSetUpPr fitToPage="1"/>
  </sheetPr>
  <dimension ref="F1:Z46"/>
  <sheetViews>
    <sheetView zoomScaleNormal="100" workbookViewId="0">
      <pane ySplit="1" topLeftCell="A2" activePane="bottomLeft" state="frozen"/>
      <selection pane="bottomLeft" sqref="A1:E25"/>
    </sheetView>
  </sheetViews>
  <sheetFormatPr baseColWidth="10" defaultColWidth="10.90625" defaultRowHeight="12.75"/>
  <cols>
    <col min="1" max="1" width="8" style="640" customWidth="1"/>
    <col min="2" max="4" width="10.90625" style="640"/>
    <col min="5" max="5" width="21.36328125" style="640" customWidth="1"/>
    <col min="6" max="6" width="10.90625" style="986"/>
    <col min="7" max="8" width="10.90625" style="850" customWidth="1"/>
    <col min="9" max="16" width="10.90625" style="640"/>
    <col min="17" max="26" width="10.90625" style="986"/>
    <col min="27" max="16384" width="10.90625" style="640"/>
  </cols>
  <sheetData>
    <row r="1" spans="7:15">
      <c r="H1" s="850" t="s">
        <v>365</v>
      </c>
      <c r="I1" s="637">
        <v>43891</v>
      </c>
      <c r="J1" s="637">
        <v>43952</v>
      </c>
      <c r="K1" s="637">
        <v>44013</v>
      </c>
      <c r="L1" s="637">
        <v>44075</v>
      </c>
      <c r="M1" s="637">
        <v>44136</v>
      </c>
      <c r="N1" s="897">
        <v>44197</v>
      </c>
      <c r="O1" s="897">
        <v>44256</v>
      </c>
    </row>
    <row r="2" spans="7:15">
      <c r="G2" s="852">
        <v>43836</v>
      </c>
      <c r="H2" s="640" t="s">
        <v>550</v>
      </c>
      <c r="I2" s="863">
        <v>282.52261944655106</v>
      </c>
      <c r="J2" s="863">
        <v>287.81371805499214</v>
      </c>
      <c r="K2" s="863">
        <v>290.12857369618513</v>
      </c>
      <c r="L2" s="863">
        <v>287.37279317095539</v>
      </c>
    </row>
    <row r="3" spans="7:15">
      <c r="G3" s="852">
        <v>43843</v>
      </c>
      <c r="H3" s="640" t="s">
        <v>551</v>
      </c>
      <c r="I3" s="863">
        <v>285.93978729783595</v>
      </c>
      <c r="J3" s="863">
        <v>291.56157956930457</v>
      </c>
      <c r="K3" s="863">
        <v>292.88435422141481</v>
      </c>
      <c r="L3" s="863">
        <v>289.57741759113918</v>
      </c>
      <c r="M3" s="863"/>
      <c r="N3" s="863"/>
      <c r="O3" s="863"/>
    </row>
    <row r="4" spans="7:15">
      <c r="G4" s="852">
        <v>43851</v>
      </c>
      <c r="H4" s="640" t="s">
        <v>552</v>
      </c>
      <c r="I4" s="863">
        <v>295.75036596765375</v>
      </c>
      <c r="J4" s="863">
        <v>297.62429672480994</v>
      </c>
      <c r="K4" s="863">
        <v>293.98666643150671</v>
      </c>
      <c r="L4" s="863">
        <v>265.547011411136</v>
      </c>
      <c r="M4" s="863">
        <v>265.547011411136</v>
      </c>
      <c r="N4" s="863">
        <v>265.547011411136</v>
      </c>
      <c r="O4" s="863">
        <v>265.547011411136</v>
      </c>
    </row>
    <row r="5" spans="7:15">
      <c r="G5" s="852">
        <v>43857</v>
      </c>
      <c r="H5" s="640" t="s">
        <v>553</v>
      </c>
      <c r="I5" s="863">
        <v>296.96290939875485</v>
      </c>
      <c r="J5" s="863">
        <v>299.05730259792938</v>
      </c>
      <c r="K5" s="863">
        <v>295.64013474664455</v>
      </c>
      <c r="L5" s="863">
        <v>268.74371682040243</v>
      </c>
      <c r="M5" s="863">
        <v>268.74371682040243</v>
      </c>
      <c r="N5" s="863">
        <v>268.74371682040243</v>
      </c>
      <c r="O5" s="863">
        <v>268.74371682040243</v>
      </c>
    </row>
    <row r="6" spans="7:15">
      <c r="G6" s="852">
        <v>43864</v>
      </c>
      <c r="H6" s="640" t="s">
        <v>554</v>
      </c>
      <c r="I6" s="863">
        <v>299.05730259792938</v>
      </c>
      <c r="J6" s="863">
        <v>303.02562655426021</v>
      </c>
      <c r="K6" s="863">
        <v>298.28568405086509</v>
      </c>
      <c r="L6" s="863">
        <v>268.30279193636568</v>
      </c>
      <c r="M6" s="863">
        <v>267.20047972627384</v>
      </c>
      <c r="N6" s="863">
        <v>267.20047972627384</v>
      </c>
      <c r="O6" s="863">
        <v>267.20047972627384</v>
      </c>
    </row>
    <row r="7" spans="7:15">
      <c r="G7" s="852">
        <v>43871</v>
      </c>
      <c r="H7" s="640" t="s">
        <v>555</v>
      </c>
      <c r="I7" s="863">
        <v>301.92331434416832</v>
      </c>
      <c r="J7" s="863">
        <v>306.55302562655424</v>
      </c>
      <c r="K7" s="863">
        <v>302.14377678618666</v>
      </c>
      <c r="L7" s="863">
        <v>269.07441048343003</v>
      </c>
      <c r="M7" s="863">
        <v>267.97209827333819</v>
      </c>
      <c r="N7" s="863">
        <v>267.97209827333819</v>
      </c>
      <c r="O7" s="863">
        <v>267.97209827333819</v>
      </c>
    </row>
    <row r="8" spans="7:15">
      <c r="G8" s="852">
        <v>43879</v>
      </c>
      <c r="H8" s="640" t="s">
        <v>560</v>
      </c>
      <c r="I8" s="863">
        <v>296.0810596306813</v>
      </c>
      <c r="J8" s="863">
        <v>301.15169579710397</v>
      </c>
      <c r="K8" s="863">
        <v>299.05730259792938</v>
      </c>
      <c r="L8" s="863">
        <v>266.53909240021869</v>
      </c>
      <c r="M8" s="863">
        <v>264.00377431700736</v>
      </c>
      <c r="N8" s="863">
        <v>264.77539286407165</v>
      </c>
      <c r="O8" s="863">
        <v>264.77539286407165</v>
      </c>
    </row>
    <row r="9" spans="7:15">
      <c r="G9" s="852">
        <v>43885</v>
      </c>
      <c r="H9" s="640" t="s">
        <v>561</v>
      </c>
      <c r="I9" s="863">
        <v>294.75828497857106</v>
      </c>
      <c r="J9" s="863">
        <v>298.72660893490183</v>
      </c>
      <c r="K9" s="863">
        <v>296.1912908516905</v>
      </c>
      <c r="L9" s="863">
        <v>264.00377431700736</v>
      </c>
      <c r="M9" s="863">
        <v>262.24007478086031</v>
      </c>
      <c r="N9" s="863">
        <v>263.01169332792466</v>
      </c>
      <c r="O9" s="863">
        <v>263.01169332792466</v>
      </c>
    </row>
    <row r="10" spans="7:15">
      <c r="G10" s="852">
        <v>43893</v>
      </c>
      <c r="H10" s="850" t="s">
        <v>562</v>
      </c>
      <c r="I10" s="863">
        <v>296.63221573572724</v>
      </c>
      <c r="J10" s="863">
        <v>298.28568405086509</v>
      </c>
      <c r="K10" s="863">
        <v>295.86059718866295</v>
      </c>
      <c r="L10" s="863">
        <v>264.77539286407165</v>
      </c>
      <c r="M10" s="863">
        <v>264.00377431700736</v>
      </c>
      <c r="N10" s="863">
        <v>264.88562408508085</v>
      </c>
      <c r="O10" s="863">
        <v>264.88562408508085</v>
      </c>
    </row>
    <row r="11" spans="7:15">
      <c r="G11" s="852">
        <v>43899</v>
      </c>
      <c r="H11" s="850" t="s">
        <v>563</v>
      </c>
      <c r="I11" s="863">
        <v>281.75100089948677</v>
      </c>
      <c r="J11" s="863">
        <v>280.86915113141322</v>
      </c>
      <c r="K11" s="863">
        <v>282.74308188856946</v>
      </c>
      <c r="L11" s="863">
        <v>258.49221326654788</v>
      </c>
      <c r="M11" s="863">
        <v>258.49221326654788</v>
      </c>
      <c r="N11" s="863">
        <v>259.37406303462143</v>
      </c>
      <c r="O11" s="863">
        <v>259.37406303462143</v>
      </c>
    </row>
    <row r="12" spans="7:15">
      <c r="G12" s="852">
        <v>43906</v>
      </c>
      <c r="H12" s="850" t="s">
        <v>566</v>
      </c>
      <c r="I12" s="921">
        <v>289.24672392811163</v>
      </c>
      <c r="J12" s="922">
        <v>300.15961480802127</v>
      </c>
      <c r="K12" s="922">
        <v>297.51406550380079</v>
      </c>
      <c r="L12" s="922">
        <v>262.24007478086031</v>
      </c>
      <c r="M12" s="922">
        <v>261.24799379177762</v>
      </c>
      <c r="N12" s="922">
        <v>262.12984355985117</v>
      </c>
      <c r="O12" s="922">
        <v>262.12984355985117</v>
      </c>
    </row>
    <row r="13" spans="7:15">
      <c r="G13" s="852">
        <v>43910</v>
      </c>
      <c r="H13" s="850" t="s">
        <v>567</v>
      </c>
      <c r="I13" s="921"/>
      <c r="J13" s="922">
        <v>292.88435422141481</v>
      </c>
      <c r="K13" s="922">
        <v>291.78204201132291</v>
      </c>
      <c r="L13" s="922">
        <v>258.16151960352033</v>
      </c>
      <c r="M13" s="922">
        <v>257.05920739342844</v>
      </c>
      <c r="N13" s="922">
        <v>257.94105716150199</v>
      </c>
      <c r="O13" s="922">
        <v>257.94105716150199</v>
      </c>
    </row>
    <row r="14" spans="7:15">
      <c r="G14" s="852">
        <v>43920</v>
      </c>
      <c r="H14" s="850" t="s">
        <v>568</v>
      </c>
      <c r="I14" s="921"/>
      <c r="J14" s="922">
        <v>310.74181202490342</v>
      </c>
      <c r="K14" s="922">
        <v>310.41111836187588</v>
      </c>
      <c r="L14" s="922">
        <v>266.53909240021869</v>
      </c>
      <c r="M14" s="922">
        <v>266.20839873719115</v>
      </c>
      <c r="N14" s="922">
        <v>266.42886117920949</v>
      </c>
      <c r="O14" s="922">
        <v>266.42886117920949</v>
      </c>
    </row>
    <row r="15" spans="7:15">
      <c r="G15" s="852">
        <v>43927</v>
      </c>
      <c r="H15" s="850" t="s">
        <v>585</v>
      </c>
      <c r="I15" s="921"/>
      <c r="J15" s="922">
        <v>323.63886488297851</v>
      </c>
      <c r="K15" s="922">
        <v>318.56822871655584</v>
      </c>
      <c r="L15" s="922">
        <v>269.40510414645763</v>
      </c>
      <c r="M15" s="922">
        <v>267.31071094728298</v>
      </c>
      <c r="N15" s="922">
        <v>270.06649147251272</v>
      </c>
      <c r="O15" s="922">
        <v>272.27111589269651</v>
      </c>
    </row>
    <row r="16" spans="7:15">
      <c r="G16" s="852">
        <v>43934</v>
      </c>
      <c r="H16" s="850" t="s">
        <v>586</v>
      </c>
      <c r="I16" s="638"/>
      <c r="J16" s="638">
        <v>315.81244819132615</v>
      </c>
      <c r="K16" s="863">
        <v>310.63158080389422</v>
      </c>
      <c r="L16" s="922">
        <v>264.4446992010441</v>
      </c>
      <c r="M16" s="922">
        <v>264.4446992010441</v>
      </c>
      <c r="N16" s="922">
        <v>267.20047972627384</v>
      </c>
      <c r="O16" s="922">
        <v>269.40510414645763</v>
      </c>
    </row>
    <row r="17" spans="7:15">
      <c r="G17" s="852">
        <v>43941</v>
      </c>
      <c r="H17" s="850" t="s">
        <v>587</v>
      </c>
      <c r="I17" s="638"/>
      <c r="J17" s="638">
        <v>320.99331557875797</v>
      </c>
      <c r="K17" s="863">
        <v>315.48175452829855</v>
      </c>
      <c r="L17" s="922">
        <v>266.86978606324624</v>
      </c>
      <c r="M17" s="922">
        <v>265.6572426321452</v>
      </c>
      <c r="N17" s="922">
        <v>268.41302315737494</v>
      </c>
      <c r="O17" s="922">
        <v>270.61764757755867</v>
      </c>
    </row>
    <row r="18" spans="7:15">
      <c r="G18" s="852">
        <v>43948</v>
      </c>
      <c r="H18" s="850" t="s">
        <v>588</v>
      </c>
      <c r="I18" s="638"/>
      <c r="J18" s="638">
        <v>374.23499532619627</v>
      </c>
      <c r="K18" s="863">
        <v>330.69366302756663</v>
      </c>
      <c r="L18" s="922">
        <v>265.87770507416354</v>
      </c>
      <c r="M18" s="922">
        <v>262.01961233884191</v>
      </c>
      <c r="N18" s="922">
        <v>265.4367801901268</v>
      </c>
      <c r="O18" s="922">
        <v>267.64140461031059</v>
      </c>
    </row>
    <row r="19" spans="7:15">
      <c r="G19" s="852">
        <v>43955</v>
      </c>
      <c r="H19" s="850" t="s">
        <v>589</v>
      </c>
      <c r="I19" s="638"/>
      <c r="J19" s="638">
        <v>357.14915606977195</v>
      </c>
      <c r="K19" s="863">
        <v>324.52071465105206</v>
      </c>
      <c r="L19" s="922">
        <v>261.57868745480516</v>
      </c>
      <c r="M19" s="922">
        <v>258.05128838251113</v>
      </c>
      <c r="N19" s="922">
        <v>261.90938111783277</v>
      </c>
      <c r="O19" s="922">
        <v>265.21631774810845</v>
      </c>
    </row>
    <row r="20" spans="7:15">
      <c r="G20" s="852">
        <v>43962</v>
      </c>
      <c r="H20" s="850" t="s">
        <v>590</v>
      </c>
      <c r="I20" s="851"/>
      <c r="J20" s="851">
        <v>370.59736503289292</v>
      </c>
      <c r="K20" s="851">
        <v>339.51216070830174</v>
      </c>
      <c r="L20" s="922">
        <v>264.00377431700736</v>
      </c>
      <c r="M20" s="922">
        <v>258.27175082452953</v>
      </c>
      <c r="N20" s="922">
        <v>262.01961233884191</v>
      </c>
      <c r="O20" s="922">
        <v>265.3265489691176</v>
      </c>
    </row>
    <row r="21" spans="7:15">
      <c r="G21" s="852">
        <v>43969</v>
      </c>
      <c r="H21" s="850" t="s">
        <v>591</v>
      </c>
      <c r="I21" s="851"/>
      <c r="J21" s="851"/>
      <c r="K21" s="851">
        <v>354.28314432353301</v>
      </c>
      <c r="L21" s="922">
        <v>263.34238699095221</v>
      </c>
      <c r="M21" s="922">
        <v>258.71267570856628</v>
      </c>
      <c r="N21" s="922">
        <v>263.12192454893386</v>
      </c>
      <c r="O21" s="922">
        <v>266.42886117920949</v>
      </c>
    </row>
    <row r="22" spans="7:15">
      <c r="G22" s="852">
        <v>43977</v>
      </c>
      <c r="H22" s="850" t="s">
        <v>630</v>
      </c>
      <c r="I22" s="851"/>
      <c r="J22" s="851"/>
      <c r="K22" s="851">
        <v>358.0310058378455</v>
      </c>
      <c r="L22" s="851">
        <v>265.87770507416354</v>
      </c>
      <c r="M22" s="851">
        <v>258.05128838251113</v>
      </c>
      <c r="N22" s="851">
        <v>262.01961233884191</v>
      </c>
      <c r="O22" s="851">
        <v>265.3265489691176</v>
      </c>
    </row>
    <row r="23" spans="7:15">
      <c r="G23" s="852">
        <v>43983</v>
      </c>
      <c r="H23" s="850" t="s">
        <v>631</v>
      </c>
      <c r="I23" s="851"/>
      <c r="J23" s="851"/>
      <c r="K23" s="851">
        <v>399.36771371629129</v>
      </c>
      <c r="L23" s="851">
        <v>279.21568281627543</v>
      </c>
      <c r="M23" s="851">
        <v>268.74371682040243</v>
      </c>
      <c r="N23" s="851">
        <v>273.48365932379761</v>
      </c>
      <c r="O23" s="851">
        <v>276.79059595407324</v>
      </c>
    </row>
    <row r="24" spans="7:15">
      <c r="G24" s="852">
        <v>43990</v>
      </c>
      <c r="H24" s="850" t="s">
        <v>639</v>
      </c>
      <c r="I24" s="851"/>
      <c r="J24" s="851"/>
      <c r="K24" s="851">
        <v>420.31164570803719</v>
      </c>
      <c r="L24" s="851">
        <v>265.6572426321452</v>
      </c>
      <c r="M24" s="851">
        <v>261.79914989682356</v>
      </c>
      <c r="N24" s="851">
        <v>266.20839873719115</v>
      </c>
      <c r="O24" s="851">
        <v>269.51533536746678</v>
      </c>
    </row>
    <row r="25" spans="7:15">
      <c r="G25" s="852">
        <v>43997</v>
      </c>
      <c r="H25" s="850" t="s">
        <v>640</v>
      </c>
      <c r="I25" s="851"/>
      <c r="J25" s="851"/>
      <c r="K25" s="851">
        <v>367.73135328665404</v>
      </c>
      <c r="L25" s="851">
        <v>266.53909240021869</v>
      </c>
      <c r="M25" s="851">
        <v>261.46845623379596</v>
      </c>
      <c r="N25" s="851">
        <v>265.6572426321452</v>
      </c>
      <c r="O25" s="851">
        <v>268.96417926242088</v>
      </c>
    </row>
    <row r="26" spans="7:15">
      <c r="G26" s="852"/>
      <c r="H26" s="640"/>
      <c r="I26" s="851"/>
      <c r="J26" s="851"/>
      <c r="K26" s="851"/>
      <c r="L26" s="851"/>
    </row>
    <row r="27" spans="7:15">
      <c r="G27" s="852"/>
      <c r="H27" s="640"/>
      <c r="I27" s="851"/>
      <c r="J27" s="851"/>
      <c r="K27" s="851"/>
      <c r="L27" s="851"/>
    </row>
    <row r="28" spans="7:15" ht="13.5" customHeight="1">
      <c r="G28" s="852"/>
      <c r="H28" s="640"/>
      <c r="I28" s="863"/>
      <c r="J28" s="863"/>
      <c r="K28" s="863"/>
      <c r="L28" s="863"/>
    </row>
    <row r="29" spans="7:15" ht="13.5" customHeight="1">
      <c r="G29" s="852"/>
      <c r="H29" s="640"/>
      <c r="I29" s="863"/>
      <c r="J29" s="863"/>
      <c r="K29" s="863"/>
      <c r="L29" s="863"/>
    </row>
    <row r="30" spans="7:15" ht="13.5" customHeight="1">
      <c r="G30" s="852"/>
      <c r="H30" s="640"/>
      <c r="I30" s="863"/>
      <c r="J30" s="863"/>
      <c r="K30" s="863"/>
      <c r="L30" s="863"/>
    </row>
    <row r="31" spans="7:15" ht="13.5" customHeight="1">
      <c r="G31" s="852"/>
      <c r="H31" s="640"/>
      <c r="I31" s="863"/>
      <c r="J31" s="863"/>
      <c r="K31" s="863"/>
      <c r="L31" s="863"/>
    </row>
    <row r="32" spans="7:15">
      <c r="G32" s="852"/>
      <c r="H32" s="640"/>
      <c r="I32" s="863"/>
      <c r="J32" s="863"/>
      <c r="K32" s="863"/>
      <c r="L32" s="863"/>
    </row>
    <row r="33" spans="7:8">
      <c r="G33" s="640"/>
      <c r="H33" s="640"/>
    </row>
    <row r="34" spans="7:8">
      <c r="G34" s="640"/>
      <c r="H34" s="640"/>
    </row>
    <row r="35" spans="7:8">
      <c r="G35" s="640"/>
      <c r="H35" s="640"/>
    </row>
    <row r="36" spans="7:8">
      <c r="G36" s="640"/>
      <c r="H36" s="640"/>
    </row>
    <row r="37" spans="7:8">
      <c r="G37" s="640"/>
      <c r="H37" s="640"/>
    </row>
    <row r="38" spans="7:8">
      <c r="G38" s="640"/>
      <c r="H38" s="640"/>
    </row>
    <row r="39" spans="7:8">
      <c r="G39" s="640"/>
      <c r="H39" s="640"/>
    </row>
    <row r="40" spans="7:8">
      <c r="G40" s="640"/>
      <c r="H40" s="640"/>
    </row>
    <row r="41" spans="7:8">
      <c r="G41" s="640"/>
      <c r="H41" s="640"/>
    </row>
    <row r="42" spans="7:8">
      <c r="G42" s="640"/>
      <c r="H42" s="640"/>
    </row>
    <row r="43" spans="7:8">
      <c r="G43" s="640"/>
      <c r="H43" s="640"/>
    </row>
    <row r="44" spans="7:8">
      <c r="G44" s="640"/>
      <c r="H44" s="640"/>
    </row>
    <row r="45" spans="7:8">
      <c r="G45" s="640"/>
      <c r="H45" s="640"/>
    </row>
    <row r="46" spans="7:8">
      <c r="G46" s="640"/>
      <c r="H46" s="640"/>
    </row>
  </sheetData>
  <phoneticPr fontId="40" type="noConversion"/>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tint="0.79998168889431442"/>
    <pageSetUpPr fitToPage="1"/>
  </sheetPr>
  <dimension ref="B1:J26"/>
  <sheetViews>
    <sheetView zoomScaleNormal="100" workbookViewId="0">
      <selection sqref="A1:H25"/>
    </sheetView>
  </sheetViews>
  <sheetFormatPr baseColWidth="10" defaultRowHeight="18"/>
  <cols>
    <col min="1" max="1" width="1.54296875" customWidth="1"/>
    <col min="2" max="8" width="8.7265625" customWidth="1"/>
  </cols>
  <sheetData>
    <row r="1" spans="2:10">
      <c r="B1" s="1291" t="s">
        <v>351</v>
      </c>
      <c r="C1" s="1291"/>
      <c r="D1" s="1291"/>
      <c r="E1" s="1291"/>
      <c r="F1" s="1291"/>
      <c r="G1" s="1291"/>
      <c r="H1" s="1291"/>
    </row>
    <row r="2" spans="2:10">
      <c r="B2" s="457"/>
      <c r="C2" s="457"/>
      <c r="D2" s="457"/>
      <c r="E2" s="457"/>
      <c r="F2" s="457"/>
      <c r="G2" s="457"/>
      <c r="H2" s="457"/>
    </row>
    <row r="3" spans="2:10" ht="35.25" customHeight="1">
      <c r="B3" s="1126" t="s">
        <v>261</v>
      </c>
      <c r="C3" s="1126"/>
      <c r="D3" s="1126"/>
      <c r="E3" s="1126"/>
      <c r="F3" s="1126"/>
      <c r="G3" s="1126"/>
      <c r="H3" s="1126"/>
    </row>
    <row r="4" spans="2:10" ht="18" customHeight="1">
      <c r="B4" s="1292" t="s">
        <v>537</v>
      </c>
      <c r="C4" s="1293"/>
      <c r="D4" s="1293"/>
      <c r="E4" s="1293"/>
      <c r="F4" s="1293"/>
      <c r="G4" s="1293"/>
      <c r="H4" s="1293"/>
    </row>
    <row r="5" spans="2:10" ht="18" customHeight="1">
      <c r="B5" s="1294" t="s">
        <v>433</v>
      </c>
      <c r="C5" s="1294"/>
      <c r="D5" s="1294"/>
      <c r="E5" s="1294"/>
      <c r="F5" s="1294"/>
      <c r="G5" s="1294"/>
      <c r="H5" s="1294"/>
    </row>
    <row r="6" spans="2:10" ht="60.75" customHeight="1">
      <c r="B6" s="458" t="s">
        <v>344</v>
      </c>
      <c r="C6" s="459" t="s">
        <v>345</v>
      </c>
      <c r="D6" s="459" t="s">
        <v>346</v>
      </c>
      <c r="E6" s="459" t="s">
        <v>347</v>
      </c>
      <c r="F6" s="459" t="s">
        <v>348</v>
      </c>
      <c r="G6" s="459" t="s">
        <v>349</v>
      </c>
      <c r="H6" s="459" t="s">
        <v>350</v>
      </c>
    </row>
    <row r="7" spans="2:10" ht="15.75" customHeight="1">
      <c r="B7" s="553">
        <v>43466</v>
      </c>
      <c r="C7" s="552">
        <v>772</v>
      </c>
      <c r="D7" s="552">
        <v>500</v>
      </c>
      <c r="E7" s="552">
        <v>1290</v>
      </c>
      <c r="F7" s="552">
        <v>1100</v>
      </c>
      <c r="G7" s="552">
        <v>1030</v>
      </c>
      <c r="H7" s="552">
        <v>870</v>
      </c>
      <c r="I7" s="607"/>
      <c r="J7" s="607"/>
    </row>
    <row r="8" spans="2:10" ht="15.75" customHeight="1">
      <c r="B8" s="553">
        <v>43497</v>
      </c>
      <c r="C8" s="552">
        <v>779</v>
      </c>
      <c r="D8" s="552">
        <v>500</v>
      </c>
      <c r="E8" s="552">
        <v>1290</v>
      </c>
      <c r="F8" s="552">
        <v>1099</v>
      </c>
      <c r="G8" s="552">
        <v>1039</v>
      </c>
      <c r="H8" s="552">
        <v>852</v>
      </c>
      <c r="I8" s="607"/>
      <c r="J8" s="607"/>
    </row>
    <row r="9" spans="2:10" ht="15.75" customHeight="1">
      <c r="B9" s="553">
        <v>43525</v>
      </c>
      <c r="C9" s="552">
        <v>820</v>
      </c>
      <c r="D9" s="552">
        <v>699</v>
      </c>
      <c r="E9" s="552">
        <v>1290</v>
      </c>
      <c r="F9" s="552">
        <v>1089</v>
      </c>
      <c r="G9" s="552">
        <v>1029</v>
      </c>
      <c r="H9" s="552">
        <v>860</v>
      </c>
      <c r="I9" s="607"/>
      <c r="J9" s="607"/>
    </row>
    <row r="10" spans="2:10" ht="15.75" customHeight="1">
      <c r="B10" s="553">
        <v>43556</v>
      </c>
      <c r="C10" s="552">
        <v>820</v>
      </c>
      <c r="D10" s="552">
        <v>500</v>
      </c>
      <c r="E10" s="552">
        <v>1290</v>
      </c>
      <c r="F10" s="552">
        <v>1000</v>
      </c>
      <c r="G10" s="552">
        <v>1000</v>
      </c>
      <c r="H10" s="552">
        <v>852</v>
      </c>
      <c r="I10" s="607"/>
      <c r="J10" s="607"/>
    </row>
    <row r="11" spans="2:10" ht="15.75" customHeight="1">
      <c r="B11" s="553">
        <v>43586</v>
      </c>
      <c r="C11" s="552">
        <v>769</v>
      </c>
      <c r="D11" s="552">
        <v>500</v>
      </c>
      <c r="E11" s="552">
        <v>1410</v>
      </c>
      <c r="F11" s="552">
        <v>1089</v>
      </c>
      <c r="G11" s="552">
        <v>1003</v>
      </c>
      <c r="H11" s="552">
        <v>852</v>
      </c>
      <c r="I11" s="607"/>
      <c r="J11" s="607"/>
    </row>
    <row r="12" spans="2:10" ht="15.75" customHeight="1">
      <c r="B12" s="553">
        <v>43617</v>
      </c>
      <c r="C12" s="552">
        <v>790</v>
      </c>
      <c r="D12" s="552">
        <v>529</v>
      </c>
      <c r="E12" s="552">
        <v>1290</v>
      </c>
      <c r="F12" s="552">
        <v>999</v>
      </c>
      <c r="G12" s="552">
        <v>997</v>
      </c>
      <c r="H12" s="552">
        <v>854</v>
      </c>
      <c r="I12" s="607"/>
      <c r="J12" s="607"/>
    </row>
    <row r="13" spans="2:10" ht="15.75" customHeight="1">
      <c r="B13" s="553">
        <v>43647</v>
      </c>
      <c r="C13" s="552">
        <v>750</v>
      </c>
      <c r="D13" s="552">
        <v>545</v>
      </c>
      <c r="E13" s="552">
        <v>1299</v>
      </c>
      <c r="F13" s="552">
        <v>999</v>
      </c>
      <c r="G13" s="552">
        <v>1020</v>
      </c>
      <c r="H13" s="552">
        <v>858</v>
      </c>
      <c r="I13" s="607"/>
      <c r="J13" s="607"/>
    </row>
    <row r="14" spans="2:10" ht="15.75" customHeight="1">
      <c r="B14" s="553">
        <v>43678</v>
      </c>
      <c r="C14" s="552">
        <v>845</v>
      </c>
      <c r="D14" s="552">
        <v>699</v>
      </c>
      <c r="E14" s="552">
        <v>1290</v>
      </c>
      <c r="F14" s="552">
        <v>1190</v>
      </c>
      <c r="G14" s="552">
        <v>1019</v>
      </c>
      <c r="H14" s="552">
        <v>850</v>
      </c>
      <c r="I14" s="607"/>
      <c r="J14" s="607"/>
    </row>
    <row r="15" spans="2:10" ht="15.75" customHeight="1">
      <c r="B15" s="553">
        <v>43709</v>
      </c>
      <c r="C15" s="552">
        <v>699</v>
      </c>
      <c r="D15" s="552">
        <v>540</v>
      </c>
      <c r="E15" s="552">
        <v>1350</v>
      </c>
      <c r="F15" s="552">
        <v>1090</v>
      </c>
      <c r="G15" s="552">
        <v>1036</v>
      </c>
      <c r="H15" s="552">
        <v>860</v>
      </c>
      <c r="I15" s="607"/>
      <c r="J15" s="607"/>
    </row>
    <row r="16" spans="2:10" ht="15.75" customHeight="1">
      <c r="B16" s="553">
        <v>43739</v>
      </c>
      <c r="C16" s="552">
        <v>790</v>
      </c>
      <c r="D16" s="552">
        <v>539</v>
      </c>
      <c r="E16" s="552">
        <v>1350</v>
      </c>
      <c r="F16" s="552">
        <v>999</v>
      </c>
      <c r="G16" s="552">
        <v>1016</v>
      </c>
      <c r="H16" s="552">
        <v>844</v>
      </c>
      <c r="I16" s="607"/>
      <c r="J16" s="607"/>
    </row>
    <row r="17" spans="2:10" ht="15.75" customHeight="1">
      <c r="B17" s="553">
        <v>43770</v>
      </c>
      <c r="C17" s="552">
        <v>849</v>
      </c>
      <c r="D17" s="552">
        <v>540</v>
      </c>
      <c r="E17" s="552">
        <v>1350</v>
      </c>
      <c r="F17" s="552">
        <v>1280</v>
      </c>
      <c r="G17" s="552">
        <v>1007</v>
      </c>
      <c r="H17" s="552">
        <v>881</v>
      </c>
      <c r="I17" s="607"/>
      <c r="J17" s="607"/>
    </row>
    <row r="18" spans="2:10" ht="15.75" customHeight="1">
      <c r="B18" s="553">
        <v>43800</v>
      </c>
      <c r="C18" s="552">
        <v>829</v>
      </c>
      <c r="D18" s="552">
        <v>540</v>
      </c>
      <c r="E18" s="552">
        <v>1350</v>
      </c>
      <c r="F18" s="552">
        <v>1280</v>
      </c>
      <c r="G18" s="552">
        <v>1012</v>
      </c>
      <c r="H18" s="552">
        <v>887</v>
      </c>
      <c r="I18" s="607"/>
      <c r="J18" s="607"/>
    </row>
    <row r="19" spans="2:10" ht="15.75" customHeight="1">
      <c r="B19" s="553">
        <v>43831</v>
      </c>
      <c r="C19" s="552">
        <v>790</v>
      </c>
      <c r="D19" s="552">
        <v>540</v>
      </c>
      <c r="E19" s="895">
        <v>1350</v>
      </c>
      <c r="F19" s="552">
        <v>1099</v>
      </c>
      <c r="G19" s="552">
        <v>1019</v>
      </c>
      <c r="H19" s="552">
        <v>890</v>
      </c>
      <c r="I19" s="607"/>
      <c r="J19" s="607"/>
    </row>
    <row r="20" spans="2:10" ht="15.75" customHeight="1">
      <c r="B20" s="553">
        <v>43862</v>
      </c>
      <c r="C20" s="552">
        <v>828</v>
      </c>
      <c r="D20" s="552">
        <v>540</v>
      </c>
      <c r="E20" s="895">
        <v>1350</v>
      </c>
      <c r="F20" s="552">
        <v>1190</v>
      </c>
      <c r="G20" s="552">
        <v>1025</v>
      </c>
      <c r="H20" s="552">
        <v>886</v>
      </c>
      <c r="I20" s="607"/>
      <c r="J20" s="607"/>
    </row>
    <row r="21" spans="2:10" ht="15.75" customHeight="1">
      <c r="B21" s="553">
        <v>43891</v>
      </c>
      <c r="C21" s="552">
        <v>890</v>
      </c>
      <c r="D21" s="552">
        <v>575</v>
      </c>
      <c r="E21" s="895">
        <v>1450</v>
      </c>
      <c r="F21" s="552">
        <v>1190</v>
      </c>
      <c r="G21" s="552">
        <v>1045</v>
      </c>
      <c r="H21" s="552">
        <v>911</v>
      </c>
      <c r="I21" s="607"/>
      <c r="J21" s="607"/>
    </row>
    <row r="22" spans="2:10" ht="15.75" customHeight="1">
      <c r="B22" s="553">
        <v>43922</v>
      </c>
      <c r="C22" s="552">
        <v>910</v>
      </c>
      <c r="D22" s="552">
        <v>575</v>
      </c>
      <c r="E22" s="552">
        <v>1450</v>
      </c>
      <c r="F22" s="552">
        <v>1229</v>
      </c>
      <c r="G22" s="552">
        <v>1064</v>
      </c>
      <c r="H22" s="552">
        <v>920</v>
      </c>
      <c r="I22" s="607"/>
      <c r="J22" s="607"/>
    </row>
    <row r="23" spans="2:10" ht="15.75" customHeight="1">
      <c r="B23" s="553">
        <v>43952</v>
      </c>
      <c r="C23" s="552">
        <v>910</v>
      </c>
      <c r="D23" s="552">
        <v>790</v>
      </c>
      <c r="E23" s="552">
        <v>1595</v>
      </c>
      <c r="F23" s="552">
        <v>1190</v>
      </c>
      <c r="G23" s="552">
        <v>1091</v>
      </c>
      <c r="H23" s="552">
        <v>927</v>
      </c>
      <c r="I23" s="607"/>
      <c r="J23" s="607"/>
    </row>
    <row r="24" spans="2:10" ht="15.75" customHeight="1">
      <c r="B24" s="1290" t="s">
        <v>359</v>
      </c>
      <c r="C24" s="1290"/>
      <c r="D24" s="1290"/>
      <c r="E24" s="1290"/>
      <c r="F24" s="1290"/>
      <c r="G24" s="1290"/>
      <c r="H24" s="1290"/>
    </row>
    <row r="26" spans="2:10">
      <c r="C26" s="607"/>
      <c r="D26" s="607"/>
      <c r="E26" s="607"/>
      <c r="F26" s="607"/>
      <c r="G26" s="607"/>
      <c r="H26" s="607"/>
    </row>
  </sheetData>
  <mergeCells count="5">
    <mergeCell ref="B24:H24"/>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tint="0.79998168889431442"/>
    <pageSetUpPr fitToPage="1"/>
  </sheetPr>
  <dimension ref="K2:N22"/>
  <sheetViews>
    <sheetView zoomScaleNormal="100" workbookViewId="0">
      <selection activeCell="F30" sqref="F30"/>
    </sheetView>
  </sheetViews>
  <sheetFormatPr baseColWidth="10" defaultColWidth="10.90625" defaultRowHeight="18"/>
  <cols>
    <col min="1" max="1" width="5.81640625" style="554" customWidth="1"/>
    <col min="2" max="2" width="12.453125" style="554" customWidth="1"/>
    <col min="3" max="16384" width="10.90625" style="554"/>
  </cols>
  <sheetData>
    <row r="2" spans="11:14">
      <c r="K2" s="577"/>
      <c r="L2" s="577"/>
      <c r="M2" s="577"/>
      <c r="N2" s="577"/>
    </row>
    <row r="3" spans="11:14">
      <c r="K3" s="577"/>
      <c r="L3" s="577"/>
      <c r="M3" s="577"/>
      <c r="N3" s="577"/>
    </row>
    <row r="4" spans="11:14">
      <c r="K4" s="577"/>
      <c r="L4" s="577"/>
      <c r="M4" s="577"/>
      <c r="N4" s="577"/>
    </row>
    <row r="5" spans="11:14">
      <c r="K5" s="577"/>
      <c r="L5" s="577"/>
      <c r="M5" s="577"/>
      <c r="N5" s="577"/>
    </row>
    <row r="6" spans="11:14">
      <c r="K6" s="577"/>
      <c r="L6" s="577"/>
      <c r="M6" s="577"/>
      <c r="N6" s="577"/>
    </row>
    <row r="7" spans="11:14">
      <c r="K7" s="577"/>
      <c r="L7" s="577"/>
      <c r="M7" s="577"/>
      <c r="N7" s="577"/>
    </row>
    <row r="8" spans="11:14">
      <c r="K8" s="577"/>
      <c r="L8" s="577"/>
      <c r="M8" s="577"/>
      <c r="N8" s="577"/>
    </row>
    <row r="9" spans="11:14">
      <c r="K9" s="577"/>
      <c r="L9" s="577"/>
      <c r="M9" s="577"/>
      <c r="N9" s="577"/>
    </row>
    <row r="10" spans="11:14">
      <c r="K10" s="577"/>
      <c r="L10" s="577"/>
      <c r="M10" s="577"/>
      <c r="N10" s="577"/>
    </row>
    <row r="11" spans="11:14">
      <c r="K11" s="577"/>
      <c r="L11" s="577"/>
      <c r="M11" s="577"/>
      <c r="N11" s="577"/>
    </row>
    <row r="12" spans="11:14">
      <c r="K12" s="577"/>
      <c r="L12" s="577"/>
      <c r="M12" s="577"/>
      <c r="N12" s="577"/>
    </row>
    <row r="13" spans="11:14">
      <c r="K13" s="577"/>
      <c r="L13" s="577"/>
      <c r="M13" s="577"/>
      <c r="N13" s="577"/>
    </row>
    <row r="14" spans="11:14">
      <c r="K14" s="577"/>
      <c r="L14" s="577"/>
      <c r="M14" s="577"/>
      <c r="N14" s="577"/>
    </row>
    <row r="15" spans="11:14">
      <c r="K15" s="577"/>
      <c r="L15" s="577"/>
      <c r="M15" s="577"/>
      <c r="N15" s="577"/>
    </row>
    <row r="16" spans="11:14">
      <c r="K16" s="577"/>
      <c r="L16" s="577"/>
      <c r="M16" s="577"/>
      <c r="N16" s="577"/>
    </row>
    <row r="17" spans="11:14">
      <c r="K17" s="577"/>
      <c r="L17" s="577"/>
      <c r="M17" s="577"/>
      <c r="N17" s="577"/>
    </row>
    <row r="18" spans="11:14">
      <c r="K18" s="577"/>
      <c r="L18" s="577"/>
      <c r="M18" s="577"/>
      <c r="N18" s="577"/>
    </row>
    <row r="19" spans="11:14">
      <c r="K19" s="577"/>
      <c r="L19" s="577"/>
      <c r="M19" s="577"/>
      <c r="N19" s="577"/>
    </row>
    <row r="20" spans="11:14">
      <c r="K20" s="577"/>
      <c r="L20" s="577"/>
      <c r="M20" s="577"/>
      <c r="N20" s="577"/>
    </row>
    <row r="21" spans="11:14">
      <c r="K21" s="577"/>
      <c r="L21" s="577"/>
      <c r="M21" s="577"/>
      <c r="N21" s="577"/>
    </row>
    <row r="22" spans="11:14">
      <c r="K22" s="577"/>
      <c r="L22" s="577"/>
      <c r="M22" s="577"/>
      <c r="N22" s="577"/>
    </row>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pageSetUpPr fitToPage="1"/>
  </sheetPr>
  <dimension ref="A1:L54"/>
  <sheetViews>
    <sheetView zoomScaleNormal="100" workbookViewId="0">
      <selection sqref="A1:E38"/>
    </sheetView>
  </sheetViews>
  <sheetFormatPr baseColWidth="10" defaultColWidth="10.90625" defaultRowHeight="12.75"/>
  <cols>
    <col min="1" max="1" width="2.08984375" style="13" customWidth="1"/>
    <col min="2" max="5" width="15.08984375" style="13" customWidth="1"/>
    <col min="6" max="6" width="11.36328125" style="13" bestFit="1" customWidth="1"/>
    <col min="7" max="7" width="14.453125" style="13" customWidth="1"/>
    <col min="8" max="16384" width="10.90625" style="13"/>
  </cols>
  <sheetData>
    <row r="1" spans="2:12" s="30" customFormat="1" ht="15" customHeight="1">
      <c r="B1" s="1044" t="s">
        <v>45</v>
      </c>
      <c r="C1" s="1044"/>
      <c r="D1" s="1044"/>
      <c r="E1" s="1044"/>
    </row>
    <row r="2" spans="2:12" s="30" customFormat="1" ht="15" customHeight="1">
      <c r="B2" s="66"/>
      <c r="C2" s="66"/>
      <c r="D2" s="66"/>
      <c r="E2" s="66"/>
    </row>
    <row r="3" spans="2:12" s="30" customFormat="1" ht="18.600000000000001" customHeight="1">
      <c r="B3" s="1045" t="s">
        <v>461</v>
      </c>
      <c r="C3" s="1045"/>
      <c r="D3" s="1045"/>
      <c r="E3" s="1045"/>
    </row>
    <row r="4" spans="2:12" s="30" customFormat="1" ht="18" customHeight="1">
      <c r="B4" s="1044" t="s">
        <v>522</v>
      </c>
      <c r="C4" s="1044"/>
      <c r="D4" s="1044"/>
      <c r="E4" s="1044"/>
    </row>
    <row r="5" spans="2:12" s="30" customFormat="1" ht="27" customHeight="1">
      <c r="B5" s="1050" t="s">
        <v>11</v>
      </c>
      <c r="C5" s="1050" t="s">
        <v>462</v>
      </c>
      <c r="D5" s="1050"/>
      <c r="E5" s="1050"/>
    </row>
    <row r="6" spans="2:12" s="30" customFormat="1" ht="27" customHeight="1">
      <c r="B6" s="1050"/>
      <c r="C6" s="600" t="s">
        <v>107</v>
      </c>
      <c r="D6" s="296" t="s">
        <v>110</v>
      </c>
      <c r="E6" s="296" t="s">
        <v>108</v>
      </c>
      <c r="F6" s="200"/>
    </row>
    <row r="7" spans="2:12" s="30" customFormat="1" ht="15.75" customHeight="1">
      <c r="B7" s="98" t="s">
        <v>66</v>
      </c>
      <c r="C7" s="995">
        <v>280.64400000000001</v>
      </c>
      <c r="D7" s="995">
        <v>1145.2897</v>
      </c>
      <c r="E7" s="163">
        <v>40.809342084633911</v>
      </c>
    </row>
    <row r="8" spans="2:12" s="30" customFormat="1" ht="15.75" customHeight="1">
      <c r="B8" s="98" t="s">
        <v>67</v>
      </c>
      <c r="C8" s="995">
        <v>264.30399999999997</v>
      </c>
      <c r="D8" s="995">
        <v>1523.9213</v>
      </c>
      <c r="E8" s="163">
        <v>57.657897723833159</v>
      </c>
    </row>
    <row r="9" spans="2:12" s="30" customFormat="1" ht="15.75" customHeight="1">
      <c r="B9" s="98" t="s">
        <v>68</v>
      </c>
      <c r="C9" s="995">
        <v>271.41500000000002</v>
      </c>
      <c r="D9" s="995">
        <v>1575.8219999999999</v>
      </c>
      <c r="E9" s="163">
        <v>58.059502975148753</v>
      </c>
    </row>
    <row r="10" spans="2:12" s="30" customFormat="1" ht="15.75" customHeight="1">
      <c r="B10" s="98" t="s">
        <v>63</v>
      </c>
      <c r="C10" s="995">
        <v>245.27699999999999</v>
      </c>
      <c r="D10" s="995">
        <v>1213.1010000000001</v>
      </c>
      <c r="E10" s="163">
        <v>49.458408248633184</v>
      </c>
    </row>
    <row r="11" spans="2:12" s="30" customFormat="1" ht="15.75" customHeight="1">
      <c r="B11" s="98" t="s">
        <v>65</v>
      </c>
      <c r="C11" s="995">
        <v>253.62700000000001</v>
      </c>
      <c r="D11" s="995">
        <v>1474.6624999999999</v>
      </c>
      <c r="E11" s="163">
        <v>58.142961908629601</v>
      </c>
    </row>
    <row r="12" spans="2:12" s="30" customFormat="1" ht="15.75" customHeight="1">
      <c r="B12" s="98" t="s">
        <v>69</v>
      </c>
      <c r="C12" s="995">
        <v>254.857</v>
      </c>
      <c r="D12" s="995">
        <v>1358.12861</v>
      </c>
      <c r="E12" s="163">
        <v>53.289829590711655</v>
      </c>
    </row>
    <row r="13" spans="2:12" s="30" customFormat="1" ht="15.75" customHeight="1">
      <c r="B13" s="98" t="s">
        <v>109</v>
      </c>
      <c r="C13" s="995">
        <v>263.16399999999999</v>
      </c>
      <c r="D13" s="995">
        <v>1482.3100999999999</v>
      </c>
      <c r="E13" s="163">
        <v>56.326477025733006</v>
      </c>
      <c r="G13" s="618"/>
    </row>
    <row r="14" spans="2:12" s="30" customFormat="1" ht="15.75" customHeight="1">
      <c r="B14" s="105" t="s">
        <v>161</v>
      </c>
      <c r="C14" s="995">
        <v>285.29700000000003</v>
      </c>
      <c r="D14" s="995">
        <v>1731.9349999999999</v>
      </c>
      <c r="E14" s="163">
        <v>60.706386677742834</v>
      </c>
    </row>
    <row r="15" spans="2:12" ht="15.75" customHeight="1">
      <c r="B15" s="105" t="s">
        <v>367</v>
      </c>
      <c r="C15" s="133">
        <v>225.042</v>
      </c>
      <c r="D15" s="133">
        <v>1349.4919</v>
      </c>
      <c r="E15" s="590">
        <f>D15/C15*10</f>
        <v>59.966224082615689</v>
      </c>
      <c r="F15" s="491"/>
      <c r="G15" s="56"/>
      <c r="H15" s="53"/>
      <c r="I15" s="54"/>
      <c r="J15" s="54"/>
      <c r="K15" s="59"/>
      <c r="L15" s="53"/>
    </row>
    <row r="16" spans="2:12" ht="15.75" customHeight="1">
      <c r="B16" s="105" t="s">
        <v>455</v>
      </c>
      <c r="C16" s="133">
        <v>236.41499999999999</v>
      </c>
      <c r="D16" s="133">
        <v>1469.0340000000001</v>
      </c>
      <c r="E16" s="590">
        <f>+D16*10/C16</f>
        <v>62.137935410189712</v>
      </c>
      <c r="F16" s="491"/>
      <c r="G16" s="56"/>
      <c r="H16" s="53"/>
      <c r="I16" s="54"/>
      <c r="J16" s="54"/>
      <c r="K16" s="59"/>
      <c r="L16" s="53"/>
    </row>
    <row r="17" spans="2:12" ht="15.75" customHeight="1">
      <c r="B17" s="105" t="s">
        <v>485</v>
      </c>
      <c r="C17" s="133">
        <v>222.70500000000001</v>
      </c>
      <c r="D17" s="133">
        <v>1399.19</v>
      </c>
      <c r="E17" s="590">
        <f>+D17*10/C17</f>
        <v>62.827058216025691</v>
      </c>
      <c r="F17" s="491"/>
      <c r="G17" s="56"/>
      <c r="H17" s="53"/>
      <c r="I17" s="54"/>
      <c r="J17" s="54"/>
      <c r="K17" s="59"/>
      <c r="L17" s="53"/>
    </row>
    <row r="18" spans="2:12" ht="15.75" customHeight="1">
      <c r="B18" s="105" t="s">
        <v>508</v>
      </c>
      <c r="C18" s="133">
        <v>205.036</v>
      </c>
      <c r="D18" s="133">
        <f>C18*E18/10</f>
        <v>1164.1944080000001</v>
      </c>
      <c r="E18" s="590">
        <v>56.78</v>
      </c>
      <c r="I18" s="54"/>
      <c r="J18" s="54"/>
      <c r="K18" s="59"/>
      <c r="L18" s="53"/>
    </row>
    <row r="19" spans="2:12" ht="28.5" customHeight="1">
      <c r="B19" s="1047" t="s">
        <v>644</v>
      </c>
      <c r="C19" s="1048"/>
      <c r="D19" s="1048"/>
      <c r="E19" s="1049"/>
      <c r="F19" s="61"/>
      <c r="G19" s="61"/>
      <c r="H19" s="61"/>
      <c r="I19" s="61"/>
      <c r="J19" s="61"/>
      <c r="K19" s="61"/>
    </row>
    <row r="20" spans="2:12">
      <c r="C20" s="74"/>
      <c r="D20" s="74"/>
      <c r="E20" s="75"/>
    </row>
    <row r="22" spans="2:12">
      <c r="F22" s="193"/>
    </row>
    <row r="38" spans="1:1" ht="38.25" customHeight="1"/>
    <row r="40" spans="1:1">
      <c r="A40" s="79"/>
    </row>
    <row r="54" spans="1:8" ht="30" customHeight="1">
      <c r="A54" s="243"/>
      <c r="H54" s="243"/>
    </row>
  </sheetData>
  <mergeCells count="6">
    <mergeCell ref="B19:E19"/>
    <mergeCell ref="B1:E1"/>
    <mergeCell ref="B3:E3"/>
    <mergeCell ref="B4:E4"/>
    <mergeCell ref="C5:E5"/>
    <mergeCell ref="B5:B6"/>
  </mergeCells>
  <pageMargins left="0.70866141732283472" right="0.70866141732283472" top="0.74803149606299213" bottom="0.74803149606299213" header="0.31496062992125984" footer="0.31496062992125984"/>
  <pageSetup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79998168889431442"/>
    <pageSetUpPr fitToPage="1"/>
  </sheetPr>
  <dimension ref="A1:P53"/>
  <sheetViews>
    <sheetView zoomScaleNormal="100" zoomScaleSheetLayoutView="50" workbookViewId="0">
      <selection sqref="A1:F30"/>
    </sheetView>
  </sheetViews>
  <sheetFormatPr baseColWidth="10" defaultColWidth="10.90625" defaultRowHeight="12.75"/>
  <cols>
    <col min="1" max="1" width="0.90625" style="13" customWidth="1"/>
    <col min="2" max="2" width="12.54296875" style="13" customWidth="1"/>
    <col min="3" max="3" width="13.08984375" style="13" customWidth="1"/>
    <col min="4" max="5" width="10.90625" style="13" customWidth="1"/>
    <col min="6" max="6" width="14.7265625" style="13" customWidth="1"/>
    <col min="7" max="7" width="1.54296875" style="13" customWidth="1"/>
    <col min="8" max="8" width="3.90625" style="13" customWidth="1"/>
    <col min="9" max="9" width="6.36328125" style="167" customWidth="1"/>
    <col min="10" max="10" width="9.453125" style="167" customWidth="1"/>
    <col min="11" max="16384" width="10.90625" style="167"/>
  </cols>
  <sheetData>
    <row r="1" spans="2:16" s="30" customFormat="1" ht="15" customHeight="1">
      <c r="B1" s="1044" t="s">
        <v>3</v>
      </c>
      <c r="C1" s="1044"/>
      <c r="D1" s="1044"/>
      <c r="E1" s="1044"/>
      <c r="F1" s="1044"/>
    </row>
    <row r="2" spans="2:16" s="30" customFormat="1" ht="15" customHeight="1">
      <c r="B2" s="31"/>
      <c r="C2" s="31"/>
      <c r="D2" s="31"/>
      <c r="E2" s="31"/>
      <c r="F2" s="31"/>
    </row>
    <row r="3" spans="2:16" s="30" customFormat="1" ht="21" customHeight="1">
      <c r="B3" s="1054" t="s">
        <v>105</v>
      </c>
      <c r="C3" s="1055"/>
      <c r="D3" s="1055"/>
      <c r="E3" s="1055"/>
      <c r="F3" s="1055"/>
    </row>
    <row r="4" spans="2:16" s="30" customFormat="1" ht="15.75" customHeight="1">
      <c r="B4" s="1055" t="s">
        <v>581</v>
      </c>
      <c r="C4" s="1055"/>
      <c r="D4" s="1055"/>
      <c r="E4" s="1055"/>
      <c r="F4" s="1055"/>
    </row>
    <row r="5" spans="2:16" s="30" customFormat="1" ht="30" customHeight="1">
      <c r="B5" s="601" t="s">
        <v>11</v>
      </c>
      <c r="C5" s="601" t="s">
        <v>12</v>
      </c>
      <c r="D5" s="602" t="s">
        <v>32</v>
      </c>
      <c r="E5" s="602" t="s">
        <v>30</v>
      </c>
      <c r="F5" s="602" t="s">
        <v>31</v>
      </c>
    </row>
    <row r="6" spans="2:16" s="13" customFormat="1" ht="15.75" customHeight="1">
      <c r="B6" s="1056" t="s">
        <v>488</v>
      </c>
      <c r="C6" s="68" t="s">
        <v>206</v>
      </c>
      <c r="D6" s="715">
        <v>67</v>
      </c>
      <c r="E6" s="715">
        <v>56.5</v>
      </c>
      <c r="F6" s="716">
        <v>8.432835820895523</v>
      </c>
      <c r="G6" s="51"/>
      <c r="H6" s="63"/>
      <c r="I6" s="252"/>
      <c r="J6" s="53"/>
      <c r="K6" s="54"/>
      <c r="L6" s="54"/>
      <c r="M6" s="59"/>
      <c r="N6" s="53"/>
    </row>
    <row r="7" spans="2:16" s="13" customFormat="1" ht="15.75" customHeight="1">
      <c r="B7" s="1057"/>
      <c r="C7" s="68" t="s">
        <v>175</v>
      </c>
      <c r="D7" s="715">
        <v>472</v>
      </c>
      <c r="E7" s="715">
        <v>3043.4</v>
      </c>
      <c r="F7" s="716">
        <v>64.478813559322035</v>
      </c>
      <c r="G7" s="51"/>
      <c r="H7" s="63"/>
      <c r="I7" s="56"/>
      <c r="J7" s="60"/>
      <c r="K7" s="54"/>
      <c r="L7" s="54"/>
      <c r="M7" s="59"/>
      <c r="N7" s="60"/>
    </row>
    <row r="8" spans="2:16" s="13" customFormat="1" ht="15.75" customHeight="1">
      <c r="B8" s="1057"/>
      <c r="C8" s="68" t="s">
        <v>207</v>
      </c>
      <c r="D8" s="715">
        <v>804</v>
      </c>
      <c r="E8" s="715">
        <v>3539.2</v>
      </c>
      <c r="F8" s="716">
        <v>44.019900497512438</v>
      </c>
      <c r="G8" s="51"/>
      <c r="H8" s="63"/>
      <c r="I8" s="56"/>
      <c r="J8" s="60"/>
      <c r="K8" s="54"/>
      <c r="L8" s="54"/>
      <c r="M8" s="59"/>
      <c r="N8" s="60"/>
    </row>
    <row r="9" spans="2:16" s="13" customFormat="1" ht="15.75" customHeight="1">
      <c r="B9" s="1057"/>
      <c r="C9" s="68" t="s">
        <v>208</v>
      </c>
      <c r="D9" s="715">
        <v>3922</v>
      </c>
      <c r="E9" s="715">
        <v>18115.400000000001</v>
      </c>
      <c r="F9" s="716">
        <v>46.189189189189193</v>
      </c>
      <c r="G9" s="51"/>
      <c r="H9" s="63"/>
      <c r="I9" s="56"/>
      <c r="J9" s="60"/>
      <c r="K9" s="54"/>
      <c r="L9" s="54"/>
      <c r="M9" s="59"/>
      <c r="N9" s="60"/>
    </row>
    <row r="10" spans="2:16" s="13" customFormat="1" ht="15.75" customHeight="1">
      <c r="B10" s="1057"/>
      <c r="C10" s="68" t="s">
        <v>178</v>
      </c>
      <c r="D10" s="715">
        <v>14777</v>
      </c>
      <c r="E10" s="715">
        <v>91524.5</v>
      </c>
      <c r="F10" s="716">
        <v>61.937132029505307</v>
      </c>
      <c r="G10" s="51"/>
      <c r="H10" s="63"/>
      <c r="I10" s="56"/>
      <c r="J10" s="60"/>
      <c r="K10" s="54"/>
      <c r="L10" s="54"/>
      <c r="M10" s="59"/>
      <c r="N10" s="60"/>
    </row>
    <row r="11" spans="2:16" s="13" customFormat="1" ht="15.75" customHeight="1">
      <c r="B11" s="1057"/>
      <c r="C11" s="68" t="s">
        <v>470</v>
      </c>
      <c r="D11" s="715">
        <v>31524</v>
      </c>
      <c r="E11" s="715">
        <v>184954.8</v>
      </c>
      <c r="F11" s="716">
        <v>58.671107727445751</v>
      </c>
      <c r="G11" s="51"/>
      <c r="H11" s="63"/>
      <c r="I11" s="56"/>
      <c r="J11" s="60"/>
      <c r="K11" s="54"/>
      <c r="L11" s="54"/>
      <c r="M11" s="59"/>
      <c r="N11" s="60"/>
    </row>
    <row r="12" spans="2:16" s="13" customFormat="1" ht="15.75" customHeight="1">
      <c r="B12" s="1057"/>
      <c r="C12" s="68" t="s">
        <v>179</v>
      </c>
      <c r="D12" s="715">
        <v>19781</v>
      </c>
      <c r="E12" s="715">
        <v>11959.1</v>
      </c>
      <c r="F12" s="716">
        <v>6.0457509731560588</v>
      </c>
      <c r="G12" s="51"/>
      <c r="H12" s="63"/>
      <c r="I12" s="56"/>
      <c r="J12" s="60"/>
      <c r="K12" s="54"/>
      <c r="L12" s="54"/>
      <c r="M12" s="59"/>
      <c r="N12" s="60"/>
    </row>
    <row r="13" spans="2:16" s="13" customFormat="1" ht="15.75" customHeight="1">
      <c r="B13" s="1057"/>
      <c r="C13" s="68" t="s">
        <v>180</v>
      </c>
      <c r="D13" s="715">
        <v>101690</v>
      </c>
      <c r="E13" s="715">
        <v>594002.1</v>
      </c>
      <c r="F13" s="716">
        <v>58.413029796440156</v>
      </c>
      <c r="G13" s="51"/>
      <c r="H13" s="63"/>
      <c r="I13" s="56"/>
      <c r="J13" s="60"/>
      <c r="K13" s="54"/>
      <c r="L13" s="54"/>
      <c r="M13" s="59"/>
      <c r="N13" s="60"/>
    </row>
    <row r="14" spans="2:16" s="13" customFormat="1" ht="15.75" customHeight="1">
      <c r="B14" s="1057"/>
      <c r="C14" s="68" t="s">
        <v>369</v>
      </c>
      <c r="D14" s="715">
        <v>9935</v>
      </c>
      <c r="E14" s="715">
        <v>80104</v>
      </c>
      <c r="F14" s="716">
        <v>80.62808253648717</v>
      </c>
      <c r="G14" s="51"/>
      <c r="H14" s="63"/>
      <c r="I14" s="56"/>
      <c r="J14" s="53"/>
      <c r="K14" s="54"/>
      <c r="L14" s="54"/>
      <c r="M14" s="179"/>
      <c r="N14" s="53"/>
      <c r="O14" s="180"/>
      <c r="P14" s="180"/>
    </row>
    <row r="15" spans="2:16" s="13" customFormat="1" ht="15.75" customHeight="1">
      <c r="B15" s="1057"/>
      <c r="C15" s="68" t="s">
        <v>370</v>
      </c>
      <c r="D15" s="715">
        <v>12385</v>
      </c>
      <c r="E15" s="715">
        <v>109807.5</v>
      </c>
      <c r="F15" s="716">
        <v>88.661687525232139</v>
      </c>
      <c r="G15" s="51"/>
      <c r="H15" s="63"/>
      <c r="I15" s="56"/>
      <c r="J15" s="53"/>
      <c r="K15" s="54"/>
      <c r="L15" s="54"/>
      <c r="M15" s="179"/>
      <c r="N15" s="53"/>
      <c r="O15" s="180"/>
      <c r="P15" s="180"/>
    </row>
    <row r="16" spans="2:16" s="13" customFormat="1" ht="15.75" customHeight="1">
      <c r="B16" s="1057"/>
      <c r="C16" s="68" t="s">
        <v>44</v>
      </c>
      <c r="D16" s="715">
        <v>46</v>
      </c>
      <c r="E16" s="715">
        <v>117.8</v>
      </c>
      <c r="F16" s="716">
        <v>25.608695652173914</v>
      </c>
      <c r="G16" s="51"/>
      <c r="H16" s="63"/>
      <c r="I16" s="56"/>
      <c r="J16" s="53"/>
      <c r="K16" s="54"/>
      <c r="L16" s="54"/>
      <c r="M16" s="179"/>
      <c r="N16" s="53"/>
      <c r="O16" s="180"/>
      <c r="P16" s="180"/>
    </row>
    <row r="17" spans="2:16" s="13" customFormat="1" ht="15.75" customHeight="1">
      <c r="B17" s="1057"/>
      <c r="C17" s="68" t="s">
        <v>7</v>
      </c>
      <c r="D17" s="715">
        <v>195403</v>
      </c>
      <c r="E17" s="715">
        <v>1204856.2</v>
      </c>
      <c r="F17" s="716">
        <v>61.660066631525616</v>
      </c>
      <c r="G17" s="51"/>
      <c r="H17" s="63"/>
      <c r="I17" s="56"/>
      <c r="J17" s="60"/>
      <c r="K17" s="54"/>
      <c r="L17" s="54"/>
      <c r="M17" s="179"/>
      <c r="N17" s="60"/>
      <c r="O17" s="180"/>
      <c r="P17" s="180"/>
    </row>
    <row r="18" spans="2:16" ht="15.75" customHeight="1">
      <c r="B18" s="1058" t="s">
        <v>643</v>
      </c>
      <c r="C18" s="68" t="s">
        <v>175</v>
      </c>
      <c r="D18" s="715">
        <v>1589</v>
      </c>
      <c r="E18" s="715"/>
      <c r="F18" s="718"/>
      <c r="G18" s="51"/>
      <c r="H18" s="114"/>
      <c r="I18" s="170"/>
      <c r="J18" s="177"/>
      <c r="K18" s="182"/>
      <c r="L18" s="54"/>
      <c r="M18" s="179"/>
      <c r="N18" s="60"/>
      <c r="O18" s="181"/>
      <c r="P18" s="181"/>
    </row>
    <row r="19" spans="2:16" ht="15.75" customHeight="1">
      <c r="B19" s="1058"/>
      <c r="C19" s="68" t="s">
        <v>207</v>
      </c>
      <c r="D19" s="715">
        <v>1642</v>
      </c>
      <c r="E19" s="715"/>
      <c r="F19" s="718"/>
      <c r="G19" s="51"/>
      <c r="H19" s="114"/>
      <c r="I19" s="170"/>
      <c r="J19" s="177"/>
      <c r="K19" s="182"/>
      <c r="L19" s="54"/>
      <c r="M19" s="179"/>
      <c r="N19" s="60"/>
      <c r="O19" s="181"/>
      <c r="P19" s="181"/>
    </row>
    <row r="20" spans="2:16" ht="15.75" customHeight="1">
      <c r="B20" s="1058"/>
      <c r="C20" s="68" t="s">
        <v>208</v>
      </c>
      <c r="D20" s="715">
        <v>4802</v>
      </c>
      <c r="E20" s="715"/>
      <c r="F20" s="718"/>
      <c r="G20" s="51"/>
      <c r="H20" s="114"/>
      <c r="I20" s="170"/>
      <c r="J20" s="177"/>
      <c r="K20" s="182"/>
      <c r="L20" s="54"/>
      <c r="M20" s="179"/>
      <c r="N20" s="60"/>
      <c r="O20" s="181"/>
      <c r="P20" s="181"/>
    </row>
    <row r="21" spans="2:16" ht="15.75" customHeight="1">
      <c r="B21" s="1058"/>
      <c r="C21" s="68" t="s">
        <v>178</v>
      </c>
      <c r="D21" s="715">
        <v>18240</v>
      </c>
      <c r="E21" s="715"/>
      <c r="F21" s="718"/>
      <c r="G21" s="51"/>
      <c r="H21" s="114"/>
      <c r="I21" s="170"/>
      <c r="J21" s="177"/>
      <c r="K21" s="182"/>
      <c r="L21" s="54"/>
      <c r="M21" s="179"/>
      <c r="N21" s="53"/>
      <c r="O21" s="181"/>
      <c r="P21" s="181"/>
    </row>
    <row r="22" spans="2:16" ht="15.75" customHeight="1">
      <c r="B22" s="1058"/>
      <c r="C22" s="68" t="s">
        <v>470</v>
      </c>
      <c r="D22" s="715">
        <v>31085</v>
      </c>
      <c r="E22" s="715"/>
      <c r="F22" s="718"/>
      <c r="G22" s="51"/>
      <c r="H22" s="114"/>
      <c r="I22" s="170"/>
      <c r="J22" s="177"/>
      <c r="K22" s="182"/>
      <c r="L22" s="54"/>
      <c r="M22" s="179"/>
      <c r="N22" s="53"/>
      <c r="O22" s="181"/>
      <c r="P22" s="181"/>
    </row>
    <row r="23" spans="2:16" ht="15.75" customHeight="1">
      <c r="B23" s="1058"/>
      <c r="C23" s="68" t="s">
        <v>179</v>
      </c>
      <c r="D23" s="715">
        <v>22218</v>
      </c>
      <c r="E23" s="715"/>
      <c r="F23" s="718"/>
      <c r="G23" s="51"/>
      <c r="H23" s="114"/>
      <c r="I23" s="170"/>
      <c r="J23" s="616"/>
      <c r="K23" s="182"/>
      <c r="L23" s="54"/>
      <c r="M23" s="179"/>
      <c r="N23" s="53"/>
      <c r="O23" s="181"/>
      <c r="P23" s="181"/>
    </row>
    <row r="24" spans="2:16" ht="15.75" customHeight="1">
      <c r="B24" s="1058"/>
      <c r="C24" s="68" t="s">
        <v>180</v>
      </c>
      <c r="D24" s="715">
        <v>82333</v>
      </c>
      <c r="E24" s="715"/>
      <c r="F24" s="718"/>
      <c r="G24" s="51"/>
      <c r="H24" s="114"/>
      <c r="I24" s="170"/>
      <c r="J24" s="177"/>
      <c r="K24" s="182"/>
      <c r="L24" s="54"/>
      <c r="M24" s="179"/>
      <c r="N24" s="53"/>
      <c r="O24" s="181"/>
      <c r="P24" s="181"/>
    </row>
    <row r="25" spans="2:16" ht="15.75" customHeight="1">
      <c r="B25" s="1058"/>
      <c r="C25" s="68" t="s">
        <v>369</v>
      </c>
      <c r="D25" s="715">
        <v>10398</v>
      </c>
      <c r="E25" s="715"/>
      <c r="F25" s="718"/>
      <c r="G25" s="51"/>
      <c r="H25" s="114"/>
      <c r="I25" s="170"/>
      <c r="J25" s="177"/>
      <c r="K25" s="170"/>
      <c r="L25" s="54"/>
      <c r="M25" s="59"/>
      <c r="N25" s="60"/>
    </row>
    <row r="26" spans="2:16" ht="15.75" customHeight="1">
      <c r="B26" s="1058"/>
      <c r="C26" s="68" t="s">
        <v>370</v>
      </c>
      <c r="D26" s="715">
        <v>10720</v>
      </c>
      <c r="E26" s="715"/>
      <c r="F26" s="718"/>
      <c r="G26" s="51"/>
      <c r="H26" s="114"/>
      <c r="I26" s="170"/>
      <c r="J26" s="615"/>
      <c r="K26" s="170"/>
      <c r="L26" s="54"/>
      <c r="M26" s="59"/>
      <c r="N26" s="60"/>
    </row>
    <row r="27" spans="2:16" ht="15.75" customHeight="1">
      <c r="B27" s="1058"/>
      <c r="C27" s="68" t="s">
        <v>44</v>
      </c>
      <c r="D27" s="715">
        <v>46</v>
      </c>
      <c r="E27" s="715"/>
      <c r="F27" s="718"/>
      <c r="G27" s="51"/>
      <c r="H27" s="114"/>
      <c r="I27" s="170"/>
      <c r="J27" s="177"/>
      <c r="K27" s="170"/>
      <c r="L27" s="54"/>
      <c r="M27" s="59"/>
      <c r="N27" s="60"/>
    </row>
    <row r="28" spans="2:16" ht="15.75" customHeight="1">
      <c r="B28" s="1058"/>
      <c r="C28" s="68" t="s">
        <v>7</v>
      </c>
      <c r="D28" s="715">
        <v>183073</v>
      </c>
      <c r="E28" s="717">
        <f>D28*F28/10</f>
        <v>1039854.64</v>
      </c>
      <c r="F28" s="718">
        <v>56.8</v>
      </c>
      <c r="G28" s="51"/>
      <c r="H28" s="114"/>
      <c r="I28" s="170"/>
      <c r="J28" s="177"/>
      <c r="K28" s="617"/>
      <c r="L28" s="54"/>
      <c r="M28" s="59"/>
      <c r="N28" s="60"/>
    </row>
    <row r="29" spans="2:16" ht="30" customHeight="1">
      <c r="B29" s="1051" t="s">
        <v>582</v>
      </c>
      <c r="C29" s="1052"/>
      <c r="D29" s="1052"/>
      <c r="E29" s="1052"/>
      <c r="F29" s="1053"/>
      <c r="G29" s="51"/>
      <c r="H29" s="63"/>
      <c r="I29" s="170"/>
      <c r="J29" s="177"/>
      <c r="K29" s="54"/>
      <c r="L29" s="54"/>
      <c r="M29" s="59"/>
      <c r="N29" s="60"/>
    </row>
    <row r="30" spans="2:16" ht="15" customHeight="1">
      <c r="K30" s="166"/>
    </row>
    <row r="33" spans="4:4" ht="18">
      <c r="D33" s="618"/>
    </row>
    <row r="34" spans="4:4">
      <c r="D34" s="703"/>
    </row>
    <row r="52" spans="1:13">
      <c r="I52" s="13"/>
      <c r="J52" s="13"/>
      <c r="K52" s="13"/>
      <c r="L52" s="13"/>
      <c r="M52" s="13"/>
    </row>
    <row r="53" spans="1:13" ht="30" customHeight="1">
      <c r="A53" s="243"/>
      <c r="H53" s="243"/>
      <c r="I53" s="13"/>
      <c r="J53" s="13"/>
      <c r="K53" s="13"/>
      <c r="L53" s="13"/>
      <c r="M53"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7"/>
    <mergeCell ref="B18:B28"/>
  </mergeCells>
  <printOptions horizontalCentered="1"/>
  <pageMargins left="0.6692913385826772" right="0.35433070866141736" top="0.78740157480314965" bottom="0.78740157480314965" header="0.51181102362204722" footer="0.59055118110236227"/>
  <pageSetup firstPageNumber="0" orientation="portrait" r:id="rId2"/>
  <headerFooter alignWithMargins="0">
    <oddFooter>&amp;C&amp;10&amp;A</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79998168889431442"/>
    <pageSetUpPr fitToPage="1"/>
  </sheetPr>
  <dimension ref="A1:V46"/>
  <sheetViews>
    <sheetView zoomScaleNormal="100" zoomScaleSheetLayoutView="50" workbookViewId="0">
      <selection sqref="A1:G23"/>
    </sheetView>
  </sheetViews>
  <sheetFormatPr baseColWidth="10" defaultColWidth="10.90625" defaultRowHeight="12.75"/>
  <cols>
    <col min="1" max="1" width="1.90625" style="13" customWidth="1"/>
    <col min="2" max="2" width="11.08984375" style="13" customWidth="1"/>
    <col min="3" max="6" width="12.90625" style="13" customWidth="1"/>
    <col min="7" max="7" width="2.54296875" style="13" customWidth="1"/>
    <col min="8" max="10" width="4.08984375" style="167" customWidth="1"/>
    <col min="11" max="16384" width="10.90625" style="167"/>
  </cols>
  <sheetData>
    <row r="1" spans="2:22" s="30" customFormat="1" ht="15" customHeight="1">
      <c r="B1" s="1044" t="s">
        <v>37</v>
      </c>
      <c r="C1" s="1044"/>
      <c r="D1" s="1044"/>
      <c r="E1" s="1044"/>
      <c r="F1" s="1044"/>
    </row>
    <row r="2" spans="2:22" s="30" customFormat="1" ht="15" customHeight="1">
      <c r="B2" s="31"/>
      <c r="C2" s="31"/>
      <c r="D2" s="31"/>
      <c r="E2" s="31"/>
      <c r="F2" s="31"/>
    </row>
    <row r="3" spans="2:22" s="30" customFormat="1" ht="17.25" customHeight="1">
      <c r="B3" s="1054" t="s">
        <v>436</v>
      </c>
      <c r="C3" s="1055"/>
      <c r="D3" s="1055"/>
      <c r="E3" s="1055"/>
      <c r="F3" s="1055"/>
    </row>
    <row r="4" spans="2:22" s="30" customFormat="1" ht="15.75" customHeight="1">
      <c r="B4" s="1055" t="s">
        <v>581</v>
      </c>
      <c r="C4" s="1055"/>
      <c r="D4" s="1055"/>
      <c r="E4" s="1055"/>
      <c r="F4" s="1055"/>
    </row>
    <row r="5" spans="2:22" s="30" customFormat="1" ht="27.75" customHeight="1">
      <c r="B5" s="601" t="s">
        <v>11</v>
      </c>
      <c r="C5" s="601" t="s">
        <v>12</v>
      </c>
      <c r="D5" s="602" t="s">
        <v>32</v>
      </c>
      <c r="E5" s="602" t="s">
        <v>30</v>
      </c>
      <c r="F5" s="602" t="s">
        <v>31</v>
      </c>
    </row>
    <row r="6" spans="2:22" s="13" customFormat="1" ht="15.75" customHeight="1">
      <c r="B6" s="1059" t="s">
        <v>488</v>
      </c>
      <c r="C6" s="13" t="s">
        <v>175</v>
      </c>
      <c r="D6" s="715">
        <v>163</v>
      </c>
      <c r="E6" s="715">
        <v>290.89999999999998</v>
      </c>
      <c r="F6" s="716">
        <v>17.846625766871163</v>
      </c>
      <c r="H6" s="184"/>
      <c r="I6" s="185"/>
      <c r="J6" s="180"/>
      <c r="K6" s="180"/>
      <c r="L6" s="180"/>
      <c r="M6" s="180"/>
      <c r="N6" s="180"/>
      <c r="O6" s="180"/>
      <c r="P6" s="180"/>
      <c r="Q6" s="180"/>
      <c r="R6" s="180"/>
    </row>
    <row r="7" spans="2:22" s="13" customFormat="1" ht="15.75" customHeight="1">
      <c r="B7" s="1059"/>
      <c r="C7" s="68" t="s">
        <v>207</v>
      </c>
      <c r="D7" s="715">
        <v>2861</v>
      </c>
      <c r="E7" s="715">
        <v>17902.5</v>
      </c>
      <c r="F7" s="716">
        <v>62.574274729115693</v>
      </c>
      <c r="H7" s="184"/>
      <c r="I7" s="185"/>
      <c r="J7" s="180"/>
      <c r="K7" s="180"/>
      <c r="L7" s="180"/>
      <c r="M7" s="180"/>
      <c r="N7" s="180"/>
      <c r="O7" s="180"/>
      <c r="P7" s="180"/>
      <c r="Q7" s="180"/>
      <c r="R7" s="180"/>
    </row>
    <row r="8" spans="2:22" s="13" customFormat="1" ht="15.75" customHeight="1">
      <c r="B8" s="1059"/>
      <c r="C8" s="68" t="s">
        <v>208</v>
      </c>
      <c r="D8" s="715">
        <v>3640</v>
      </c>
      <c r="E8" s="715">
        <v>22339</v>
      </c>
      <c r="F8" s="716">
        <v>61.370879120879124</v>
      </c>
      <c r="H8" s="184"/>
      <c r="I8" s="185"/>
      <c r="J8" s="180"/>
      <c r="K8" s="180"/>
      <c r="L8" s="180"/>
      <c r="M8" s="180"/>
      <c r="N8" s="180"/>
      <c r="O8" s="180"/>
      <c r="P8" s="180"/>
      <c r="Q8" s="180"/>
      <c r="R8" s="180"/>
    </row>
    <row r="9" spans="2:22" ht="15.75" customHeight="1">
      <c r="B9" s="1059"/>
      <c r="C9" s="68" t="s">
        <v>178</v>
      </c>
      <c r="D9" s="715">
        <v>7133</v>
      </c>
      <c r="E9" s="715">
        <v>51349.3</v>
      </c>
      <c r="F9" s="716">
        <v>71.988363942240298</v>
      </c>
      <c r="H9" s="179"/>
      <c r="I9" s="174"/>
      <c r="J9" s="181"/>
      <c r="K9" s="181"/>
      <c r="L9" s="181"/>
      <c r="M9" s="181"/>
      <c r="N9" s="181"/>
      <c r="O9" s="181"/>
      <c r="P9" s="181"/>
      <c r="Q9" s="181"/>
      <c r="R9" s="181"/>
    </row>
    <row r="10" spans="2:22" ht="15.75" customHeight="1">
      <c r="B10" s="1059"/>
      <c r="C10" s="68" t="s">
        <v>470</v>
      </c>
      <c r="D10" s="715">
        <v>5613</v>
      </c>
      <c r="E10" s="715">
        <v>41549.1</v>
      </c>
      <c r="F10" s="716">
        <v>74.022982362373057</v>
      </c>
      <c r="H10" s="179"/>
      <c r="I10" s="174"/>
      <c r="J10" s="181"/>
      <c r="K10" s="181"/>
      <c r="L10" s="182"/>
      <c r="M10" s="182"/>
      <c r="N10" s="182"/>
      <c r="O10" s="182"/>
      <c r="P10" s="182"/>
      <c r="Q10" s="182"/>
      <c r="R10" s="182"/>
      <c r="S10" s="170"/>
      <c r="T10" s="170"/>
      <c r="U10" s="170"/>
      <c r="V10" s="170"/>
    </row>
    <row r="11" spans="2:22" ht="15.75" customHeight="1">
      <c r="B11" s="1059"/>
      <c r="C11" s="68" t="s">
        <v>179</v>
      </c>
      <c r="D11" s="715">
        <v>6321</v>
      </c>
      <c r="E11" s="715">
        <v>49167.1</v>
      </c>
      <c r="F11" s="716">
        <v>77.783736750514151</v>
      </c>
      <c r="H11" s="179"/>
      <c r="I11" s="174"/>
      <c r="J11" s="181"/>
      <c r="K11" s="186"/>
      <c r="L11" s="178"/>
      <c r="M11" s="177"/>
      <c r="N11" s="177"/>
      <c r="O11" s="177"/>
      <c r="P11" s="177"/>
      <c r="Q11" s="177"/>
      <c r="R11" s="177"/>
      <c r="S11" s="172"/>
      <c r="T11" s="172"/>
      <c r="U11" s="172"/>
      <c r="V11" s="172"/>
    </row>
    <row r="12" spans="2:22" ht="15.75" customHeight="1">
      <c r="B12" s="1059"/>
      <c r="C12" s="68" t="s">
        <v>180</v>
      </c>
      <c r="D12" s="715">
        <v>1571</v>
      </c>
      <c r="E12" s="715">
        <v>12464.9</v>
      </c>
      <c r="F12" s="716">
        <v>79.343730108211332</v>
      </c>
      <c r="H12" s="179"/>
      <c r="I12" s="174"/>
      <c r="J12" s="181"/>
      <c r="K12" s="186"/>
      <c r="L12" s="178"/>
      <c r="M12" s="177"/>
      <c r="N12" s="177"/>
      <c r="O12" s="177"/>
      <c r="P12" s="177"/>
      <c r="Q12" s="177"/>
      <c r="R12" s="177"/>
      <c r="S12" s="172"/>
      <c r="T12" s="172"/>
      <c r="U12" s="172"/>
      <c r="V12" s="172"/>
    </row>
    <row r="13" spans="2:22" ht="15.75" customHeight="1">
      <c r="B13" s="1060"/>
      <c r="C13" s="68" t="s">
        <v>7</v>
      </c>
      <c r="D13" s="715">
        <v>27302</v>
      </c>
      <c r="E13" s="715">
        <v>195062.8</v>
      </c>
      <c r="F13" s="716">
        <v>71.446340927404577</v>
      </c>
      <c r="G13" s="51"/>
      <c r="H13" s="179"/>
      <c r="I13" s="174"/>
      <c r="J13" s="181"/>
      <c r="K13" s="181"/>
      <c r="L13" s="181"/>
      <c r="M13" s="181"/>
      <c r="N13" s="181"/>
      <c r="O13" s="181"/>
      <c r="P13" s="181"/>
      <c r="Q13" s="181"/>
      <c r="R13" s="181"/>
    </row>
    <row r="14" spans="2:22" ht="15.75" customHeight="1">
      <c r="B14" s="1059" t="s">
        <v>643</v>
      </c>
      <c r="C14" s="68" t="s">
        <v>175</v>
      </c>
      <c r="D14" s="715">
        <v>93</v>
      </c>
      <c r="E14" s="715"/>
      <c r="F14" s="716"/>
      <c r="G14" s="108"/>
      <c r="H14" s="192"/>
      <c r="I14" s="177"/>
      <c r="J14" s="177"/>
      <c r="K14" s="181"/>
      <c r="L14" s="181"/>
      <c r="M14" s="181"/>
      <c r="N14" s="181"/>
      <c r="O14" s="181"/>
      <c r="P14" s="181"/>
      <c r="Q14" s="181"/>
      <c r="R14" s="181"/>
    </row>
    <row r="15" spans="2:22" ht="15.75" customHeight="1">
      <c r="B15" s="1059"/>
      <c r="C15" s="68" t="s">
        <v>207</v>
      </c>
      <c r="D15" s="715">
        <v>2486</v>
      </c>
      <c r="E15" s="715"/>
      <c r="F15" s="716"/>
      <c r="G15" s="108"/>
      <c r="H15" s="192"/>
      <c r="I15" s="177"/>
      <c r="J15" s="177"/>
      <c r="K15" s="181"/>
      <c r="L15" s="181"/>
      <c r="M15" s="181"/>
      <c r="N15" s="181"/>
      <c r="O15" s="181"/>
      <c r="P15" s="181"/>
      <c r="Q15" s="181"/>
      <c r="R15" s="181"/>
    </row>
    <row r="16" spans="2:22" ht="15.75" customHeight="1">
      <c r="B16" s="1059"/>
      <c r="C16" s="68" t="s">
        <v>208</v>
      </c>
      <c r="D16" s="715">
        <v>3992</v>
      </c>
      <c r="E16" s="715"/>
      <c r="F16" s="716"/>
      <c r="G16" s="108"/>
      <c r="H16" s="192"/>
      <c r="I16" s="177"/>
      <c r="J16" s="177"/>
      <c r="K16" s="181"/>
      <c r="L16" s="181"/>
      <c r="M16" s="181"/>
      <c r="N16" s="181"/>
      <c r="O16" s="181"/>
      <c r="P16" s="181"/>
      <c r="Q16" s="181"/>
      <c r="R16" s="181"/>
    </row>
    <row r="17" spans="2:18" ht="15.75" customHeight="1">
      <c r="B17" s="1059"/>
      <c r="C17" s="68" t="s">
        <v>178</v>
      </c>
      <c r="D17" s="715">
        <v>4500</v>
      </c>
      <c r="E17" s="715"/>
      <c r="F17" s="716"/>
      <c r="G17" s="108"/>
      <c r="H17" s="192"/>
      <c r="I17" s="177"/>
      <c r="J17" s="177"/>
      <c r="K17" s="181"/>
      <c r="L17" s="181"/>
      <c r="M17" s="181"/>
      <c r="N17" s="181"/>
      <c r="O17" s="181"/>
      <c r="P17" s="181"/>
      <c r="Q17" s="181"/>
      <c r="R17" s="181"/>
    </row>
    <row r="18" spans="2:18" ht="15.75" customHeight="1">
      <c r="B18" s="1059"/>
      <c r="C18" s="68" t="s">
        <v>470</v>
      </c>
      <c r="D18" s="715">
        <v>4803</v>
      </c>
      <c r="E18" s="715"/>
      <c r="F18" s="716"/>
      <c r="G18" s="108"/>
      <c r="H18" s="192"/>
      <c r="I18" s="177"/>
      <c r="J18" s="177"/>
      <c r="K18" s="181"/>
      <c r="L18" s="181"/>
      <c r="M18" s="181"/>
      <c r="N18" s="181"/>
      <c r="O18" s="181"/>
      <c r="P18" s="181"/>
      <c r="Q18" s="181"/>
      <c r="R18" s="181"/>
    </row>
    <row r="19" spans="2:18" ht="15.75" customHeight="1">
      <c r="B19" s="1059"/>
      <c r="C19" s="68" t="s">
        <v>179</v>
      </c>
      <c r="D19" s="715">
        <v>5527</v>
      </c>
      <c r="E19" s="715"/>
      <c r="F19" s="716"/>
      <c r="G19" s="108"/>
      <c r="H19" s="192"/>
      <c r="I19" s="177"/>
      <c r="J19" s="177"/>
      <c r="K19" s="181"/>
      <c r="L19" s="181"/>
      <c r="M19" s="181"/>
      <c r="N19" s="181"/>
      <c r="O19" s="181"/>
      <c r="P19" s="181"/>
      <c r="Q19" s="181"/>
      <c r="R19" s="181"/>
    </row>
    <row r="20" spans="2:18" ht="15.75" customHeight="1">
      <c r="B20" s="1059"/>
      <c r="C20" s="68" t="s">
        <v>180</v>
      </c>
      <c r="D20" s="715">
        <v>562</v>
      </c>
      <c r="E20" s="715"/>
      <c r="F20" s="716"/>
      <c r="G20" s="108"/>
      <c r="H20" s="192"/>
      <c r="I20" s="177"/>
      <c r="J20" s="177"/>
      <c r="K20" s="181"/>
      <c r="L20" s="181"/>
      <c r="M20" s="181"/>
      <c r="N20" s="181"/>
      <c r="O20" s="181"/>
      <c r="P20" s="181"/>
      <c r="Q20" s="181"/>
      <c r="R20" s="181"/>
    </row>
    <row r="21" spans="2:18" ht="15.75" customHeight="1">
      <c r="B21" s="1060"/>
      <c r="C21" s="68" t="s">
        <v>7</v>
      </c>
      <c r="D21" s="715">
        <v>21963</v>
      </c>
      <c r="E21" s="715"/>
      <c r="F21" s="716">
        <v>56.8</v>
      </c>
      <c r="G21" s="108"/>
      <c r="H21" s="192"/>
      <c r="I21" s="192"/>
      <c r="J21" s="192"/>
      <c r="K21" s="83"/>
      <c r="L21" s="54"/>
      <c r="M21" s="179"/>
      <c r="N21" s="60"/>
      <c r="O21" s="181"/>
      <c r="P21" s="181"/>
      <c r="Q21" s="181"/>
      <c r="R21" s="181"/>
    </row>
    <row r="22" spans="2:18" ht="36.75" customHeight="1">
      <c r="B22" s="1051" t="s">
        <v>583</v>
      </c>
      <c r="C22" s="1061"/>
      <c r="D22" s="1061"/>
      <c r="E22" s="1061"/>
      <c r="F22" s="1062"/>
      <c r="G22" s="108"/>
      <c r="H22" s="173"/>
      <c r="I22" s="174"/>
      <c r="J22" s="111"/>
      <c r="K22" s="54"/>
      <c r="L22" s="54"/>
      <c r="M22" s="179"/>
      <c r="N22" s="60"/>
      <c r="O22" s="181"/>
      <c r="P22" s="181"/>
      <c r="Q22" s="181"/>
      <c r="R22" s="181"/>
    </row>
    <row r="23" spans="2:18" ht="24" customHeight="1"/>
    <row r="45" spans="1:13">
      <c r="H45" s="13"/>
      <c r="I45" s="13"/>
      <c r="J45" s="13"/>
      <c r="K45" s="13"/>
      <c r="L45" s="13"/>
      <c r="M45" s="13"/>
    </row>
    <row r="46" spans="1:13" ht="30" customHeight="1">
      <c r="A46" s="243"/>
      <c r="H46" s="243"/>
      <c r="I46" s="13"/>
      <c r="J46" s="13"/>
      <c r="K46" s="13"/>
      <c r="L46" s="13"/>
      <c r="M46" s="13"/>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ED896A-8A9A-4928-997A-34DB14CB857B}">
  <ds:schemaRefs>
    <ds:schemaRef ds:uri="http://schemas.microsoft.com/office/2006/metadata/properties"/>
    <ds:schemaRef ds:uri="http://purl.org/dc/dcmitype/"/>
    <ds:schemaRef ds:uri="http://schemas.microsoft.com/office/2006/documentManagement/types"/>
    <ds:schemaRef ds:uri="http://www.w3.org/XML/1998/namespace"/>
    <ds:schemaRef ds:uri="fd074e47-9afd-4ec2-84b6-7c421a71fef9"/>
    <ds:schemaRef ds:uri="9298760a-74b8-4392-bc0b-39ec9cf4846b"/>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3.xml><?xml version="1.0" encoding="utf-8"?>
<ds:datastoreItem xmlns:ds="http://schemas.openxmlformats.org/officeDocument/2006/customXml" ds:itemID="{634D1E81-5474-40A1-95BB-5B21AA8720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74e47-9afd-4ec2-84b6-7c421a71fef9"/>
    <ds:schemaRef ds:uri="9298760a-74b8-4392-bc0b-39ec9cf48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64</vt:i4>
      </vt:variant>
      <vt:variant>
        <vt:lpstr>Rangos con nombre</vt:lpstr>
      </vt:variant>
      <vt:variant>
        <vt:i4>93</vt:i4>
      </vt:variant>
    </vt:vector>
  </HeadingPairs>
  <TitlesOfParts>
    <vt:vector size="157"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'10'!Área_de_impresión</vt:lpstr>
      <vt:lpstr>'13'!Área_de_impresión</vt:lpstr>
      <vt:lpstr>'14'!Área_de_impresión</vt:lpstr>
      <vt:lpstr>'16'!Área_de_impresión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'36'!Área_de_impresión</vt:lpstr>
      <vt:lpstr>'39'!Área_de_impresión</vt:lpstr>
      <vt:lpstr>'4'!Área_de_impresión</vt:lpstr>
      <vt:lpstr>'41'!Área_de_impresión</vt:lpstr>
      <vt:lpstr>'42'!Área_de_impresión</vt:lpstr>
      <vt:lpstr>'43'!Área_de_impresión</vt:lpstr>
      <vt:lpstr>'44'!Área_de_impresión</vt:lpstr>
      <vt:lpstr>'45'!Área_de_impresión</vt:lpstr>
      <vt:lpstr>'46'!Área_de_impresión</vt:lpstr>
      <vt:lpstr>'5'!Área_de_impresión</vt:lpstr>
      <vt:lpstr>'52'!Área_de_impresión</vt:lpstr>
      <vt:lpstr>'56'!Área_de_impresión</vt:lpstr>
      <vt:lpstr>'57'!Área_de_impresión</vt:lpstr>
      <vt:lpstr>'58'!Área_de_impresión</vt:lpstr>
      <vt:lpstr>'59'!Área_de_impresión</vt:lpstr>
      <vt:lpstr>'6'!Área_de_impresión</vt:lpstr>
      <vt:lpstr>'7'!Área_de_impresión</vt:lpstr>
      <vt:lpstr>'8'!Área_de_impresión</vt:lpstr>
      <vt:lpstr>'9'!Área_de_impresión</vt:lpstr>
      <vt:lpstr>'Contenido Arroz'!Área_de_impresión</vt:lpstr>
      <vt:lpstr>Introducción!Área_de_impresión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Alicia Canales Meza</cp:lastModifiedBy>
  <cp:lastPrinted>2020-06-23T20:33:11Z</cp:lastPrinted>
  <dcterms:created xsi:type="dcterms:W3CDTF">2008-12-10T19:16:04Z</dcterms:created>
  <dcterms:modified xsi:type="dcterms:W3CDTF">2020-06-23T20:34:36Z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