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drawings/drawing50.xml" ContentType="application/vnd.openxmlformats-officedocument.drawing+xml"/>
  <Override PartName="/xl/charts/chart25.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6.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1.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2.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9.xml" ContentType="application/vnd.openxmlformats-officedocument.drawing+xml"/>
  <Override PartName="/xl/charts/chart38.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9.xml" ContentType="application/vnd.openxmlformats-officedocument.drawingml.chart+xml"/>
  <Override PartName="/xl/drawings/drawing72.xml" ContentType="application/vnd.openxmlformats-officedocument.drawing+xml"/>
  <Override PartName="/xl/charts/chart40.xml" ContentType="application/vnd.openxmlformats-officedocument.drawingml.chart+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canales\Documents\"/>
    </mc:Choice>
  </mc:AlternateContent>
  <xr:revisionPtr revIDLastSave="0" documentId="8_{51B92226-AA27-4A42-9D4A-F7B37E92E203}" xr6:coauthVersionLast="44" xr6:coauthVersionMax="44" xr10:uidLastSave="{00000000-0000-0000-0000-000000000000}"/>
  <bookViews>
    <workbookView xWindow="-108" yWindow="-108" windowWidth="23256" windowHeight="12576"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s>
  <definedNames>
    <definedName name="_xlnm.Print_Area" localSheetId="12">'13'!$A$1:$L$39</definedName>
    <definedName name="_xlnm.Print_Area" localSheetId="13">'14'!$A$1:$L$39</definedName>
    <definedName name="_xlnm.Print_Area" localSheetId="15">'16'!$A$1:$L$34</definedName>
    <definedName name="_xlnm.Print_Area" localSheetId="18">'19'!$B$1:$N$21</definedName>
    <definedName name="_xlnm.Print_Area" localSheetId="19">'20'!$A$1:$H$47</definedName>
    <definedName name="_xlnm.Print_Area" localSheetId="20">'21'!$A$1:$J$22</definedName>
    <definedName name="_xlnm.Print_Area" localSheetId="21">'22'!$B$1:$O$25</definedName>
    <definedName name="_xlnm.Print_Area" localSheetId="22">'23'!$B$1:$K$22</definedName>
    <definedName name="_xlnm.Print_Area" localSheetId="23">'24'!$B$1:$S$44</definedName>
    <definedName name="_xlnm.Print_Area" localSheetId="24">'25'!$B$1:$S$44</definedName>
    <definedName name="_xlnm.Print_Area" localSheetId="25">'26A'!$B$1:$K$43</definedName>
    <definedName name="_xlnm.Print_Area" localSheetId="26">'26B'!$A$1:$J$43</definedName>
    <definedName name="_xlnm.Print_Area" localSheetId="27">'26C'!$A$1:$J$43</definedName>
    <definedName name="_xlnm.Print_Area" localSheetId="30">'28'!$B$1:$I$37</definedName>
    <definedName name="_xlnm.Print_Area" localSheetId="31">'29'!$B$1:$G$36</definedName>
    <definedName name="_xlnm.Print_Area" localSheetId="32">'30'!$B$2:$I$21</definedName>
    <definedName name="_xlnm.Print_Area" localSheetId="33">'31'!$A$1:$E$37</definedName>
    <definedName name="_xlnm.Print_Area" localSheetId="38">'36'!$A$1:$G$39</definedName>
    <definedName name="_xlnm.Print_Area" localSheetId="41">'39'!$B$1:$H$38</definedName>
    <definedName name="_xlnm.Print_Area" localSheetId="3">'4'!$A$1:$G$38</definedName>
    <definedName name="_xlnm.Print_Area" localSheetId="43">'41'!$A$1:$N$20</definedName>
    <definedName name="_xlnm.Print_Area" localSheetId="44">'42'!$B$1:$G$42</definedName>
    <definedName name="_xlnm.Print_Area" localSheetId="45">'43'!$A$1:$F$25</definedName>
    <definedName name="_xlnm.Print_Area" localSheetId="47">'44'!$B$1:$G$35</definedName>
    <definedName name="_xlnm.Print_Area" localSheetId="48">'45'!$B$1:$G$36</definedName>
    <definedName name="_xlnm.Print_Area" localSheetId="49">'46'!$B$2:$O$21</definedName>
    <definedName name="_xlnm.Print_Area" localSheetId="4">'5'!$A$1:$G$37</definedName>
    <definedName name="_xlnm.Print_Area" localSheetId="59">'56'!$A$1:$D$21</definedName>
    <definedName name="_xlnm.Print_Area" localSheetId="60">'57'!$B$1:$I$46</definedName>
    <definedName name="_xlnm.Print_Area" localSheetId="61">'58'!$A$1:$E$26</definedName>
    <definedName name="_xlnm.Print_Area" localSheetId="5">'6'!$B$1:$M$21</definedName>
    <definedName name="_xlnm.Print_Area" localSheetId="6">'7'!$B$1:$E$39</definedName>
    <definedName name="_xlnm.Print_Area" localSheetId="7">'8'!$A$1:$G$30</definedName>
    <definedName name="_xlnm.Print_Area" localSheetId="8">'9'!$A$1:$G$23</definedName>
    <definedName name="_xlnm.Print_Area" localSheetId="1">Introducción!$A$1:$E$12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'11'!$A$1:$J$39</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'19'!$B$1:$N$22</definedName>
    <definedName name="Print_Area" localSheetId="19">'20'!$B$1:$H$49</definedName>
    <definedName name="Print_Area" localSheetId="21">'22'!$B$1:$O$25</definedName>
    <definedName name="Print_Area" localSheetId="22">'23'!$B$1:$M$22</definedName>
    <definedName name="Print_Area" localSheetId="28">'27'!$A$1:$E$7</definedName>
    <definedName name="Print_Area" localSheetId="30">'28'!$C$1:$H$36</definedName>
    <definedName name="Print_Area" localSheetId="31">'29'!$B$1:$G$37</definedName>
    <definedName name="Print_Area" localSheetId="32">'30'!$B$2:$H$22</definedName>
    <definedName name="Print_Area" localSheetId="33">'31'!$A$1:$E$37</definedName>
    <definedName name="Print_Area" localSheetId="34">'32'!$A$1:$E$25</definedName>
    <definedName name="Print_Area" localSheetId="35">'33'!$A$1:$G$25</definedName>
    <definedName name="Print_Area" localSheetId="36">'34'!$B$1:$E$35</definedName>
    <definedName name="Print_Area" localSheetId="37">'35'!$B$1:$H$37</definedName>
    <definedName name="Print_Area" localSheetId="38">'36'!$A$1:$G$41</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'42'!$B$1:$G$46</definedName>
    <definedName name="Print_Area" localSheetId="47">'44'!$B$1:$G$35</definedName>
    <definedName name="Print_Area" localSheetId="48">'45'!$B$1:$G$36</definedName>
    <definedName name="Print_Area" localSheetId="49">'46'!$B$1:$O$22</definedName>
    <definedName name="Print_Area" localSheetId="50">'47'!$B$1:$E$42</definedName>
    <definedName name="Print_Area" localSheetId="51">'48'!$A$1:$G$18</definedName>
    <definedName name="Print_Area" localSheetId="52">'49'!$B$1:$E$16</definedName>
    <definedName name="Print_Area" localSheetId="4">'5'!$A$1:$G$36</definedName>
    <definedName name="Print_Area" localSheetId="53">'50'!$B$1:$G$38</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'56'!$B$1:$D$21</definedName>
    <definedName name="Print_Area" localSheetId="60">'57'!$B$1:$I$45</definedName>
    <definedName name="Print_Area" localSheetId="61">'58'!$A$1:$E$5</definedName>
    <definedName name="Print_Area" localSheetId="62">'59'!$B$1:$H$23</definedName>
    <definedName name="Print_Area" localSheetId="5">'6'!$B$2:$L$22</definedName>
    <definedName name="Print_Area" localSheetId="6">'7'!$A$1:$E$39</definedName>
    <definedName name="Print_Area" localSheetId="7">'8'!$A$1:$G$31</definedName>
    <definedName name="Print_Area" localSheetId="8">'9'!$A$1:$G$22</definedName>
    <definedName name="Print_Area" localSheetId="46">'Contenido Arroz'!$A$1:$G$42</definedName>
    <definedName name="Print_Area" localSheetId="29">'Contenido Maíz'!$A$2:$G$41</definedName>
    <definedName name="Print_Area" localSheetId="2">'Contenido Trigo'!$A$2:$G$46</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'11'!$B$1:$I$37</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'20'!$B$1:$G$45</definedName>
    <definedName name="Z_5CDC6F58_B038_4A0E_A13D_C643B013E119_.wvu.PrintArea" localSheetId="30" hidden="1">'28'!$C$1:$H$35</definedName>
    <definedName name="Z_5CDC6F58_B038_4A0E_A13D_C643B013E119_.wvu.PrintArea" localSheetId="31" hidden="1">'29'!$B$1:$F$37</definedName>
    <definedName name="Z_5CDC6F58_B038_4A0E_A13D_C643B013E119_.wvu.PrintArea" localSheetId="34" hidden="1">'32'!$B$1:$D$24</definedName>
    <definedName name="Z_5CDC6F58_B038_4A0E_A13D_C643B013E119_.wvu.PrintArea" localSheetId="35" hidden="1">'33'!$B$1:$F$25</definedName>
    <definedName name="Z_5CDC6F58_B038_4A0E_A13D_C643B013E119_.wvu.PrintArea" localSheetId="37" hidden="1">'35'!$B$1:$H$35</definedName>
    <definedName name="Z_5CDC6F58_B038_4A0E_A13D_C643B013E119_.wvu.PrintArea" localSheetId="38" hidden="1">'36'!$A$1:$G$38</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'42'!$B$1:$G$42</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'48'!$B$1:$F$17</definedName>
    <definedName name="Z_5CDC6F58_B038_4A0E_A13D_C643B013E119_.wvu.PrintArea" localSheetId="4" hidden="1">'5'!$A$1:$G$33</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'56'!$B$1:$D$22</definedName>
    <definedName name="Z_5CDC6F58_B038_4A0E_A13D_C643B013E119_.wvu.PrintArea" localSheetId="60" hidden="1">'57'!$B$1:$I$41</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Arroz'!$A$1:$G$42</definedName>
    <definedName name="Z_5CDC6F58_B038_4A0E_A13D_C643B013E119_.wvu.PrintArea" localSheetId="29" hidden="1">'Contenido Maíz'!$A$2:$G$41</definedName>
    <definedName name="Z_5CDC6F58_B038_4A0E_A13D_C643B013E119_.wvu.PrintArea" localSheetId="2" hidden="1">'Contenido Trigo'!$A$2:$G$46</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60" l="1"/>
  <c r="M10" i="65" l="1"/>
  <c r="G13" i="58" l="1"/>
  <c r="G14" i="58"/>
  <c r="G15" i="41"/>
  <c r="Q23" i="7" l="1"/>
  <c r="P23" i="7"/>
  <c r="O23" i="7"/>
  <c r="P22" i="10"/>
  <c r="P23" i="10"/>
  <c r="P24" i="10"/>
  <c r="P21" i="10"/>
  <c r="O22" i="10"/>
  <c r="O23" i="10"/>
  <c r="O24" i="10"/>
  <c r="O21" i="10"/>
  <c r="N22" i="10"/>
  <c r="N23" i="10"/>
  <c r="N24" i="10"/>
  <c r="N21" i="10"/>
  <c r="K11" i="10"/>
  <c r="K11" i="7"/>
  <c r="K11" i="27"/>
  <c r="K11" i="3"/>
  <c r="C18" i="5"/>
  <c r="D18" i="24"/>
  <c r="G14" i="8" l="1"/>
  <c r="G13" i="8"/>
  <c r="D11" i="36" l="1"/>
  <c r="G18" i="64" l="1"/>
  <c r="G11" i="58" l="1"/>
  <c r="G12" i="58"/>
  <c r="G12" i="41" l="1"/>
  <c r="G13" i="41"/>
  <c r="M9" i="65" l="1"/>
  <c r="K10" i="10" l="1"/>
  <c r="K10" i="7"/>
  <c r="K10" i="27"/>
  <c r="K10" i="3"/>
  <c r="F19" i="4" l="1"/>
  <c r="E18" i="5" s="1"/>
  <c r="N9" i="3" l="1"/>
  <c r="C17" i="37" l="1"/>
  <c r="K9" i="10" l="1"/>
  <c r="K9" i="7"/>
  <c r="K9" i="27"/>
  <c r="K9" i="3"/>
  <c r="D19" i="63" l="1"/>
  <c r="D20" i="3" l="1"/>
  <c r="E20" i="3"/>
  <c r="F20" i="3"/>
  <c r="G20" i="3"/>
  <c r="H20" i="3"/>
  <c r="I20" i="3"/>
  <c r="J20" i="3"/>
  <c r="F18" i="64" l="1"/>
  <c r="E18" i="64"/>
  <c r="F19" i="48" l="1"/>
  <c r="E19" i="48"/>
  <c r="D19" i="48"/>
  <c r="C19" i="48"/>
  <c r="D20" i="27"/>
  <c r="E20" i="27"/>
  <c r="F20" i="27"/>
  <c r="G20" i="27"/>
  <c r="H20" i="27"/>
  <c r="I20" i="27"/>
  <c r="J20" i="27"/>
  <c r="C20" i="27"/>
  <c r="G21" i="27" l="1"/>
  <c r="C21" i="27"/>
  <c r="E21" i="27"/>
  <c r="C20" i="3" l="1"/>
  <c r="E19" i="4"/>
  <c r="C19" i="63" l="1"/>
  <c r="F19" i="63" l="1"/>
  <c r="D18" i="5"/>
  <c r="D16" i="47" l="1"/>
  <c r="G14" i="41" l="1"/>
  <c r="G19" i="48" l="1"/>
  <c r="F16" i="47" l="1"/>
  <c r="G16" i="47"/>
  <c r="H16" i="47" s="1"/>
  <c r="E16" i="60"/>
  <c r="E17" i="24"/>
  <c r="D17" i="46" l="1"/>
  <c r="D18" i="46" s="1"/>
  <c r="D16" i="46"/>
  <c r="D15" i="46"/>
  <c r="E15" i="46" l="1"/>
  <c r="F16" i="61"/>
  <c r="F15" i="61"/>
  <c r="F16" i="45" l="1"/>
  <c r="F17" i="45"/>
  <c r="F18" i="45"/>
  <c r="F19" i="45"/>
  <c r="F20" i="45"/>
  <c r="F21" i="45"/>
  <c r="F22" i="45"/>
  <c r="F23" i="45"/>
  <c r="F24" i="45"/>
  <c r="F15" i="45"/>
  <c r="G12" i="36" l="1"/>
  <c r="G11" i="36"/>
  <c r="G14" i="36"/>
  <c r="G15" i="36"/>
  <c r="F12" i="36"/>
  <c r="F11" i="36"/>
  <c r="E14" i="36"/>
  <c r="F14" i="36"/>
  <c r="F15" i="36" s="1"/>
  <c r="E12" i="36"/>
  <c r="E15" i="36" s="1"/>
  <c r="E11" i="36"/>
  <c r="D12" i="36"/>
  <c r="K8" i="3"/>
  <c r="G11" i="41"/>
  <c r="D14" i="45"/>
  <c r="E13" i="45"/>
  <c r="E12" i="45"/>
  <c r="E11" i="45"/>
  <c r="E10" i="45"/>
  <c r="E9" i="45"/>
  <c r="E8" i="45"/>
  <c r="E7" i="45"/>
  <c r="E14" i="45" s="1"/>
  <c r="F14" i="45" s="1"/>
  <c r="E6" i="45"/>
  <c r="E21" i="80"/>
  <c r="K8" i="27"/>
  <c r="M8" i="65"/>
  <c r="I21" i="80"/>
  <c r="J21" i="80"/>
  <c r="F21" i="80"/>
  <c r="J21" i="3"/>
  <c r="F21" i="3"/>
  <c r="G10" i="58"/>
  <c r="C20" i="49"/>
  <c r="D20" i="49"/>
  <c r="E20" i="49"/>
  <c r="F20" i="49"/>
  <c r="G20" i="49"/>
  <c r="H20" i="49"/>
  <c r="I20" i="49"/>
  <c r="I21" i="49" s="1"/>
  <c r="J20" i="49"/>
  <c r="G15" i="8"/>
  <c r="G6" i="41"/>
  <c r="G7" i="41"/>
  <c r="G8" i="41"/>
  <c r="G9" i="41"/>
  <c r="G10" i="41"/>
  <c r="E16" i="5"/>
  <c r="H16" i="5" s="1"/>
  <c r="E18" i="63"/>
  <c r="H15" i="5"/>
  <c r="D15" i="5"/>
  <c r="D16" i="5"/>
  <c r="D13" i="62"/>
  <c r="G6" i="58"/>
  <c r="G7" i="58"/>
  <c r="G8" i="58"/>
  <c r="G9" i="58"/>
  <c r="D14" i="61"/>
  <c r="E13" i="61"/>
  <c r="E12" i="61"/>
  <c r="E14" i="61" s="1"/>
  <c r="E16" i="24"/>
  <c r="E16" i="46"/>
  <c r="D25" i="46" s="1"/>
  <c r="D11" i="61"/>
  <c r="E10" i="61"/>
  <c r="E11" i="61" s="1"/>
  <c r="E9" i="61"/>
  <c r="G9" i="63"/>
  <c r="G10" i="63"/>
  <c r="D17" i="63"/>
  <c r="E8" i="61"/>
  <c r="F8" i="61" s="1"/>
  <c r="D8" i="61"/>
  <c r="F7" i="61"/>
  <c r="F6" i="61"/>
  <c r="M7" i="65"/>
  <c r="K8" i="7"/>
  <c r="U1" i="65"/>
  <c r="T1" i="65"/>
  <c r="S1" i="65"/>
  <c r="R1" i="65"/>
  <c r="L19" i="65"/>
  <c r="J19" i="65"/>
  <c r="H19" i="65"/>
  <c r="F19" i="65"/>
  <c r="D19" i="65"/>
  <c r="D18" i="63"/>
  <c r="K8" i="10"/>
  <c r="H21" i="80"/>
  <c r="D21" i="80"/>
  <c r="D21" i="3"/>
  <c r="N2" i="3" s="1"/>
  <c r="C21" i="80"/>
  <c r="G21" i="80"/>
  <c r="C19" i="65"/>
  <c r="E19" i="65"/>
  <c r="G19" i="65"/>
  <c r="I19" i="65"/>
  <c r="K19" i="65"/>
  <c r="E15" i="24"/>
  <c r="B24" i="46"/>
  <c r="B22" i="46"/>
  <c r="F15" i="5"/>
  <c r="D14" i="5"/>
  <c r="F12" i="63"/>
  <c r="F13" i="63"/>
  <c r="F14" i="63"/>
  <c r="G14" i="63" s="1"/>
  <c r="F15" i="63"/>
  <c r="G15" i="63" s="1"/>
  <c r="F16" i="63"/>
  <c r="G16" i="63"/>
  <c r="F11" i="63"/>
  <c r="G11" i="63" s="1"/>
  <c r="G12" i="63"/>
  <c r="G8" i="67"/>
  <c r="G14" i="67" s="1"/>
  <c r="F8" i="67"/>
  <c r="F14" i="67" s="1"/>
  <c r="G7" i="67"/>
  <c r="E7" i="67"/>
  <c r="E14" i="67" s="1"/>
  <c r="D7" i="67"/>
  <c r="D14" i="67" s="1"/>
  <c r="C7" i="67"/>
  <c r="C14" i="67" s="1"/>
  <c r="B7" i="67"/>
  <c r="B17" i="64"/>
  <c r="B16" i="64"/>
  <c r="B15" i="64"/>
  <c r="B14" i="64"/>
  <c r="B13" i="64"/>
  <c r="B12" i="64"/>
  <c r="B11" i="64"/>
  <c r="B10" i="64"/>
  <c r="B9" i="64"/>
  <c r="B8" i="64"/>
  <c r="B7" i="64"/>
  <c r="B6" i="64"/>
  <c r="E13" i="60"/>
  <c r="D12" i="60"/>
  <c r="E11" i="60"/>
  <c r="E10" i="60"/>
  <c r="E9" i="60"/>
  <c r="E8" i="60"/>
  <c r="E7" i="60"/>
  <c r="E6" i="60"/>
  <c r="AB33" i="65"/>
  <c r="G7" i="51"/>
  <c r="F7" i="51"/>
  <c r="E7" i="51"/>
  <c r="D7" i="51"/>
  <c r="G6" i="51"/>
  <c r="F6" i="51"/>
  <c r="E6" i="51"/>
  <c r="D6" i="51"/>
  <c r="C6" i="51"/>
  <c r="E17" i="46"/>
  <c r="D14" i="36"/>
  <c r="H8" i="5"/>
  <c r="H9" i="5"/>
  <c r="H10" i="5"/>
  <c r="I10" i="5" s="1"/>
  <c r="H11" i="5"/>
  <c r="H12" i="5"/>
  <c r="I12" i="5" s="1"/>
  <c r="H13" i="5"/>
  <c r="B9" i="4"/>
  <c r="B10" i="4"/>
  <c r="B11" i="4"/>
  <c r="B12" i="4"/>
  <c r="B13" i="4"/>
  <c r="B14" i="4"/>
  <c r="B15" i="4"/>
  <c r="B16" i="4"/>
  <c r="M1" i="27"/>
  <c r="N1" i="27"/>
  <c r="O1" i="27"/>
  <c r="X35" i="27"/>
  <c r="N1" i="3"/>
  <c r="O1" i="3"/>
  <c r="P1" i="3"/>
  <c r="B7" i="4"/>
  <c r="D9" i="5"/>
  <c r="F9" i="5"/>
  <c r="D10" i="5"/>
  <c r="F10" i="5"/>
  <c r="D11" i="5"/>
  <c r="F11" i="5"/>
  <c r="F12" i="5"/>
  <c r="F13" i="5"/>
  <c r="F13" i="61"/>
  <c r="G13" i="63"/>
  <c r="F12" i="61"/>
  <c r="I13" i="5" l="1"/>
  <c r="I11" i="5"/>
  <c r="I21" i="3"/>
  <c r="C21" i="3"/>
  <c r="G21" i="3"/>
  <c r="E21" i="3"/>
  <c r="H21" i="3"/>
  <c r="P2" i="3" s="1"/>
  <c r="H14" i="5"/>
  <c r="I15" i="5" s="1"/>
  <c r="F14" i="5"/>
  <c r="F21" i="49"/>
  <c r="N11" i="49" s="1"/>
  <c r="I16" i="5"/>
  <c r="I9" i="5"/>
  <c r="G21" i="49"/>
  <c r="C21" i="49"/>
  <c r="D20" i="65"/>
  <c r="R2" i="65" s="1"/>
  <c r="O2" i="3"/>
  <c r="D21" i="27"/>
  <c r="M2" i="27" s="1"/>
  <c r="H20" i="65"/>
  <c r="T2" i="65" s="1"/>
  <c r="J20" i="65"/>
  <c r="U2" i="65" s="1"/>
  <c r="H21" i="27"/>
  <c r="O2" i="27" s="1"/>
  <c r="F21" i="27"/>
  <c r="N2" i="27" s="1"/>
  <c r="D20" i="36"/>
  <c r="G19" i="36"/>
  <c r="E19" i="36"/>
  <c r="D19" i="36"/>
  <c r="E21" i="36"/>
  <c r="G20" i="36"/>
  <c r="F21" i="36"/>
  <c r="F20" i="36"/>
  <c r="G21" i="36"/>
  <c r="F19" i="36"/>
  <c r="E20" i="36"/>
  <c r="D21" i="36"/>
  <c r="D15" i="36"/>
  <c r="F14" i="61"/>
  <c r="C18" i="63"/>
  <c r="F18" i="63" s="1"/>
  <c r="F11" i="61"/>
  <c r="C17" i="63"/>
  <c r="F17" i="63" s="1"/>
  <c r="G17" i="63" s="1"/>
  <c r="L20" i="65"/>
  <c r="E21" i="49"/>
  <c r="C20" i="65"/>
  <c r="F16" i="5"/>
  <c r="I20" i="65"/>
  <c r="G20" i="65"/>
  <c r="F20" i="65"/>
  <c r="S2" i="65" s="1"/>
  <c r="K20" i="65"/>
  <c r="E20" i="65"/>
  <c r="D21" i="49"/>
  <c r="M11" i="49" s="1"/>
  <c r="J21" i="49"/>
  <c r="H21" i="49"/>
  <c r="O11" i="49" s="1"/>
  <c r="C23" i="46"/>
  <c r="E22" i="46"/>
  <c r="E24" i="46"/>
  <c r="C24" i="46"/>
  <c r="E25" i="46"/>
  <c r="E18" i="46"/>
  <c r="D23" i="46"/>
  <c r="D24" i="46"/>
  <c r="E23" i="46"/>
  <c r="C25" i="46"/>
  <c r="D22" i="46"/>
  <c r="C22" i="46"/>
  <c r="I14" i="5" l="1"/>
  <c r="G18" i="63"/>
  <c r="G19" i="63"/>
  <c r="Q2" i="3"/>
  <c r="P2" i="27"/>
  <c r="V2" i="65"/>
  <c r="P11" i="49"/>
</calcChain>
</file>

<file path=xl/sharedStrings.xml><?xml version="1.0" encoding="utf-8"?>
<sst xmlns="http://schemas.openxmlformats.org/spreadsheetml/2006/main" count="1710" uniqueCount="665">
  <si>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</si>
  <si>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</si>
  <si>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</si>
  <si>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</si>
  <si>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</si>
  <si>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</si>
  <si>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</si>
  <si>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</si>
  <si>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</si>
  <si>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</si>
  <si>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</si>
  <si>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</si>
  <si>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</si>
  <si>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</si>
  <si>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</si>
  <si>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</si>
  <si>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</si>
  <si>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</si>
  <si>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</si>
  <si>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</si>
  <si>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</si>
  <si>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</si>
  <si>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</si>
  <si>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</si>
  <si>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</si>
  <si>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</si>
  <si>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</si>
  <si>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</si>
  <si>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</si>
  <si>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</si>
  <si>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</si>
  <si>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</si>
  <si>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</si>
  <si>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</si>
  <si>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</si>
  <si>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</si>
  <si>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</si>
  <si>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</si>
  <si>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</si>
  <si>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</si>
  <si>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</si>
  <si>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</si>
  <si>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</si>
  <si>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</si>
  <si>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</si>
  <si>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</si>
  <si>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</si>
  <si>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</si>
  <si>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</si>
  <si>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</si>
  <si>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</si>
  <si>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</si>
  <si>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</si>
  <si>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</si>
  <si>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</si>
  <si>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</si>
  <si>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</si>
  <si>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</si>
  <si>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</si>
  <si>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</si>
  <si>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</si>
  <si>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</si>
  <si>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</si>
  <si>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</si>
  <si>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</si>
  <si>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</si>
  <si>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</si>
  <si>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</si>
  <si>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</si>
  <si>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</si>
  <si>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</si>
  <si>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</si>
  <si>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</si>
  <si>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</si>
  <si>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</si>
  <si>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</si>
  <si>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</si>
  <si>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</si>
  <si>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</si>
  <si>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</si>
  <si>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</si>
  <si>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</si>
  <si>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</si>
  <si>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</si>
  <si>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</si>
  <si>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</si>
  <si>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</si>
  <si>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</si>
  <si>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</si>
  <si>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</si>
  <si>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</si>
  <si>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</si>
  <si>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</si>
  <si>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</si>
  <si>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</si>
  <si>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</si>
  <si>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</si>
  <si>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</si>
  <si>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</si>
  <si>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</si>
  <si>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</si>
  <si>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</si>
  <si>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</si>
  <si>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</si>
  <si>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</si>
  <si>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</si>
  <si>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</si>
  <si>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</si>
  <si>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</si>
  <si>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</si>
  <si>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</si>
  <si>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</si>
  <si>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</si>
  <si>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</si>
  <si>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</si>
  <si>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</si>
  <si>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</si>
  <si>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</si>
  <si>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</si>
  <si>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</si>
  <si>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</si>
  <si>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</si>
  <si>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</si>
  <si>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</si>
  <si>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</si>
  <si>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</si>
  <si>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</si>
  <si>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</si>
  <si>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</si>
  <si>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</si>
  <si>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</si>
  <si>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</si>
  <si>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</si>
  <si>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</si>
  <si>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</si>
  <si>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</si>
  <si>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</si>
  <si>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</si>
  <si>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</si>
  <si>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</si>
  <si>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</si>
  <si>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</si>
  <si>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</si>
  <si>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</si>
  <si>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</si>
  <si>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</si>
  <si>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</si>
  <si>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</si>
  <si>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</si>
  <si>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</si>
  <si>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</si>
  <si>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</si>
  <si>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</si>
  <si>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</si>
  <si>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</si>
  <si>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</si>
  <si>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</si>
  <si>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</si>
  <si>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</si>
  <si>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</si>
  <si>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</si>
  <si>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</si>
  <si>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</si>
  <si>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</si>
  <si>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</si>
  <si>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</si>
  <si>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</si>
  <si>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</si>
  <si>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</si>
  <si>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</si>
  <si>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</si>
  <si>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</si>
  <si>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</si>
  <si>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</si>
  <si>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</si>
  <si>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</si>
  <si>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</si>
  <si>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</si>
  <si>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</si>
  <si>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</si>
  <si>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</si>
  <si>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</si>
  <si>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</si>
  <si>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</si>
  <si>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</si>
  <si>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</si>
  <si>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</si>
  <si>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</si>
  <si>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</si>
  <si>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</si>
  <si>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</si>
  <si>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</si>
  <si>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</si>
  <si>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</si>
  <si>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</si>
  <si>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</si>
  <si>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</si>
  <si>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</si>
  <si>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</si>
  <si>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</si>
  <si>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</si>
  <si>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</si>
  <si>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</si>
  <si>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</si>
  <si>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</si>
  <si>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</si>
  <si>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</si>
  <si>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</si>
  <si>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</si>
  <si>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</si>
  <si>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</si>
  <si>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</si>
  <si>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</si>
  <si>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</si>
  <si>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</si>
  <si>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</si>
  <si>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</si>
  <si>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</si>
  <si>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</si>
  <si>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</si>
  <si>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</si>
  <si>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</si>
  <si>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</si>
  <si>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</si>
  <si>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</si>
  <si>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</si>
  <si>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</si>
  <si>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</si>
  <si>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</si>
  <si>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</si>
  <si>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</si>
  <si>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</si>
  <si>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</si>
  <si>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</si>
  <si>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</si>
  <si>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</si>
  <si>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</si>
  <si>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</si>
  <si>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</si>
  <si>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</si>
  <si>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</si>
  <si>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</si>
  <si>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</si>
  <si>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</si>
  <si>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</si>
  <si>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</si>
  <si>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</si>
  <si>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</si>
  <si>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</si>
  <si>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</si>
  <si>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</si>
  <si>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</si>
  <si>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</si>
  <si>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</si>
  <si>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</si>
  <si>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</si>
  <si>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</si>
  <si>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</si>
  <si>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</si>
  <si>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</si>
  <si>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</si>
  <si>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</si>
  <si>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</si>
  <si>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</si>
  <si>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</si>
  <si>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</si>
  <si>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</si>
  <si>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</si>
  <si>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</si>
  <si>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</si>
  <si>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</si>
  <si>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</si>
  <si>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</si>
  <si>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</si>
  <si>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</si>
  <si>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</si>
  <si>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</si>
  <si>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</si>
  <si>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</si>
  <si>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</si>
  <si>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</si>
  <si>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</si>
  <si>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</si>
  <si>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</si>
  <si>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</si>
  <si>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</si>
  <si>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</si>
  <si>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</si>
  <si>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</si>
  <si>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</si>
  <si>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</si>
  <si>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</si>
  <si>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</si>
  <si>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</si>
  <si>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</si>
  <si>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</si>
  <si>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</si>
  <si>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</si>
  <si>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</si>
  <si>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</si>
  <si>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</si>
  <si>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</si>
  <si>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</si>
  <si>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</si>
  <si>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</si>
  <si>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</si>
  <si>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</si>
  <si>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</si>
  <si>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</si>
  <si>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</si>
  <si>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</si>
  <si>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</si>
  <si>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</si>
  <si>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</si>
  <si>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</si>
  <si>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</si>
  <si>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</si>
  <si>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</si>
  <si>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</si>
  <si>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</si>
  <si>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</si>
  <si>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</si>
  <si>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</si>
  <si>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</si>
  <si>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</si>
  <si>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</si>
  <si>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</si>
  <si>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</si>
  <si>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</si>
  <si>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</si>
  <si>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</si>
  <si>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</si>
  <si>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</si>
  <si>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</si>
  <si>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</si>
  <si>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</si>
  <si>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</si>
  <si>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</si>
  <si>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</si>
  <si>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</si>
  <si>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</si>
  <si>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</si>
  <si>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</si>
  <si>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</si>
  <si>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</si>
  <si>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</si>
  <si>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</si>
  <si>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</si>
  <si>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</si>
  <si>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</si>
  <si>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</si>
  <si>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</si>
  <si>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</si>
  <si>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</si>
  <si>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</si>
  <si>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</si>
  <si>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</si>
  <si>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</si>
  <si>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</si>
  <si>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</si>
  <si>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</si>
  <si>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</si>
  <si>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</si>
  <si>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</si>
  <si>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</si>
  <si>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</si>
  <si>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</si>
  <si>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</si>
  <si>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</si>
  <si>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</si>
  <si>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</si>
  <si>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</si>
  <si>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</si>
  <si>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</si>
  <si>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</si>
  <si>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</si>
  <si>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</si>
  <si>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</si>
  <si>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</si>
  <si>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</si>
  <si>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</si>
  <si>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</si>
  <si>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</si>
  <si>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</si>
  <si>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</si>
  <si>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</si>
  <si>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</si>
  <si>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</si>
  <si>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</si>
  <si>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</si>
  <si>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</si>
  <si>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</si>
  <si>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</si>
  <si>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</si>
  <si>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</si>
  <si>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</si>
  <si>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</si>
  <si>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</si>
  <si>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</si>
  <si>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</si>
  <si>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</si>
  <si>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</si>
  <si>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</si>
  <si>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</si>
  <si>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</si>
  <si>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</si>
  <si>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</si>
  <si>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</si>
  <si>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</si>
  <si>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</si>
  <si>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</si>
  <si>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</si>
  <si>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</si>
  <si>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</si>
  <si>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</si>
  <si>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</si>
  <si>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</si>
  <si>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</si>
  <si>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</si>
  <si>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</si>
  <si>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</si>
  <si>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</si>
  <si>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</si>
  <si>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</si>
  <si>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</si>
  <si>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</si>
  <si>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</si>
  <si>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</si>
  <si>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</si>
  <si>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</si>
  <si>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</si>
  <si>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</si>
  <si>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</si>
  <si>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</si>
  <si>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</si>
  <si>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</si>
  <si>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</si>
  <si>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</si>
  <si>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</si>
  <si>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</si>
  <si>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</si>
  <si>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</si>
  <si>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</si>
  <si>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</si>
  <si>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</si>
  <si>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</si>
  <si>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</si>
  <si>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</si>
  <si>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</si>
  <si>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Fuente: elaborado por Odepa con antecedentes de Cotrisa, bolsas y Reuters.
Nota:
*Costo alternativo de importación de arroz elaborado transformado a arroz paddy (48%). 
Las celdas en blanco significa que no se publicaron precios en ese mes.</t>
  </si>
  <si>
    <t>Costo importación real (convertido a paddy)</t>
  </si>
  <si>
    <t>Nota: Considera trigo nacional e importado.</t>
  </si>
  <si>
    <t>2017/2018</t>
  </si>
  <si>
    <t>Producción (rdto. ind. 50 -56%)</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</si>
  <si>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</si>
  <si>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</si>
  <si>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</si>
  <si>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</si>
  <si>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</si>
  <si>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</si>
  <si>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</si>
  <si>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Directora y representante legal</t>
  </si>
  <si>
    <t>María Emilia Undurraga Marimón</t>
  </si>
  <si>
    <t>(1) Costo financiero de los insumos e imprevistos. No incluye arriendo del predio ni su administración.</t>
  </si>
  <si>
    <t xml:space="preserve">Fuente : elaborado por Odepa con información del INE.           </t>
  </si>
  <si>
    <t>Fuente: elaborado por Odepa con información del Servicio Nacional de Aduanas.
Nota: Se excluye trigo destinado a uso forrajero.</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</si>
  <si>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</si>
  <si>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</si>
  <si>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 xml:space="preserve"> Fuente: elaborado por Odepa con información del INE.  
Nota: La información de ambas temporadas corresponde a la Encuesta de Cosecha de Cultivos Anuales, elaborada por el INE. </t>
  </si>
  <si>
    <t>Trigo (panadero y candeal)</t>
  </si>
  <si>
    <t>Chile. Evolución mensual de las importaciones de trigo (panadero y candeal)</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</si>
  <si>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</si>
  <si>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</si>
  <si>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</si>
  <si>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</si>
  <si>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</si>
  <si>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</si>
  <si>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</si>
  <si>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</si>
  <si>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 xml:space="preserve">Fuente: elaborado por Odepa con información de Cotrisa.
Nota: Las celdas en blanco significa que no se publicaron precios en ese mes. </t>
  </si>
  <si>
    <t>Ñuble</t>
  </si>
  <si>
    <t xml:space="preserve">Evolución de los precios en los mercados de Tailandia y Chile </t>
  </si>
  <si>
    <t xml:space="preserve">(USD CIF/ tonelada)   </t>
  </si>
  <si>
    <t>2018</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</si>
  <si>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</si>
  <si>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</si>
  <si>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</si>
  <si>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</si>
  <si>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</si>
  <si>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</si>
  <si>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</si>
  <si>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</si>
  <si>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</si>
  <si>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2019/P</t>
  </si>
  <si>
    <t>2019</t>
  </si>
  <si>
    <t xml:space="preserve">Fuente: elaborado por Odepa con información del Servicio Nacional de Aduanas.   
Nota: Incluye trigo panadero y candeal. Se excluye trigo destinado a uso forrajero.                                   </t>
  </si>
  <si>
    <t>Nota: 
Los precios pueden tener distintas condiciones de pago. Para más detalle ver en www.cotrisa.cl. 
Las celdas en blanco significa que no se publicaron precios en ese mes. 
No hay información de precios de otras regiones.</t>
  </si>
  <si>
    <t>2018/19</t>
  </si>
  <si>
    <t xml:space="preserve">Fuente: elaborado por Odepa con información del Instituto Nacional de Estadísticas (INE). 
</t>
  </si>
  <si>
    <t xml:space="preserve">Fuente: elaborado por Odepa con información de WASDE, USDA.           </t>
  </si>
  <si>
    <t>2018/2019</t>
  </si>
  <si>
    <t>* : Corresponde a otros productos y subproductos del proceso de la molienda.</t>
  </si>
  <si>
    <t>Años agrícolas 2017/18 a 2018/19</t>
  </si>
  <si>
    <t>Años agrícolas 2015/16 a 2018/19</t>
  </si>
  <si>
    <t>Var. 2018-2019</t>
  </si>
  <si>
    <t xml:space="preserve">
Fuente: elaborado por Odepa con información del Instituto Nacional de Estadísticas (INE). 
</t>
  </si>
  <si>
    <t xml:space="preserve">
Fuente: elaborado por Odepa con información de Cotrisa.
</t>
  </si>
  <si>
    <t xml:space="preserve">
Fuente: elaborado por Odepa con antecedentes de Cotrisa, bolsas y Reuters.
</t>
  </si>
  <si>
    <t>Arroz. Costos de producción por hectárea según rendimiento esperado ($/ha)</t>
  </si>
  <si>
    <t xml:space="preserve">2017/18 </t>
  </si>
  <si>
    <t>Mundo sin China</t>
  </si>
  <si>
    <t>2018/2019 (estimado)</t>
  </si>
  <si>
    <t>2019/2020 (proyectado)</t>
  </si>
  <si>
    <t xml:space="preserve"> Fuente: elaborado por Odepa con información del INE.  </t>
  </si>
  <si>
    <t>Variación anual 
%</t>
  </si>
  <si>
    <t>Fecha de publicación: Julio 2019 (Araucanía temp. 2019/2020)</t>
  </si>
  <si>
    <t>Región Araucanía</t>
  </si>
  <si>
    <t>Trigo invierno</t>
  </si>
  <si>
    <t>Precio promedio trigo intermedio regional (enero - febrero)</t>
  </si>
  <si>
    <t>Trigo primavera</t>
  </si>
  <si>
    <t>Análisis de sensibilidad Trigo invierno (85 qqm/ha) Margen neto ($/ha)</t>
  </si>
  <si>
    <t>Fecha de publicación: julio 2019</t>
  </si>
  <si>
    <t>Ema Laval M.</t>
  </si>
  <si>
    <t>2019/20*</t>
  </si>
  <si>
    <t>Fuente: elaborado por Odepa con información de las Bolsas y Reuters.</t>
  </si>
  <si>
    <t>Regiones</t>
  </si>
  <si>
    <t>Stock Inicial</t>
  </si>
  <si>
    <t xml:space="preserve">Stock Final </t>
  </si>
  <si>
    <t>Nº 19</t>
  </si>
  <si>
    <t>Cuadro N° 20</t>
  </si>
  <si>
    <t>Chile. Stock harina blanca</t>
  </si>
  <si>
    <t>Fuente: INE</t>
  </si>
  <si>
    <t>Chile. Stock trigo sucio blanco</t>
  </si>
  <si>
    <t>Araucanía</t>
  </si>
  <si>
    <t>Los Ríos y Los Lagos</t>
  </si>
  <si>
    <t>Cuadro N° 21</t>
  </si>
  <si>
    <t>Cuadro N° 22</t>
  </si>
  <si>
    <t>Años agrícolas 2008/09 a 2019/20</t>
  </si>
  <si>
    <t>Años agrícolas 2010/11 a 2019/20</t>
  </si>
  <si>
    <t xml:space="preserve">Fuente: elaborado por Odepa con información del Instituto Nacional de Estadísticas (INE). </t>
  </si>
  <si>
    <t>Biobío</t>
  </si>
  <si>
    <t>Trigo: Páginas 4-27</t>
  </si>
  <si>
    <t>Maíz: Páginas 28-43</t>
  </si>
  <si>
    <t>Arroz: Páginas 44-60</t>
  </si>
  <si>
    <t>Antofagasta-Coquimbo-Arica y Parinacota y Maule</t>
  </si>
  <si>
    <r>
      <t xml:space="preserve">             Rdto. (qqm/ha)
Precio ($/qqm) </t>
    </r>
    <r>
      <rPr>
        <vertAlign val="superscript"/>
        <sz val="10"/>
        <rFont val="Arial"/>
        <family val="2"/>
      </rPr>
      <t>2</t>
    </r>
  </si>
  <si>
    <t>Período 2010 - 2019</t>
  </si>
  <si>
    <t>Arica, Tarapacá,Coquimbo y Maule</t>
  </si>
  <si>
    <t>Biobio</t>
  </si>
  <si>
    <t>Arica, Tarapacá, Coquimbo y Maule</t>
  </si>
  <si>
    <t xml:space="preserve">2019 </t>
  </si>
  <si>
    <t>Período 2008 - 2019</t>
  </si>
  <si>
    <t>2019-2020</t>
  </si>
  <si>
    <t>Período 2019 - 2020</t>
  </si>
  <si>
    <t>Período 2016-2020</t>
  </si>
  <si>
    <t>2020</t>
  </si>
  <si>
    <t>Período 2015 - 2020</t>
  </si>
  <si>
    <t>2020*</t>
  </si>
  <si>
    <t>Período 2016 - 2020</t>
  </si>
  <si>
    <t xml:space="preserve">Región de Ñuble </t>
  </si>
  <si>
    <t>Fuente: elaborado por Odepa con antecedentes de Cotrisa.
Nota:
Los precios pueden tener distintas condiciones de pago. 
Para más detalle ver en www.cotrisa.cl.  
Las celdas en blanco significa que no se publicaron precios en ese mes.</t>
  </si>
  <si>
    <t>Período 2013-2020</t>
  </si>
  <si>
    <t>Período 2013 - 2020</t>
  </si>
  <si>
    <t>Período 2017 - 2020</t>
  </si>
  <si>
    <t>2019 - 2020</t>
  </si>
  <si>
    <t>Región del Ñuble</t>
  </si>
  <si>
    <t xml:space="preserve">Fuente: elaborado por Odepa con información de Cotrisa.
Nota: Los precios pueden tener distintas condiciones de pago. Para más detalle ver en www.cotrisa.cl.         
</t>
  </si>
  <si>
    <t>2020 *</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</si>
  <si>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</si>
  <si>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</si>
  <si>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</si>
  <si>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</si>
  <si>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</si>
  <si>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</si>
  <si>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</si>
  <si>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</si>
  <si>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</si>
  <si>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</si>
  <si>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</si>
  <si>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</si>
  <si>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</si>
  <si>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</si>
  <si>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</si>
  <si>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 xml:space="preserve">2019/P </t>
  </si>
  <si>
    <t>16 de marzo de 2020</t>
  </si>
  <si>
    <t>20 de marzo de 2020</t>
  </si>
  <si>
    <t>30 de marzo de 2020</t>
  </si>
  <si>
    <t xml:space="preserve">Suave </t>
  </si>
  <si>
    <t>Fuente: elaborado por Odepa con información del Servicio Nacional de Aduanas.
*Importaciones acumuladas al 31 de marzo de 2020.</t>
  </si>
  <si>
    <t>Fecha de publicación: mayo 2019</t>
  </si>
  <si>
    <t xml:space="preserve"> Temporada: 2019 - 2020</t>
  </si>
  <si>
    <t xml:space="preserve">Fuente: elaborado por Odepa. </t>
  </si>
  <si>
    <t>Otros costos *</t>
  </si>
  <si>
    <t>* Incluye imprevistos y costo financiero (sin arriendo, administración, impuestos y contribuciones).</t>
  </si>
  <si>
    <t>go-20</t>
  </si>
  <si>
    <t>CanadianTrigo pan</t>
  </si>
  <si>
    <t>TPArg</t>
  </si>
  <si>
    <t>* importaciones acumuladas al 31 de marzo de 2020</t>
  </si>
  <si>
    <t>* Encuesta Estimaciones de superficie sembrada (Marzo, 2020).</t>
  </si>
  <si>
    <t>Mayo 2020</t>
  </si>
  <si>
    <t>Avance información general al 30 de abril de 2020
Avance información precios futuros al 15 de mayo de 2020
Avance información balanza mundial al 12 de mayo de 2020</t>
  </si>
  <si>
    <t>Proyección mensual del balance mundial de oferta y demanda de trigo temporada 2020/21</t>
  </si>
  <si>
    <t>2020/21 proyectado</t>
  </si>
  <si>
    <t>2019/20 estimado</t>
  </si>
  <si>
    <t>Mayo 2020 (millones de toneladas)</t>
  </si>
  <si>
    <t>* Encuesta Estimaciones de superficie sembrada (Marzo, 2020); Estudio de Pronóstico de Cosecha (Mayo, 2020).</t>
  </si>
  <si>
    <t>Años agrícolas 2018/19 - 2019/20</t>
  </si>
  <si>
    <t>2019/2020</t>
  </si>
  <si>
    <t xml:space="preserve"> * Encuesta Estimaciones de superficie sembrada (Marzo, 2020).
Fuente: elaborado por Odepa con información del INE.  </t>
  </si>
  <si>
    <t xml:space="preserve"> * Encuesta Estimaciones de superficie sembrada (Marzo, 2020).
Fuente : elaborado por Odepa con información del INE. </t>
  </si>
  <si>
    <t xml:space="preserve">(2) El precio del trigo utilizado en el análisis de sensibilidad corresponde al precio promedio regional durante enero y febrero de 2020 (precios informados por Cotrisa). </t>
  </si>
  <si>
    <t>Fuente: elaborado por Odepa con información del INE y Servicio Nacional de Aduanas.
Nota: Se excluye trigo importado destinado a uso forrajero. No se tienen datos de stock.
* Encuesta Estimaciones de superficie sembrada (Marzo, 2020); Estudio de Pronóstico de Cosecha (Mayo, 2020).</t>
  </si>
  <si>
    <t>6 de abril de 2020</t>
  </si>
  <si>
    <t>13 de abril de 2020</t>
  </si>
  <si>
    <t>20 de abril de 2020</t>
  </si>
  <si>
    <t>27 de abril de 2020</t>
  </si>
  <si>
    <t>4 de mayo de 2020</t>
  </si>
  <si>
    <t>11 de mayo de 2020</t>
  </si>
  <si>
    <t>18 de mayo de 2020</t>
  </si>
  <si>
    <t>Marzo 2020</t>
  </si>
  <si>
    <t>Variación (%)</t>
  </si>
  <si>
    <t>Mensual</t>
  </si>
  <si>
    <t>En 12 meses</t>
  </si>
  <si>
    <t>Acumulada</t>
  </si>
  <si>
    <t>Chile. Volumen trigo blanco nacional comprado regional</t>
  </si>
  <si>
    <t>N° 9</t>
  </si>
  <si>
    <t>N° 10</t>
  </si>
  <si>
    <t>N° 11</t>
  </si>
  <si>
    <t>N° 12</t>
  </si>
  <si>
    <t>N° 13</t>
  </si>
  <si>
    <t>N° 14</t>
  </si>
  <si>
    <t>N° 15</t>
  </si>
  <si>
    <t>N° 20</t>
  </si>
  <si>
    <t>N° 21</t>
  </si>
  <si>
    <t>N° 22</t>
  </si>
  <si>
    <t>N° 23</t>
  </si>
  <si>
    <t>Chile. Volumen trigo blanco importado comprado regional</t>
  </si>
  <si>
    <t>Cuadro N° 23</t>
  </si>
  <si>
    <t>Cuadro Nº 24</t>
  </si>
  <si>
    <t>N° 24</t>
  </si>
  <si>
    <t>Nº 25</t>
  </si>
  <si>
    <t>Chile. Volumen trigo blanco nacional comprado a terceros regional</t>
  </si>
  <si>
    <t>Cuadro N° 24</t>
  </si>
  <si>
    <t>26A</t>
  </si>
  <si>
    <t>26B</t>
  </si>
  <si>
    <t>26C</t>
  </si>
  <si>
    <t>Trigo productor*</t>
  </si>
  <si>
    <t>Pan consumidor***</t>
  </si>
  <si>
    <t>Harina productor**</t>
  </si>
  <si>
    <t>Variación acumulada año 2020 índices precio trigo-harina-pan</t>
  </si>
  <si>
    <t>Enero - Marzo 2020
Enero - Abril 2020</t>
  </si>
  <si>
    <t>* IPP. Enero - Marzo. La variación desde marzo de 2019 a marzo de 2020 es de 2,9%.
** IPC. Enero - Abril. La variación desde abril de 2019 a abril de 2020 es de 9%.
***IPC. Enero - Abril. La variación desde abril de 2019 a abril de 2020 es de 6%.</t>
  </si>
  <si>
    <t xml:space="preserve">2018/19 </t>
  </si>
  <si>
    <t>2019/2020 (estimado)</t>
  </si>
  <si>
    <t>2020/2021 (proyectado)</t>
  </si>
  <si>
    <t>Proyecciones del balance mundial de oferta y demanda de arroz temporada 2020/21 en cada mes</t>
  </si>
  <si>
    <t>Proyecciones del balance mundial de oferta y demanda de maíz temporada 2020/21 en cada mes</t>
  </si>
  <si>
    <t>2019/2020 Estimado</t>
  </si>
  <si>
    <t>2020/2021 Proyectado</t>
  </si>
  <si>
    <t>Fuente: elaborado por Odepa con información del Servicio Nacional de Aduanas. 
*Costo promedio de abril de 2020.</t>
  </si>
  <si>
    <t xml:space="preserve">Fuente: elaborado por Odepa con información del Servicio Nacional de Aduanas. 
* costo promedio de importaciones realizadas por empresas pecuarias en abril de 2020. </t>
  </si>
  <si>
    <t>Fuente: elaborado por Odepa con información del Servicio Nacional de Aduanas. 
* acumulado al 30 de abril.</t>
  </si>
  <si>
    <t>Fuente: elaborado por Odepa con información del Servicio Nacional de Aduanas.
*costo promedio en abril de 2020.</t>
  </si>
  <si>
    <t>(2) El precio del maíz utilizado en el análisis de sensibilidad corresponde al precio promedio de la Región de O´Higgins durante abril de 2020.</t>
  </si>
  <si>
    <t xml:space="preserve">Trigo
De acuerdo con las proyecciones para la temporada 2020/21, realizada por el Departamento de Agricultura de Estados Unidos (USDA), se estima que, en el caso del trigo, la producción sería de 768 millones de ton., un 0,5% más que la temporada anterior; la demanda aumentaría un 0,7% hasta alcanzar a 753 millones de ton. Lo anterior implica una producción un 2% mayor a la demanda mundial, lo que sumado a que las existencias representan un 41% de la demanda, supone una presión de los precios internacionales a la baja.
En Chile, las importaciones de trigo (panadero y candeal) alcanzaron entre enero a abril 409.585 toneladas, un 2% menos que las realizadas durante el mismo periodo el año pasado.
El incremento de la producción mundial y el comportamiento del mercado internacional, así como el comportamiento de las importaciones de trigo a la fecha, el volumen comprado de trigo por los molinos y las existencias disponibles a nivel nacional, dan cuenta de un normal abastecimiento de este cereal en el corto – mediano plazo. Lo anterior será revisado en una próxima reunión del Comité de Comercialización, que opera al amparo de la Comisión Nacional del Trigo, el 27 de mayo de 2020.
Maíz
De acuerdo con la primera proyección de maíz para la temporada 2020/21, la producción de maíz alcanzaría a 1.187 millones de ton., un 6% más que la temporada anterior; la demanda, por su parte, aumentaría un 0,4% hasta 1.162 millones de ton. Lo anterior implica una producción un 2% mayor a la demanda mundial, disminuida por una abrupta caída en la demanda para uso como biocombustible, presionando los precios a la baja.
En Chile, las importaciones de maíz grano alcanzaron entre enero a abril 636.352 toneladas, un 1% más que las realizadas el durante el mismo periodo del año pasado.
Tanto el incremento de la producción mundial, como el normal comportamiento de las importaciones de maíz a la fecha, dan cuenta de un normal abastecimiento de este cereal en el corto – mediano plazo.
Arroz
De acuerdo con la primera proyección de arroz para la temporada 2020/21, la producción mundial de arroz alcanzaría a 502 millones de ton., un 0,2% más que la temporada anterior; la demanda, aumentaría un 0,2 hasta 498 millones de ton. La crisis sanitaria ha impulsado la demanda por arroz y ha restringido el comercio, lo que ha impulsado los precios alza. Hoy, los precios internacionales se encuentran en su mayor nivel desde 1988, cuando las siembras fueron destruidas por razones climáticas.
En Chile, las importaciones de arroz alcanzaron entre enero a abril 48.191 toneladas, un 14% más que las realizadas el durante el mismo periodo del año pasado.
Pese a las condiciones que existen en el mercado mundial, tanto el incremento de la producción, como el normal comportamiento de las importaciones de arroz a la fecha, dan cuenta de un normal abastecimiento de este cereal en el corto – mediano plazo.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</si>
</sst>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_-* #,##0.00_-;\-* #,##0.00_-;_-* \-_-;_-@_-"/>
    <numFmt numFmtId="205" formatCode="mmm/yyyy;@"/>
    <numFmt numFmtId="206" formatCode="#,##0.0_ ;\-#,##0.0\ "/>
    <numFmt numFmtId="207" formatCode="_(* #,##0.00_);_(* \(#,##0.00\);_(* &quot;-&quot;_);_(@_)"/>
    <numFmt numFmtId="208" formatCode="[$-10C0A]#,##0;\-#,##0"/>
    <numFmt numFmtId="209" formatCode="#,##0.0;\-#,##0.0"/>
    <numFmt numFmtId="210" formatCode="0.000%"/>
    <numFmt numFmtId="211" formatCode="dd/mm/yyyy;@"/>
    <numFmt numFmtId="212" formatCode="0_)"/>
  </numFmts>
  <fonts count="208">
    <font>
      <sz val="14"/>
      <name val="Arial MT"/>
      <family val="2"/>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color theme="0"/>
      <name val="Arial MT"/>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color rgb="FF000000"/>
      <name val="Arial"/>
      <family val="2"/>
    </font>
    <font>
      <sz val="10"/>
      <color theme="0"/>
      <name val="Arial MT"/>
    </font>
    <font>
      <sz val="10"/>
      <color rgb="FFFF0000"/>
      <name val="Arial"/>
      <family val="2"/>
      <scheme val="minor"/>
    </font>
    <font>
      <sz val="11"/>
      <name val="Calibri"/>
      <family val="2"/>
    </font>
    <font>
      <sz val="10"/>
      <color theme="1"/>
      <name val="Arial"/>
      <family val="2"/>
      <scheme val="minor"/>
    </font>
    <font>
      <sz val="14"/>
      <color rgb="FFFF0000"/>
      <name val="Arial MT"/>
      <family val="2"/>
    </font>
    <font>
      <sz val="8"/>
      <color theme="0"/>
      <name val="Verdana"/>
      <family val="2"/>
    </font>
    <font>
      <sz val="10"/>
      <color theme="0"/>
      <name val="Arial"/>
      <family val="2"/>
      <scheme val="minor"/>
    </font>
    <font>
      <b/>
      <sz val="10"/>
      <color theme="1"/>
      <name val="Arial"/>
      <family val="2"/>
    </font>
    <font>
      <sz val="9"/>
      <color theme="1"/>
      <name val="Arial"/>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5">
    <xf numFmtId="0" fontId="0" fillId="0" borderId="0"/>
    <xf numFmtId="0" fontId="5" fillId="2" borderId="0" applyNumberFormat="0" applyBorder="0" applyAlignment="0" applyProtection="0"/>
    <xf numFmtId="0" fontId="5" fillId="3"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3" borderId="0" applyNumberFormat="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155" fillId="54" borderId="0" applyNumberFormat="0" applyBorder="0" applyAlignment="0" applyProtection="0"/>
    <xf numFmtId="185" fontId="5" fillId="3" borderId="0" applyBorder="0" applyAlignment="0" applyProtection="0"/>
    <xf numFmtId="185" fontId="44" fillId="3" borderId="0" applyBorder="0" applyAlignment="0" applyProtection="0"/>
    <xf numFmtId="185" fontId="5" fillId="3" borderId="0" applyBorder="0" applyAlignment="0" applyProtection="0"/>
    <xf numFmtId="185" fontId="44" fillId="3" borderId="0" applyBorder="0" applyAlignment="0" applyProtection="0"/>
    <xf numFmtId="185" fontId="5" fillId="3" borderId="0" applyBorder="0" applyAlignment="0" applyProtection="0"/>
    <xf numFmtId="185" fontId="5" fillId="3"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5" fillId="7" borderId="0" applyNumberFormat="0" applyBorder="0" applyAlignment="0" applyProtection="0"/>
    <xf numFmtId="0" fontId="5" fillId="8"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8" borderId="0" applyNumberFormat="0" applyBorder="0" applyAlignment="0" applyProtection="0"/>
    <xf numFmtId="185" fontId="5" fillId="8" borderId="0" applyBorder="0" applyAlignment="0" applyProtection="0"/>
    <xf numFmtId="185" fontId="44" fillId="8" borderId="0" applyBorder="0" applyAlignment="0" applyProtection="0"/>
    <xf numFmtId="185" fontId="5" fillId="8" borderId="0" applyBorder="0" applyAlignment="0" applyProtection="0"/>
    <xf numFmtId="185" fontId="44" fillId="8" borderId="0" applyBorder="0" applyAlignment="0" applyProtection="0"/>
    <xf numFmtId="185" fontId="5" fillId="8" borderId="0" applyBorder="0" applyAlignment="0" applyProtection="0"/>
    <xf numFmtId="0" fontId="155" fillId="10"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5" fillId="11" borderId="0" applyNumberFormat="0" applyBorder="0" applyAlignment="0" applyProtection="0"/>
    <xf numFmtId="0" fontId="5" fillId="12" borderId="0" applyNumberFormat="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0" fontId="5" fillId="12"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155" fillId="14" borderId="0" applyNumberFormat="0" applyBorder="0" applyAlignment="0" applyProtection="0"/>
    <xf numFmtId="185" fontId="5" fillId="12" borderId="0" applyBorder="0" applyAlignment="0" applyProtection="0"/>
    <xf numFmtId="185" fontId="44" fillId="12" borderId="0" applyBorder="0" applyAlignment="0" applyProtection="0"/>
    <xf numFmtId="185" fontId="5" fillId="12" borderId="0" applyBorder="0" applyAlignment="0" applyProtection="0"/>
    <xf numFmtId="185" fontId="44" fillId="12" borderId="0" applyBorder="0" applyAlignment="0" applyProtection="0"/>
    <xf numFmtId="185" fontId="5" fillId="12" borderId="0" applyBorder="0" applyAlignment="0" applyProtection="0"/>
    <xf numFmtId="185" fontId="5" fillId="12"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2" borderId="0" applyNumberFormat="0" applyBorder="0" applyAlignment="0" applyProtection="0"/>
    <xf numFmtId="0" fontId="5" fillId="15"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15" borderId="0" applyNumberFormat="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155" fillId="16" borderId="0" applyNumberFormat="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5" fillId="1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5" fillId="17" borderId="0" applyNumberFormat="0" applyBorder="0" applyAlignment="0" applyProtection="0"/>
    <xf numFmtId="0" fontId="5" fillId="18" borderId="0" applyNumberFormat="0" applyBorder="0" applyAlignment="0" applyProtection="0"/>
    <xf numFmtId="184" fontId="5" fillId="18" borderId="0" applyBorder="0" applyAlignment="0" applyProtection="0"/>
    <xf numFmtId="184" fontId="44" fillId="18" borderId="0" applyBorder="0" applyAlignment="0" applyProtection="0"/>
    <xf numFmtId="184" fontId="5" fillId="18" borderId="0" applyBorder="0" applyAlignment="0" applyProtection="0"/>
    <xf numFmtId="184" fontId="44" fillId="18" borderId="0" applyBorder="0" applyAlignment="0" applyProtection="0"/>
    <xf numFmtId="184" fontId="5" fillId="18" borderId="0" applyBorder="0" applyAlignment="0" applyProtection="0"/>
    <xf numFmtId="0" fontId="5" fillId="18" borderId="0" applyNumberFormat="0" applyBorder="0" applyAlignment="0" applyProtection="0"/>
    <xf numFmtId="185" fontId="5" fillId="18" borderId="0" applyBorder="0" applyAlignment="0" applyProtection="0"/>
    <xf numFmtId="185" fontId="44" fillId="18" borderId="0" applyBorder="0" applyAlignment="0" applyProtection="0"/>
    <xf numFmtId="185" fontId="5" fillId="18" borderId="0" applyBorder="0" applyAlignment="0" applyProtection="0"/>
    <xf numFmtId="185" fontId="44" fillId="18" borderId="0" applyBorder="0" applyAlignment="0" applyProtection="0"/>
    <xf numFmtId="185" fontId="5" fillId="18" borderId="0" applyBorder="0" applyAlignment="0" applyProtection="0"/>
    <xf numFmtId="0" fontId="155" fillId="6" borderId="0" applyNumberFormat="0" applyBorder="0" applyAlignment="0" applyProtection="0"/>
    <xf numFmtId="184" fontId="44" fillId="18" borderId="0" applyBorder="0" applyAlignment="0" applyProtection="0"/>
    <xf numFmtId="184" fontId="5" fillId="18" borderId="0" applyBorder="0" applyAlignment="0" applyProtection="0"/>
    <xf numFmtId="184" fontId="5" fillId="18" borderId="0" applyBorder="0" applyAlignment="0" applyProtection="0"/>
    <xf numFmtId="0" fontId="5" fillId="11" borderId="0" applyNumberFormat="0" applyBorder="0" applyAlignment="0" applyProtection="0"/>
    <xf numFmtId="0" fontId="5" fillId="9"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9" borderId="0" applyNumberFormat="0" applyBorder="0" applyAlignment="0" applyProtection="0"/>
    <xf numFmtId="185" fontId="5" fillId="9" borderId="0" applyBorder="0" applyAlignment="0" applyProtection="0"/>
    <xf numFmtId="185" fontId="44" fillId="9" borderId="0" applyBorder="0" applyAlignment="0" applyProtection="0"/>
    <xf numFmtId="185" fontId="5" fillId="9" borderId="0" applyBorder="0" applyAlignment="0" applyProtection="0"/>
    <xf numFmtId="185" fontId="44" fillId="9" borderId="0" applyBorder="0" applyAlignment="0" applyProtection="0"/>
    <xf numFmtId="185" fontId="5" fillId="9" borderId="0" applyBorder="0" applyAlignment="0" applyProtection="0"/>
    <xf numFmtId="0" fontId="155" fillId="19"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5" fillId="20" borderId="0" applyNumberFormat="0" applyBorder="0" applyAlignment="0" applyProtection="0"/>
    <xf numFmtId="0" fontId="5" fillId="21" borderId="0" applyNumberFormat="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0" fontId="5" fillId="21" borderId="0" applyNumberFormat="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0" fontId="155" fillId="6" borderId="0" applyNumberFormat="0" applyBorder="0" applyAlignment="0" applyProtection="0"/>
    <xf numFmtId="184" fontId="44" fillId="22" borderId="0" applyBorder="0" applyAlignment="0" applyProtection="0"/>
    <xf numFmtId="184" fontId="5" fillId="22" borderId="0" applyBorder="0" applyAlignment="0" applyProtection="0"/>
    <xf numFmtId="184" fontId="5" fillId="22" borderId="0" applyBorder="0" applyAlignment="0" applyProtection="0"/>
    <xf numFmtId="0" fontId="5" fillId="7" borderId="0" applyNumberFormat="0" applyBorder="0" applyAlignment="0" applyProtection="0"/>
    <xf numFmtId="0" fontId="5" fillId="23" borderId="0" applyNumberFormat="0" applyBorder="0" applyAlignment="0" applyProtection="0"/>
    <xf numFmtId="184" fontId="5" fillId="23" borderId="0" applyBorder="0" applyAlignment="0" applyProtection="0"/>
    <xf numFmtId="184" fontId="44" fillId="23" borderId="0" applyBorder="0" applyAlignment="0" applyProtection="0"/>
    <xf numFmtId="184" fontId="5" fillId="23" borderId="0" applyBorder="0" applyAlignment="0" applyProtection="0"/>
    <xf numFmtId="184" fontId="44" fillId="23" borderId="0" applyBorder="0" applyAlignment="0" applyProtection="0"/>
    <xf numFmtId="184" fontId="5" fillId="23" borderId="0" applyBorder="0" applyAlignment="0" applyProtection="0"/>
    <xf numFmtId="0" fontId="5" fillId="23" borderId="0" applyNumberFormat="0" applyBorder="0" applyAlignment="0" applyProtection="0"/>
    <xf numFmtId="185" fontId="5" fillId="23" borderId="0" applyBorder="0" applyAlignment="0" applyProtection="0"/>
    <xf numFmtId="185" fontId="44" fillId="23" borderId="0" applyBorder="0" applyAlignment="0" applyProtection="0"/>
    <xf numFmtId="185" fontId="5" fillId="23" borderId="0" applyBorder="0" applyAlignment="0" applyProtection="0"/>
    <xf numFmtId="185" fontId="44" fillId="23" borderId="0" applyBorder="0" applyAlignment="0" applyProtection="0"/>
    <xf numFmtId="185" fontId="5" fillId="23" borderId="0" applyBorder="0" applyAlignment="0" applyProtection="0"/>
    <xf numFmtId="0" fontId="155" fillId="10" borderId="0" applyNumberFormat="0" applyBorder="0" applyAlignment="0" applyProtection="0"/>
    <xf numFmtId="184" fontId="44" fillId="23" borderId="0" applyBorder="0" applyAlignment="0" applyProtection="0"/>
    <xf numFmtId="184" fontId="5" fillId="23" borderId="0" applyBorder="0" applyAlignment="0" applyProtection="0"/>
    <xf numFmtId="184" fontId="5" fillId="23" borderId="0" applyBorder="0" applyAlignment="0" applyProtection="0"/>
    <xf numFmtId="0" fontId="5" fillId="13" borderId="0" applyNumberFormat="0" applyBorder="0" applyAlignment="0" applyProtection="0"/>
    <xf numFmtId="0" fontId="5" fillId="24" borderId="0" applyNumberFormat="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0" fontId="5" fillId="24" borderId="0" applyNumberFormat="0" applyBorder="0" applyAlignment="0" applyProtection="0"/>
    <xf numFmtId="185" fontId="5" fillId="24" borderId="0" applyBorder="0" applyAlignment="0" applyProtection="0"/>
    <xf numFmtId="185" fontId="44" fillId="24" borderId="0" applyBorder="0" applyAlignment="0" applyProtection="0"/>
    <xf numFmtId="185" fontId="5" fillId="24" borderId="0" applyBorder="0" applyAlignment="0" applyProtection="0"/>
    <xf numFmtId="185" fontId="44" fillId="24" borderId="0" applyBorder="0" applyAlignment="0" applyProtection="0"/>
    <xf numFmtId="185" fontId="5" fillId="24" borderId="0" applyBorder="0" applyAlignment="0" applyProtection="0"/>
    <xf numFmtId="0" fontId="155" fillId="14" borderId="0" applyNumberFormat="0" applyBorder="0" applyAlignment="0" applyProtection="0"/>
    <xf numFmtId="184" fontId="44" fillId="13" borderId="0" applyBorder="0" applyAlignment="0" applyProtection="0"/>
    <xf numFmtId="184" fontId="5" fillId="13" borderId="0" applyBorder="0" applyAlignment="0" applyProtection="0"/>
    <xf numFmtId="184" fontId="5" fillId="13" borderId="0" applyBorder="0" applyAlignment="0" applyProtection="0"/>
    <xf numFmtId="0" fontId="5" fillId="20" borderId="0" applyNumberFormat="0" applyBorder="0" applyAlignment="0" applyProtection="0"/>
    <xf numFmtId="0" fontId="5" fillId="15" borderId="0" applyNumberFormat="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0" fontId="5" fillId="15" borderId="0" applyNumberFormat="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0" fontId="155" fillId="25" borderId="0" applyNumberFormat="0" applyBorder="0" applyAlignment="0" applyProtection="0"/>
    <xf numFmtId="184" fontId="44" fillId="22" borderId="0" applyBorder="0" applyAlignment="0" applyProtection="0"/>
    <xf numFmtId="184" fontId="5" fillId="22" borderId="0" applyBorder="0" applyAlignment="0" applyProtection="0"/>
    <xf numFmtId="184" fontId="5" fillId="22" borderId="0" applyBorder="0" applyAlignment="0" applyProtection="0"/>
    <xf numFmtId="0" fontId="5" fillId="26" borderId="0" applyNumberFormat="0" applyBorder="0" applyAlignment="0" applyProtection="0"/>
    <xf numFmtId="0" fontId="5" fillId="21" borderId="0" applyNumberFormat="0" applyBorder="0" applyAlignment="0" applyProtection="0"/>
    <xf numFmtId="184" fontId="5" fillId="21" borderId="0" applyBorder="0" applyAlignment="0" applyProtection="0"/>
    <xf numFmtId="184" fontId="44" fillId="21" borderId="0" applyBorder="0" applyAlignment="0" applyProtection="0"/>
    <xf numFmtId="184" fontId="5" fillId="21" borderId="0" applyBorder="0" applyAlignment="0" applyProtection="0"/>
    <xf numFmtId="184" fontId="44" fillId="21" borderId="0" applyBorder="0" applyAlignment="0" applyProtection="0"/>
    <xf numFmtId="184" fontId="5" fillId="21" borderId="0" applyBorder="0" applyAlignment="0" applyProtection="0"/>
    <xf numFmtId="0" fontId="5" fillId="21" borderId="0" applyNumberFormat="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0" fontId="155" fillId="6" borderId="0" applyNumberFormat="0" applyBorder="0" applyAlignment="0" applyProtection="0"/>
    <xf numFmtId="184" fontId="44" fillId="21" borderId="0" applyBorder="0" applyAlignment="0" applyProtection="0"/>
    <xf numFmtId="184" fontId="5" fillId="21" borderId="0" applyBorder="0" applyAlignment="0" applyProtection="0"/>
    <xf numFmtId="184" fontId="5" fillId="21" borderId="0" applyBorder="0" applyAlignment="0" applyProtection="0"/>
    <xf numFmtId="0" fontId="5" fillId="13" borderId="0" applyNumberFormat="0" applyBorder="0" applyAlignment="0" applyProtection="0"/>
    <xf numFmtId="0" fontId="5" fillId="27"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27" borderId="0" applyNumberFormat="0" applyBorder="0" applyAlignment="0" applyProtection="0"/>
    <xf numFmtId="185" fontId="5" fillId="27" borderId="0" applyBorder="0" applyAlignment="0" applyProtection="0"/>
    <xf numFmtId="185" fontId="44" fillId="27" borderId="0" applyBorder="0" applyAlignment="0" applyProtection="0"/>
    <xf numFmtId="185" fontId="5" fillId="27" borderId="0" applyBorder="0" applyAlignment="0" applyProtection="0"/>
    <xf numFmtId="185" fontId="44" fillId="27" borderId="0" applyBorder="0" applyAlignment="0" applyProtection="0"/>
    <xf numFmtId="185" fontId="5" fillId="27" borderId="0" applyBorder="0" applyAlignment="0" applyProtection="0"/>
    <xf numFmtId="0" fontId="155" fillId="19"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6" fillId="28" borderId="0" applyNumberFormat="0" applyBorder="0" applyAlignment="0" applyProtection="0"/>
    <xf numFmtId="0" fontId="6" fillId="29" borderId="0" applyNumberFormat="0" applyBorder="0" applyAlignment="0" applyProtection="0"/>
    <xf numFmtId="184" fontId="6" fillId="28" borderId="0" applyBorder="0" applyAlignment="0" applyProtection="0"/>
    <xf numFmtId="0" fontId="6" fillId="29" borderId="0" applyNumberFormat="0" applyBorder="0" applyAlignment="0" applyProtection="0"/>
    <xf numFmtId="185" fontId="6" fillId="29" borderId="0" applyBorder="0" applyAlignment="0" applyProtection="0"/>
    <xf numFmtId="0" fontId="156" fillId="30"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184" fontId="6" fillId="23" borderId="0" applyBorder="0" applyAlignment="0" applyProtection="0"/>
    <xf numFmtId="0" fontId="6" fillId="23" borderId="0" applyNumberFormat="0" applyBorder="0" applyAlignment="0" applyProtection="0"/>
    <xf numFmtId="185" fontId="6" fillId="23" borderId="0" applyBorder="0" applyAlignment="0" applyProtection="0"/>
    <xf numFmtId="0" fontId="156" fillId="10" borderId="0" applyNumberFormat="0" applyBorder="0" applyAlignment="0" applyProtection="0"/>
    <xf numFmtId="0" fontId="6" fillId="13" borderId="0" applyNumberFormat="0" applyBorder="0" applyAlignment="0" applyProtection="0"/>
    <xf numFmtId="0" fontId="6" fillId="24" borderId="0" applyNumberFormat="0" applyBorder="0" applyAlignment="0" applyProtection="0"/>
    <xf numFmtId="184" fontId="6" fillId="13" borderId="0" applyBorder="0" applyAlignment="0" applyProtection="0"/>
    <xf numFmtId="0" fontId="6" fillId="24" borderId="0" applyNumberFormat="0" applyBorder="0" applyAlignment="0" applyProtection="0"/>
    <xf numFmtId="185" fontId="6" fillId="24" borderId="0" applyBorder="0" applyAlignment="0" applyProtection="0"/>
    <xf numFmtId="0" fontId="156" fillId="14" borderId="0" applyNumberFormat="0" applyBorder="0" applyAlignment="0" applyProtection="0"/>
    <xf numFmtId="0" fontId="6" fillId="20" borderId="0" applyNumberFormat="0" applyBorder="0" applyAlignment="0" applyProtection="0"/>
    <xf numFmtId="0" fontId="6" fillId="31" borderId="0" applyNumberFormat="0" applyBorder="0" applyAlignment="0" applyProtection="0"/>
    <xf numFmtId="184" fontId="6" fillId="22" borderId="0" applyBorder="0" applyAlignment="0" applyProtection="0"/>
    <xf numFmtId="0" fontId="6" fillId="31" borderId="0" applyNumberFormat="0" applyBorder="0" applyAlignment="0" applyProtection="0"/>
    <xf numFmtId="185" fontId="6" fillId="31" borderId="0" applyBorder="0" applyAlignment="0" applyProtection="0"/>
    <xf numFmtId="0" fontId="156" fillId="32"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84" fontId="6" fillId="28" borderId="0" applyBorder="0" applyAlignment="0" applyProtection="0"/>
    <xf numFmtId="0" fontId="6" fillId="28" borderId="0" applyNumberFormat="0" applyBorder="0" applyAlignment="0" applyProtection="0"/>
    <xf numFmtId="185" fontId="6" fillId="28" borderId="0" applyBorder="0" applyAlignment="0" applyProtection="0"/>
    <xf numFmtId="0" fontId="156" fillId="30" borderId="0" applyNumberFormat="0" applyBorder="0" applyAlignment="0" applyProtection="0"/>
    <xf numFmtId="0" fontId="6" fillId="7" borderId="0" applyNumberFormat="0" applyBorder="0" applyAlignment="0" applyProtection="0"/>
    <xf numFmtId="0" fontId="6" fillId="33" borderId="0" applyNumberFormat="0" applyBorder="0" applyAlignment="0" applyProtection="0"/>
    <xf numFmtId="184" fontId="6" fillId="9" borderId="0" applyBorder="0" applyAlignment="0" applyProtection="0"/>
    <xf numFmtId="0" fontId="6" fillId="33" borderId="0" applyNumberFormat="0" applyBorder="0" applyAlignment="0" applyProtection="0"/>
    <xf numFmtId="185" fontId="6" fillId="33" borderId="0" applyBorder="0" applyAlignment="0" applyProtection="0"/>
    <xf numFmtId="0" fontId="156" fillId="34" borderId="0" applyNumberFormat="0" applyBorder="0" applyAlignment="0" applyProtection="0"/>
    <xf numFmtId="0" fontId="7" fillId="12" borderId="0" applyNumberFormat="0" applyBorder="0" applyAlignment="0" applyProtection="0"/>
    <xf numFmtId="184" fontId="7" fillId="12" borderId="0" applyBorder="0" applyAlignment="0" applyProtection="0"/>
    <xf numFmtId="0" fontId="7" fillId="12" borderId="0" applyNumberFormat="0" applyBorder="0" applyAlignment="0" applyProtection="0"/>
    <xf numFmtId="185" fontId="7" fillId="12" borderId="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8" fillId="5" borderId="1" applyNumberFormat="0" applyAlignment="0" applyProtection="0"/>
    <xf numFmtId="0" fontId="8" fillId="22" borderId="1" applyNumberFormat="0" applyAlignment="0" applyProtection="0"/>
    <xf numFmtId="184" fontId="8" fillId="4" borderId="1" applyAlignment="0" applyProtection="0"/>
    <xf numFmtId="184" fontId="8" fillId="4" borderId="1" applyAlignment="0" applyProtection="0"/>
    <xf numFmtId="0" fontId="8" fillId="22" borderId="1" applyNumberFormat="0" applyAlignment="0" applyProtection="0"/>
    <xf numFmtId="184" fontId="8" fillId="5" borderId="1" applyAlignment="0" applyProtection="0"/>
    <xf numFmtId="184" fontId="8" fillId="5" borderId="1" applyAlignment="0" applyProtection="0"/>
    <xf numFmtId="0" fontId="158" fillId="35" borderId="2" applyNumberFormat="0" applyAlignment="0" applyProtection="0"/>
    <xf numFmtId="185" fontId="8" fillId="22" borderId="1" applyAlignment="0" applyProtection="0"/>
    <xf numFmtId="185" fontId="8" fillId="22" borderId="1" applyAlignment="0" applyProtection="0"/>
    <xf numFmtId="185" fontId="8" fillId="22" borderId="1" applyAlignment="0" applyProtection="0"/>
    <xf numFmtId="0" fontId="9" fillId="36" borderId="3" applyNumberFormat="0" applyAlignment="0" applyProtection="0"/>
    <xf numFmtId="0" fontId="9" fillId="37" borderId="3" applyNumberFormat="0" applyAlignment="0" applyProtection="0"/>
    <xf numFmtId="184" fontId="9" fillId="37" borderId="3" applyAlignment="0" applyProtection="0"/>
    <xf numFmtId="184" fontId="9" fillId="37" borderId="3" applyAlignment="0" applyProtection="0"/>
    <xf numFmtId="184" fontId="146" fillId="37" borderId="3" applyAlignment="0" applyProtection="0"/>
    <xf numFmtId="0" fontId="9" fillId="37" borderId="3" applyNumberFormat="0" applyAlignment="0" applyProtection="0"/>
    <xf numFmtId="185" fontId="9" fillId="37" borderId="3" applyAlignment="0" applyProtection="0"/>
    <xf numFmtId="185" fontId="9" fillId="37" borderId="3" applyAlignment="0" applyProtection="0"/>
    <xf numFmtId="185" fontId="146" fillId="37" borderId="3" applyAlignment="0" applyProtection="0"/>
    <xf numFmtId="0" fontId="159" fillId="38" borderId="48" applyNumberFormat="0" applyAlignment="0" applyProtection="0"/>
    <xf numFmtId="0" fontId="10" fillId="0" borderId="4" applyNumberFormat="0" applyFill="0" applyAlignment="0" applyProtection="0"/>
    <xf numFmtId="0" fontId="10" fillId="0" borderId="4" applyNumberFormat="0" applyFill="0" applyAlignment="0" applyProtection="0"/>
    <xf numFmtId="184" fontId="10" fillId="0" borderId="4" applyFill="0" applyAlignment="0" applyProtection="0"/>
    <xf numFmtId="0" fontId="10" fillId="0" borderId="4" applyNumberFormat="0" applyFill="0" applyAlignment="0" applyProtection="0"/>
    <xf numFmtId="185" fontId="10" fillId="0" borderId="4" applyFill="0" applyAlignment="0" applyProtection="0"/>
    <xf numFmtId="0" fontId="160" fillId="0" borderId="49" applyNumberFormat="0" applyFill="0" applyAlignment="0" applyProtection="0"/>
    <xf numFmtId="186"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61" fillId="0" borderId="5" applyNumberFormat="0" applyFill="0" applyAlignment="0" applyProtection="0"/>
    <xf numFmtId="0" fontId="11" fillId="0" borderId="0" applyNumberFormat="0" applyFill="0" applyBorder="0" applyAlignment="0" applyProtection="0"/>
    <xf numFmtId="0" fontId="36" fillId="0" borderId="0" applyNumberFormat="0" applyFill="0" applyBorder="0" applyAlignment="0" applyProtection="0"/>
    <xf numFmtId="184" fontId="11"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162" fillId="0" borderId="0" applyNumberFormat="0" applyFill="0" applyBorder="0" applyAlignment="0" applyProtection="0"/>
    <xf numFmtId="0" fontId="6" fillId="28" borderId="0" applyNumberFormat="0" applyBorder="0" applyAlignment="0" applyProtection="0"/>
    <xf numFmtId="0" fontId="6" fillId="39" borderId="0" applyNumberFormat="0" applyBorder="0" applyAlignment="0" applyProtection="0"/>
    <xf numFmtId="184" fontId="6" fillId="28" borderId="0" applyBorder="0" applyAlignment="0" applyProtection="0"/>
    <xf numFmtId="0" fontId="6" fillId="39" borderId="0" applyNumberFormat="0" applyBorder="0" applyAlignment="0" applyProtection="0"/>
    <xf numFmtId="185" fontId="6" fillId="39" borderId="0" applyBorder="0" applyAlignment="0" applyProtection="0"/>
    <xf numFmtId="0" fontId="15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4" fontId="6" fillId="41" borderId="0" applyBorder="0" applyAlignment="0" applyProtection="0"/>
    <xf numFmtId="0" fontId="6" fillId="41" borderId="0" applyNumberFormat="0" applyBorder="0" applyAlignment="0" applyProtection="0"/>
    <xf numFmtId="185" fontId="6" fillId="41" borderId="0" applyBorder="0" applyAlignment="0" applyProtection="0"/>
    <xf numFmtId="0" fontId="156" fillId="1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4" fontId="6" fillId="42" borderId="0" applyBorder="0" applyAlignment="0" applyProtection="0"/>
    <xf numFmtId="0" fontId="6" fillId="42" borderId="0" applyNumberFormat="0" applyBorder="0" applyAlignment="0" applyProtection="0"/>
    <xf numFmtId="185" fontId="6" fillId="42" borderId="0" applyBorder="0" applyAlignment="0" applyProtection="0"/>
    <xf numFmtId="0" fontId="156" fillId="43" borderId="0" applyNumberFormat="0" applyBorder="0" applyAlignment="0" applyProtection="0"/>
    <xf numFmtId="0" fontId="6" fillId="44" borderId="0" applyNumberFormat="0" applyBorder="0" applyAlignment="0" applyProtection="0"/>
    <xf numFmtId="0" fontId="6" fillId="31" borderId="0" applyNumberFormat="0" applyBorder="0" applyAlignment="0" applyProtection="0"/>
    <xf numFmtId="184" fontId="6" fillId="45" borderId="0" applyBorder="0" applyAlignment="0" applyProtection="0"/>
    <xf numFmtId="0" fontId="6" fillId="31" borderId="0" applyNumberFormat="0" applyBorder="0" applyAlignment="0" applyProtection="0"/>
    <xf numFmtId="185" fontId="6" fillId="31" borderId="0" applyBorder="0" applyAlignment="0" applyProtection="0"/>
    <xf numFmtId="0" fontId="156" fillId="4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84" fontId="6" fillId="28" borderId="0" applyBorder="0" applyAlignment="0" applyProtection="0"/>
    <xf numFmtId="0" fontId="6" fillId="28" borderId="0" applyNumberFormat="0" applyBorder="0" applyAlignment="0" applyProtection="0"/>
    <xf numFmtId="185" fontId="6" fillId="28" borderId="0" applyBorder="0" applyAlignment="0" applyProtection="0"/>
    <xf numFmtId="0" fontId="15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184" fontId="6" fillId="49" borderId="0" applyBorder="0" applyAlignment="0" applyProtection="0"/>
    <xf numFmtId="0" fontId="6" fillId="49" borderId="0" applyNumberFormat="0" applyBorder="0" applyAlignment="0" applyProtection="0"/>
    <xf numFmtId="185" fontId="6" fillId="49" borderId="0" applyBorder="0" applyAlignment="0" applyProtection="0"/>
    <xf numFmtId="0" fontId="156" fillId="50" borderId="0" applyNumberFormat="0" applyBorder="0" applyAlignment="0" applyProtection="0"/>
    <xf numFmtId="0" fontId="12" fillId="13" borderId="1" applyNumberFormat="0" applyAlignment="0" applyProtection="0"/>
    <xf numFmtId="0" fontId="12" fillId="9" borderId="1" applyNumberFormat="0" applyAlignment="0" applyProtection="0"/>
    <xf numFmtId="184" fontId="12" fillId="9" borderId="1" applyAlignment="0" applyProtection="0"/>
    <xf numFmtId="184" fontId="12" fillId="9" borderId="1" applyAlignment="0" applyProtection="0"/>
    <xf numFmtId="0" fontId="12" fillId="9" borderId="1" applyNumberFormat="0" applyAlignment="0" applyProtection="0"/>
    <xf numFmtId="185" fontId="12" fillId="9" borderId="1" applyAlignment="0" applyProtection="0"/>
    <xf numFmtId="185" fontId="12" fillId="9" borderId="1" applyAlignment="0" applyProtection="0"/>
    <xf numFmtId="0" fontId="163" fillId="51" borderId="2" applyNumberFormat="0" applyAlignment="0" applyProtection="0"/>
    <xf numFmtId="0" fontId="44" fillId="0" borderId="0"/>
    <xf numFmtId="0" fontId="164" fillId="0" borderId="0" applyNumberFormat="0" applyFill="0" applyBorder="0" applyAlignment="0" applyProtection="0"/>
    <xf numFmtId="0" fontId="30" fillId="0" borderId="0" applyNumberFormat="0" applyFill="0" applyBorder="0" applyAlignment="0" applyProtection="0">
      <alignment vertical="top"/>
      <protection locked="0"/>
    </xf>
    <xf numFmtId="0" fontId="35" fillId="0" borderId="0" applyNumberFormat="0" applyFill="0" applyBorder="0" applyAlignment="0" applyProtection="0"/>
    <xf numFmtId="185" fontId="45" fillId="0" borderId="0" applyFill="0" applyBorder="0" applyAlignment="0" applyProtection="0"/>
    <xf numFmtId="185" fontId="45" fillId="0" borderId="0" applyFill="0" applyBorder="0" applyAlignment="0" applyProtection="0"/>
    <xf numFmtId="185" fontId="45" fillId="0" borderId="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xf numFmtId="0" fontId="13" fillId="52" borderId="0" applyNumberFormat="0" applyBorder="0" applyAlignment="0" applyProtection="0"/>
    <xf numFmtId="0" fontId="13" fillId="8" borderId="0" applyNumberFormat="0" applyBorder="0" applyAlignment="0" applyProtection="0"/>
    <xf numFmtId="184" fontId="13" fillId="8" borderId="0" applyBorder="0" applyAlignment="0" applyProtection="0"/>
    <xf numFmtId="0" fontId="13" fillId="8" borderId="0" applyNumberFormat="0" applyBorder="0" applyAlignment="0" applyProtection="0"/>
    <xf numFmtId="185" fontId="13" fillId="8" borderId="0" applyBorder="0" applyAlignment="0" applyProtection="0"/>
    <xf numFmtId="0" fontId="167" fillId="55" borderId="0" applyNumberFormat="0" applyBorder="0" applyAlignment="0" applyProtection="0"/>
    <xf numFmtId="175" fontId="29" fillId="0" borderId="0" applyFill="0" applyBorder="0" applyAlignment="0" applyProtection="0"/>
    <xf numFmtId="174" fontId="29" fillId="0" borderId="0" applyFill="0" applyBorder="0" applyAlignment="0" applyProtection="0"/>
    <xf numFmtId="167" fontId="8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167" fontId="3" fillId="0" borderId="0" applyFont="0" applyFill="0" applyBorder="0" applyAlignment="0" applyProtection="0"/>
    <xf numFmtId="167" fontId="84" fillId="0" borderId="0" applyFont="0" applyFill="0" applyBorder="0" applyAlignment="0" applyProtection="0"/>
    <xf numFmtId="167" fontId="3" fillId="0" borderId="0" applyFont="0" applyFill="0" applyBorder="0" applyAlignment="0" applyProtection="0"/>
    <xf numFmtId="183" fontId="4" fillId="0" borderId="0" applyFont="0" applyFill="0" applyBorder="0" applyAlignment="0" applyProtection="0"/>
    <xf numFmtId="174" fontId="29" fillId="0" borderId="0" applyFill="0" applyBorder="0" applyAlignment="0" applyProtection="0"/>
    <xf numFmtId="164" fontId="4" fillId="0" borderId="0" applyFont="0" applyFill="0" applyBorder="0" applyAlignment="0" applyProtection="0"/>
    <xf numFmtId="41" fontId="84" fillId="0" borderId="0" applyFont="0" applyFill="0" applyBorder="0" applyAlignment="0" applyProtection="0"/>
    <xf numFmtId="41"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89" fontId="84" fillId="0" borderId="0" applyFont="0" applyFill="0" applyBorder="0" applyAlignment="0" applyProtection="0"/>
    <xf numFmtId="43"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9" fontId="16" fillId="0" borderId="0" applyFont="0" applyFill="0" applyBorder="0" applyAlignment="0" applyProtection="0"/>
    <xf numFmtId="0" fontId="4" fillId="0" borderId="0" applyFont="0" applyFill="0" applyBorder="0" applyAlignment="0" applyProtection="0"/>
    <xf numFmtId="189"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5" fillId="0" borderId="0" applyFont="0" applyFill="0" applyBorder="0" applyAlignment="0" applyProtection="0"/>
    <xf numFmtId="166" fontId="4" fillId="0" borderId="0" applyFont="0" applyFill="0" applyBorder="0" applyAlignment="0" applyProtection="0"/>
    <xf numFmtId="17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166" fontId="84" fillId="0" borderId="0" applyFont="0" applyFill="0" applyBorder="0" applyAlignment="0" applyProtection="0"/>
    <xf numFmtId="189" fontId="4"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184" fontId="14" fillId="13" borderId="0" applyBorder="0" applyAlignment="0" applyProtection="0"/>
    <xf numFmtId="0" fontId="14" fillId="13" borderId="0" applyNumberFormat="0" applyBorder="0" applyAlignment="0" applyProtection="0"/>
    <xf numFmtId="185" fontId="14" fillId="13" borderId="0" applyBorder="0" applyAlignment="0" applyProtection="0"/>
    <xf numFmtId="0" fontId="168" fillId="56" borderId="0" applyNumberFormat="0" applyBorder="0" applyAlignment="0" applyProtection="0"/>
    <xf numFmtId="0" fontId="15" fillId="0" borderId="0"/>
    <xf numFmtId="0" fontId="49" fillId="0" borderId="0"/>
    <xf numFmtId="0" fontId="155" fillId="0" borderId="0"/>
    <xf numFmtId="0" fontId="155" fillId="0" borderId="0"/>
    <xf numFmtId="0" fontId="155" fillId="0" borderId="0"/>
    <xf numFmtId="0" fontId="148" fillId="0" borderId="0"/>
    <xf numFmtId="0" fontId="3" fillId="0" borderId="0"/>
    <xf numFmtId="0" fontId="155" fillId="0" borderId="0"/>
    <xf numFmtId="0" fontId="155" fillId="0" borderId="0"/>
    <xf numFmtId="0" fontId="48" fillId="0" borderId="0"/>
    <xf numFmtId="0" fontId="4" fillId="0" borderId="0"/>
    <xf numFmtId="0" fontId="4" fillId="0" borderId="0"/>
    <xf numFmtId="0" fontId="155" fillId="0" borderId="0"/>
    <xf numFmtId="0" fontId="51" fillId="0" borderId="0">
      <alignment wrapText="1"/>
    </xf>
    <xf numFmtId="0" fontId="4" fillId="0" borderId="0">
      <alignment wrapText="1"/>
    </xf>
    <xf numFmtId="0" fontId="52" fillId="0" borderId="0">
      <alignment wrapText="1"/>
    </xf>
    <xf numFmtId="0" fontId="4" fillId="0" borderId="0"/>
    <xf numFmtId="0" fontId="4" fillId="0" borderId="0">
      <alignment wrapText="1"/>
    </xf>
    <xf numFmtId="0" fontId="54" fillId="0" borderId="0"/>
    <xf numFmtId="0" fontId="4" fillId="0" borderId="0"/>
    <xf numFmtId="0" fontId="55" fillId="0" borderId="0">
      <alignment wrapText="1"/>
    </xf>
    <xf numFmtId="0" fontId="155" fillId="0" borderId="0"/>
    <xf numFmtId="0" fontId="4" fillId="0" borderId="0">
      <alignment wrapText="1"/>
    </xf>
    <xf numFmtId="0" fontId="16" fillId="0" borderId="0"/>
    <xf numFmtId="0" fontId="4" fillId="0" borderId="0"/>
    <xf numFmtId="0" fontId="155" fillId="0" borderId="0"/>
    <xf numFmtId="0" fontId="155" fillId="0" borderId="0"/>
    <xf numFmtId="0" fontId="4" fillId="0" borderId="0">
      <alignment wrapText="1"/>
    </xf>
    <xf numFmtId="0" fontId="4" fillId="0" borderId="0">
      <alignment wrapText="1"/>
    </xf>
    <xf numFmtId="0" fontId="4" fillId="0" borderId="0"/>
    <xf numFmtId="0" fontId="4" fillId="0" borderId="0"/>
    <xf numFmtId="0" fontId="169" fillId="0" borderId="0"/>
    <xf numFmtId="0" fontId="49" fillId="0" borderId="0"/>
    <xf numFmtId="0" fontId="49" fillId="0" borderId="0"/>
    <xf numFmtId="184" fontId="46" fillId="0" borderId="0"/>
    <xf numFmtId="0" fontId="4" fillId="0" borderId="0"/>
    <xf numFmtId="0" fontId="170" fillId="0" borderId="0"/>
    <xf numFmtId="0" fontId="5" fillId="0" borderId="0"/>
    <xf numFmtId="0" fontId="5" fillId="0" borderId="0"/>
    <xf numFmtId="0" fontId="23" fillId="0" borderId="0"/>
    <xf numFmtId="0" fontId="56" fillId="0" borderId="0">
      <alignment wrapText="1"/>
    </xf>
    <xf numFmtId="0" fontId="4" fillId="0" borderId="0"/>
    <xf numFmtId="0" fontId="4" fillId="0" borderId="0">
      <alignment wrapText="1"/>
    </xf>
    <xf numFmtId="0" fontId="57" fillId="0" borderId="0"/>
    <xf numFmtId="0" fontId="4" fillId="0" borderId="0"/>
    <xf numFmtId="0" fontId="60" fillId="0" borderId="0"/>
    <xf numFmtId="0" fontId="4" fillId="0" borderId="0"/>
    <xf numFmtId="0" fontId="171" fillId="0" borderId="0"/>
    <xf numFmtId="0" fontId="65" fillId="0" borderId="0"/>
    <xf numFmtId="0" fontId="4" fillId="0" borderId="0"/>
    <xf numFmtId="0" fontId="79" fillId="0" borderId="0"/>
    <xf numFmtId="0" fontId="4" fillId="0" borderId="0"/>
    <xf numFmtId="0" fontId="81" fillId="0" borderId="0"/>
    <xf numFmtId="0" fontId="4" fillId="0" borderId="0"/>
    <xf numFmtId="0" fontId="172" fillId="0" borderId="0"/>
    <xf numFmtId="0" fontId="16" fillId="0" borderId="0"/>
    <xf numFmtId="0" fontId="4" fillId="0" borderId="0"/>
    <xf numFmtId="184" fontId="46" fillId="0" borderId="0"/>
    <xf numFmtId="0" fontId="4" fillId="0" borderId="0"/>
    <xf numFmtId="0" fontId="155" fillId="0" borderId="0"/>
    <xf numFmtId="0" fontId="155" fillId="0" borderId="0"/>
    <xf numFmtId="0" fontId="4" fillId="0" borderId="0"/>
    <xf numFmtId="0" fontId="169" fillId="0" borderId="0"/>
    <xf numFmtId="0" fontId="173" fillId="0" borderId="0"/>
    <xf numFmtId="0" fontId="173" fillId="0" borderId="0"/>
    <xf numFmtId="0" fontId="16" fillId="0" borderId="0"/>
    <xf numFmtId="0" fontId="155" fillId="0" borderId="0"/>
    <xf numFmtId="0" fontId="155" fillId="0" borderId="0"/>
    <xf numFmtId="0" fontId="155" fillId="0" borderId="0"/>
    <xf numFmtId="0" fontId="4" fillId="0" borderId="0"/>
    <xf numFmtId="0" fontId="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6" fillId="0" borderId="0"/>
    <xf numFmtId="0" fontId="155" fillId="0" borderId="0"/>
    <xf numFmtId="0" fontId="4"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184" fontId="4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6" fillId="0" borderId="0"/>
    <xf numFmtId="185" fontId="46" fillId="0" borderId="0"/>
    <xf numFmtId="0" fontId="4" fillId="0" borderId="0"/>
    <xf numFmtId="0" fontId="16" fillId="0" borderId="0"/>
    <xf numFmtId="0" fontId="4" fillId="0" borderId="0"/>
    <xf numFmtId="184" fontId="46" fillId="0" borderId="0"/>
    <xf numFmtId="0" fontId="16" fillId="0" borderId="0"/>
    <xf numFmtId="0" fontId="4" fillId="0" borderId="0"/>
    <xf numFmtId="185" fontId="46" fillId="0" borderId="0"/>
    <xf numFmtId="0" fontId="155" fillId="0" borderId="0"/>
    <xf numFmtId="0" fontId="29" fillId="0" borderId="0"/>
    <xf numFmtId="0" fontId="4" fillId="0" borderId="0"/>
    <xf numFmtId="0" fontId="23" fillId="0" borderId="0"/>
    <xf numFmtId="0" fontId="29" fillId="11" borderId="6" applyNumberFormat="0" applyAlignment="0" applyProtection="0"/>
    <xf numFmtId="0" fontId="5" fillId="4" borderId="6" applyNumberFormat="0" applyAlignment="0" applyProtection="0"/>
    <xf numFmtId="184" fontId="46" fillId="13" borderId="6" applyAlignment="0" applyProtection="0"/>
    <xf numFmtId="184" fontId="46" fillId="13" borderId="6" applyAlignment="0" applyProtection="0"/>
    <xf numFmtId="0" fontId="5" fillId="4" borderId="6" applyNumberFormat="0" applyAlignment="0" applyProtection="0"/>
    <xf numFmtId="184" fontId="46" fillId="4" borderId="6" applyAlignment="0" applyProtection="0"/>
    <xf numFmtId="184" fontId="46" fillId="4" borderId="6" applyAlignment="0" applyProtection="0"/>
    <xf numFmtId="0" fontId="84" fillId="57" borderId="7" applyNumberFormat="0" applyFont="0" applyAlignment="0" applyProtection="0"/>
    <xf numFmtId="185" fontId="46" fillId="4" borderId="6" applyAlignment="0" applyProtection="0"/>
    <xf numFmtId="185" fontId="46" fillId="4" borderId="6" applyAlignment="0" applyProtection="0"/>
    <xf numFmtId="185" fontId="46" fillId="4" borderId="6" applyAlignment="0" applyProtection="0"/>
    <xf numFmtId="0" fontId="3" fillId="57" borderId="7" applyNumberFormat="0" applyFont="0" applyAlignment="0" applyProtection="0"/>
    <xf numFmtId="9" fontId="88"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29" fillId="0" borderId="0" applyFill="0" applyBorder="0" applyAlignment="0" applyProtection="0"/>
    <xf numFmtId="9" fontId="8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7" fillId="5" borderId="8" applyNumberFormat="0" applyAlignment="0" applyProtection="0"/>
    <xf numFmtId="0" fontId="17" fillId="22" borderId="8" applyNumberFormat="0" applyAlignment="0" applyProtection="0"/>
    <xf numFmtId="184" fontId="17" fillId="4" borderId="8" applyAlignment="0" applyProtection="0"/>
    <xf numFmtId="184" fontId="17" fillId="4" borderId="8" applyAlignment="0" applyProtection="0"/>
    <xf numFmtId="0" fontId="17" fillId="22" borderId="8" applyNumberFormat="0" applyAlignment="0" applyProtection="0"/>
    <xf numFmtId="184" fontId="17" fillId="5" borderId="8" applyAlignment="0" applyProtection="0"/>
    <xf numFmtId="184" fontId="17" fillId="5" borderId="8" applyAlignment="0" applyProtection="0"/>
    <xf numFmtId="0" fontId="174" fillId="35" borderId="50" applyNumberFormat="0" applyAlignment="0" applyProtection="0"/>
    <xf numFmtId="185" fontId="17" fillId="22" borderId="8" applyAlignment="0" applyProtection="0"/>
    <xf numFmtId="185" fontId="17" fillId="22" borderId="8" applyAlignment="0" applyProtection="0"/>
    <xf numFmtId="185" fontId="17" fillId="22" borderId="8" applyAlignment="0" applyProtection="0"/>
    <xf numFmtId="197" fontId="4" fillId="0" borderId="0" applyFill="0" applyBorder="0" applyProtection="0">
      <alignment horizontal="right" vertical="center" wrapText="1"/>
    </xf>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17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4" fontId="19" fillId="0" borderId="0" applyFill="0" applyBorder="0" applyAlignment="0" applyProtection="0"/>
    <xf numFmtId="0" fontId="19" fillId="0" borderId="0" applyNumberFormat="0" applyFill="0" applyBorder="0" applyAlignment="0" applyProtection="0"/>
    <xf numFmtId="185" fontId="19" fillId="0" borderId="0" applyFill="0" applyBorder="0" applyAlignment="0" applyProtection="0"/>
    <xf numFmtId="0" fontId="89" fillId="0" borderId="0" applyNumberFormat="0" applyFill="0" applyBorder="0" applyAlignment="0" applyProtection="0"/>
    <xf numFmtId="0" fontId="20" fillId="0" borderId="0" applyNumberFormat="0" applyFill="0" applyBorder="0" applyAlignment="0" applyProtection="0"/>
    <xf numFmtId="0" fontId="38" fillId="0" borderId="9" applyNumberFormat="0" applyFill="0" applyAlignment="0" applyProtection="0"/>
    <xf numFmtId="184" fontId="47" fillId="0" borderId="10" applyFill="0" applyAlignment="0" applyProtection="0"/>
    <xf numFmtId="0" fontId="38" fillId="0" borderId="9" applyNumberFormat="0" applyFill="0" applyAlignment="0" applyProtection="0"/>
    <xf numFmtId="185" fontId="38" fillId="0" borderId="9" applyFill="0" applyAlignment="0" applyProtection="0"/>
    <xf numFmtId="0" fontId="161" fillId="0" borderId="5" applyNumberFormat="0" applyFill="0" applyAlignment="0" applyProtection="0"/>
    <xf numFmtId="0" fontId="21" fillId="0" borderId="11" applyNumberFormat="0" applyFill="0" applyAlignment="0" applyProtection="0"/>
    <xf numFmtId="0" fontId="39" fillId="0" borderId="11" applyNumberFormat="0" applyFill="0" applyAlignment="0" applyProtection="0"/>
    <xf numFmtId="184" fontId="21" fillId="0" borderId="11" applyFill="0" applyAlignment="0" applyProtection="0"/>
    <xf numFmtId="0" fontId="39" fillId="0" borderId="11" applyNumberFormat="0" applyFill="0" applyAlignment="0" applyProtection="0"/>
    <xf numFmtId="185" fontId="39" fillId="0" borderId="11" applyFill="0" applyAlignment="0" applyProtection="0"/>
    <xf numFmtId="0" fontId="176" fillId="0" borderId="12" applyNumberFormat="0" applyFill="0" applyAlignment="0" applyProtection="0"/>
    <xf numFmtId="0" fontId="11" fillId="0" borderId="13" applyNumberFormat="0" applyFill="0" applyAlignment="0" applyProtection="0"/>
    <xf numFmtId="0" fontId="36" fillId="0" borderId="14" applyNumberFormat="0" applyFill="0" applyAlignment="0" applyProtection="0"/>
    <xf numFmtId="184" fontId="11" fillId="0" borderId="13" applyFill="0" applyAlignment="0" applyProtection="0"/>
    <xf numFmtId="0" fontId="36" fillId="0" borderId="14" applyNumberFormat="0" applyFill="0" applyAlignment="0" applyProtection="0"/>
    <xf numFmtId="185" fontId="36" fillId="0" borderId="14" applyFill="0" applyAlignment="0" applyProtection="0"/>
    <xf numFmtId="0" fontId="162" fillId="0" borderId="15" applyNumberFormat="0" applyFill="0" applyAlignment="0" applyProtection="0"/>
    <xf numFmtId="0" fontId="37" fillId="0" borderId="0" applyNumberFormat="0" applyFill="0" applyBorder="0" applyAlignment="0" applyProtection="0"/>
    <xf numFmtId="184" fontId="20" fillId="0" borderId="0" applyFill="0" applyBorder="0" applyAlignment="0" applyProtection="0"/>
    <xf numFmtId="0" fontId="37" fillId="0" borderId="0" applyNumberFormat="0" applyFill="0" applyBorder="0" applyAlignment="0" applyProtection="0"/>
    <xf numFmtId="185" fontId="37" fillId="0" borderId="0" applyFill="0" applyBorder="0" applyAlignment="0" applyProtection="0"/>
    <xf numFmtId="0" fontId="177" fillId="0" borderId="0" applyNumberFormat="0" applyFill="0" applyBorder="0" applyAlignment="0" applyProtection="0"/>
    <xf numFmtId="0" fontId="22" fillId="0" borderId="16" applyNumberFormat="0" applyFill="0" applyAlignment="0" applyProtection="0"/>
    <xf numFmtId="0" fontId="22" fillId="0" borderId="17" applyNumberFormat="0" applyFill="0" applyAlignment="0" applyProtection="0"/>
    <xf numFmtId="184" fontId="22" fillId="0" borderId="16" applyFill="0" applyAlignment="0" applyProtection="0"/>
    <xf numFmtId="184" fontId="22" fillId="0" borderId="16" applyFill="0" applyAlignment="0" applyProtection="0"/>
    <xf numFmtId="184" fontId="147" fillId="0" borderId="16" applyFill="0" applyAlignment="0" applyProtection="0"/>
    <xf numFmtId="184" fontId="147" fillId="0" borderId="16" applyFill="0" applyAlignment="0" applyProtection="0"/>
    <xf numFmtId="0" fontId="22" fillId="0" borderId="17" applyNumberFormat="0" applyFill="0" applyAlignment="0" applyProtection="0"/>
    <xf numFmtId="185" fontId="22" fillId="0" borderId="17" applyFill="0" applyAlignment="0" applyProtection="0"/>
    <xf numFmtId="185" fontId="22" fillId="0" borderId="17" applyFill="0" applyAlignment="0" applyProtection="0"/>
    <xf numFmtId="185" fontId="147" fillId="0" borderId="17" applyFill="0" applyAlignment="0" applyProtection="0"/>
    <xf numFmtId="185" fontId="147" fillId="0" borderId="17" applyFill="0" applyAlignment="0" applyProtection="0"/>
    <xf numFmtId="0" fontId="178" fillId="0" borderId="18" applyNumberFormat="0" applyFill="0" applyAlignment="0" applyProtection="0"/>
    <xf numFmtId="0" fontId="2" fillId="0" borderId="0"/>
    <xf numFmtId="0" fontId="191" fillId="0" borderId="0"/>
    <xf numFmtId="0" fontId="1" fillId="0" borderId="0"/>
  </cellStyleXfs>
  <cellXfs count="1291">
    <xf numFmtId="0" fontId="0" fillId="0" borderId="0" xfId="0"/>
    <xf numFmtId="0" fontId="26" fillId="0" borderId="0" xfId="0" applyFont="1"/>
    <xf numFmtId="0" fontId="26" fillId="0" borderId="0" xfId="0" applyFont="1" applyBorder="1"/>
    <xf numFmtId="0" fontId="26" fillId="0" borderId="0" xfId="0" applyFont="1" applyAlignment="1" applyProtection="1">
      <alignment horizontal="right"/>
    </xf>
    <xf numFmtId="0" fontId="27" fillId="0" borderId="0" xfId="0" applyFont="1"/>
    <xf numFmtId="3" fontId="27" fillId="0" borderId="0" xfId="0" applyNumberFormat="1" applyFont="1"/>
    <xf numFmtId="3" fontId="27" fillId="0" borderId="0" xfId="0" applyNumberFormat="1" applyFont="1" applyBorder="1"/>
    <xf numFmtId="0" fontId="27" fillId="0" borderId="0" xfId="0" applyFont="1" applyBorder="1"/>
    <xf numFmtId="0" fontId="26" fillId="0" borderId="0" xfId="0" applyFont="1" applyBorder="1" applyAlignment="1">
      <alignment horizontal="center"/>
    </xf>
    <xf numFmtId="0" fontId="26" fillId="0" borderId="0" xfId="0" applyFont="1" applyAlignment="1">
      <alignment horizontal="center"/>
    </xf>
    <xf numFmtId="170" fontId="26" fillId="0" borderId="0" xfId="0" applyNumberFormat="1" applyFont="1" applyBorder="1"/>
    <xf numFmtId="0" fontId="26" fillId="0" borderId="0" xfId="0" applyFont="1" applyBorder="1" applyAlignment="1" applyProtection="1">
      <alignment horizontal="left"/>
    </xf>
    <xf numFmtId="2" fontId="24" fillId="0" borderId="0" xfId="0" applyNumberFormat="1" applyFont="1"/>
    <xf numFmtId="0" fontId="16" fillId="0" borderId="0" xfId="0" applyFont="1" applyAlignment="1">
      <alignment vertical="center"/>
    </xf>
    <xf numFmtId="0" fontId="26" fillId="0" borderId="0" xfId="0" applyFont="1" applyBorder="1" applyAlignment="1"/>
    <xf numFmtId="4" fontId="26" fillId="0" borderId="0" xfId="0" applyNumberFormat="1" applyFont="1"/>
    <xf numFmtId="0" fontId="26" fillId="0" borderId="0" xfId="0" applyFont="1" applyAlignment="1"/>
    <xf numFmtId="177" fontId="24" fillId="0" borderId="0" xfId="1152" applyNumberFormat="1" applyFont="1"/>
    <xf numFmtId="37" fontId="26" fillId="0" borderId="0" xfId="0" applyNumberFormat="1" applyFont="1"/>
    <xf numFmtId="9" fontId="29" fillId="0" borderId="0" xfId="1900"/>
    <xf numFmtId="3" fontId="26" fillId="0" borderId="0" xfId="0" applyNumberFormat="1" applyFont="1" applyBorder="1" applyAlignment="1"/>
    <xf numFmtId="9" fontId="24" fillId="0" borderId="0" xfId="1900" applyFont="1"/>
    <xf numFmtId="0" fontId="16" fillId="0" borderId="0" xfId="0" applyFont="1"/>
    <xf numFmtId="0" fontId="16" fillId="0" borderId="0" xfId="0" applyFont="1" applyAlignment="1"/>
    <xf numFmtId="0" fontId="31" fillId="0" borderId="0" xfId="0" applyFont="1"/>
    <xf numFmtId="0" fontId="32" fillId="0" borderId="0" xfId="0" applyFont="1"/>
    <xf numFmtId="0" fontId="31" fillId="0" borderId="0" xfId="0" applyFont="1" applyBorder="1" applyAlignment="1">
      <alignment horizontal="center"/>
    </xf>
    <xf numFmtId="0" fontId="31" fillId="0" borderId="0" xfId="0" applyFont="1" applyAlignment="1"/>
    <xf numFmtId="0" fontId="25" fillId="0" borderId="0" xfId="0" applyFont="1"/>
    <xf numFmtId="0" fontId="31" fillId="0" borderId="0" xfId="0" applyFont="1" applyAlignment="1">
      <alignment horizontal="center"/>
    </xf>
    <xf numFmtId="0" fontId="31" fillId="0" borderId="0" xfId="0" applyFont="1" applyAlignment="1">
      <alignment vertical="center"/>
    </xf>
    <xf numFmtId="0" fontId="31" fillId="0" borderId="0" xfId="0" applyFont="1" applyBorder="1" applyAlignment="1">
      <alignment vertical="center"/>
    </xf>
    <xf numFmtId="177" fontId="28" fillId="0" borderId="0" xfId="1152" applyNumberFormat="1" applyFont="1"/>
    <xf numFmtId="0" fontId="31" fillId="0" borderId="0" xfId="0" applyFont="1" applyBorder="1"/>
    <xf numFmtId="0" fontId="31" fillId="0" borderId="0" xfId="0" applyFont="1" applyBorder="1" applyAlignment="1"/>
    <xf numFmtId="177" fontId="33" fillId="0" borderId="0" xfId="1152" applyNumberFormat="1" applyFont="1"/>
    <xf numFmtId="0" fontId="90" fillId="0" borderId="0" xfId="0" applyFont="1"/>
    <xf numFmtId="0" fontId="91" fillId="0" borderId="0" xfId="0" applyFont="1"/>
    <xf numFmtId="0" fontId="4" fillId="0" borderId="0" xfId="0" applyFont="1"/>
    <xf numFmtId="0" fontId="4" fillId="0" borderId="0" xfId="0" applyFont="1" applyAlignment="1"/>
    <xf numFmtId="3" fontId="16" fillId="0" borderId="0" xfId="0" applyNumberFormat="1" applyFont="1"/>
    <xf numFmtId="3" fontId="31" fillId="0" borderId="0" xfId="0" applyNumberFormat="1" applyFont="1"/>
    <xf numFmtId="0" fontId="4" fillId="0" borderId="19" xfId="0" applyFont="1" applyBorder="1" applyAlignment="1">
      <alignment horizontal="left"/>
    </xf>
    <xf numFmtId="4" fontId="16" fillId="0" borderId="0" xfId="0" applyNumberFormat="1" applyFont="1"/>
    <xf numFmtId="3" fontId="28" fillId="0" borderId="0" xfId="0" applyNumberFormat="1" applyFont="1"/>
    <xf numFmtId="0" fontId="26" fillId="0" borderId="0" xfId="0" applyFont="1" applyAlignment="1">
      <alignment horizontal="left"/>
    </xf>
    <xf numFmtId="17" fontId="4" fillId="0" borderId="19" xfId="0" applyNumberFormat="1" applyFont="1" applyBorder="1" applyAlignment="1">
      <alignment horizontal="center"/>
    </xf>
    <xf numFmtId="0" fontId="16" fillId="0" borderId="0" xfId="0" applyFont="1" applyBorder="1"/>
    <xf numFmtId="4" fontId="4" fillId="0" borderId="0" xfId="0" applyNumberFormat="1" applyFont="1"/>
    <xf numFmtId="170" fontId="16" fillId="0" borderId="0" xfId="0" applyNumberFormat="1" applyFont="1"/>
    <xf numFmtId="0" fontId="4" fillId="0" borderId="0" xfId="0" applyFont="1" applyBorder="1"/>
    <xf numFmtId="172" fontId="28" fillId="0" borderId="0" xfId="1900" applyNumberFormat="1" applyFont="1" applyAlignment="1">
      <alignment vertical="center"/>
    </xf>
    <xf numFmtId="0" fontId="92" fillId="0" borderId="0" xfId="0" applyFont="1"/>
    <xf numFmtId="0" fontId="4" fillId="0" borderId="0" xfId="0" quotePrefix="1" applyFont="1" applyFill="1" applyBorder="1" applyAlignment="1">
      <alignment vertical="center"/>
    </xf>
    <xf numFmtId="3" fontId="16" fillId="0" borderId="0" xfId="1153" applyNumberFormat="1" applyFont="1" applyFill="1" applyBorder="1" applyAlignment="1">
      <alignment vertical="center"/>
    </xf>
    <xf numFmtId="37" fontId="16" fillId="0" borderId="0" xfId="0" applyNumberFormat="1" applyFont="1"/>
    <xf numFmtId="170" fontId="16" fillId="0" borderId="0" xfId="0" applyNumberFormat="1" applyFont="1" applyAlignment="1">
      <alignment vertical="center"/>
    </xf>
    <xf numFmtId="3" fontId="90" fillId="0" borderId="0" xfId="0" applyNumberFormat="1" applyFont="1"/>
    <xf numFmtId="0" fontId="26" fillId="0" borderId="0" xfId="0" applyFont="1" applyFill="1" applyBorder="1" applyAlignment="1">
      <alignment vertical="center" wrapText="1"/>
    </xf>
    <xf numFmtId="3" fontId="16" fillId="0" borderId="0" xfId="0" applyNumberFormat="1" applyFont="1" applyBorder="1" applyAlignment="1">
      <alignment vertical="center"/>
    </xf>
    <xf numFmtId="0" fontId="16" fillId="0" borderId="0" xfId="0" quotePrefix="1" applyFont="1" applyFill="1" applyBorder="1" applyAlignment="1">
      <alignment vertical="center"/>
    </xf>
    <xf numFmtId="0" fontId="26" fillId="0" borderId="0" xfId="0" applyFont="1" applyBorder="1" applyAlignment="1" applyProtection="1"/>
    <xf numFmtId="9" fontId="28" fillId="0" borderId="0" xfId="1900" applyFont="1"/>
    <xf numFmtId="173" fontId="16" fillId="0" borderId="0" xfId="0" applyNumberFormat="1" applyFont="1" applyAlignment="1">
      <alignment vertical="center"/>
    </xf>
    <xf numFmtId="180" fontId="26" fillId="0" borderId="0" xfId="0" applyNumberFormat="1" applyFont="1"/>
    <xf numFmtId="0" fontId="164" fillId="0" borderId="0" xfId="1136"/>
    <xf numFmtId="0" fontId="31" fillId="0" borderId="0" xfId="0" applyFont="1" applyBorder="1" applyAlignment="1">
      <alignment horizontal="center" vertical="center"/>
    </xf>
    <xf numFmtId="0" fontId="4" fillId="0" borderId="19" xfId="0" applyFont="1" applyBorder="1" applyAlignment="1">
      <alignment horizontal="center" wrapText="1"/>
    </xf>
    <xf numFmtId="0" fontId="4" fillId="0" borderId="19" xfId="1882" quotePrefix="1" applyFont="1" applyFill="1" applyBorder="1" applyAlignment="1">
      <alignment vertical="center"/>
    </xf>
    <xf numFmtId="0" fontId="4" fillId="0" borderId="0" xfId="1882" applyFont="1" applyBorder="1" applyAlignment="1">
      <alignment vertical="center"/>
    </xf>
    <xf numFmtId="0" fontId="4" fillId="0" borderId="0" xfId="0" applyFont="1" applyFill="1" applyBorder="1" applyAlignment="1">
      <alignment vertical="center" wrapText="1"/>
    </xf>
    <xf numFmtId="181" fontId="16" fillId="0" borderId="0" xfId="0" applyNumberFormat="1" applyFont="1"/>
    <xf numFmtId="0" fontId="87" fillId="0" borderId="19" xfId="0" applyFont="1" applyBorder="1" applyAlignment="1">
      <alignment horizontal="left"/>
    </xf>
    <xf numFmtId="177" fontId="16" fillId="0" borderId="0" xfId="0" applyNumberFormat="1" applyFont="1" applyBorder="1"/>
    <xf numFmtId="188" fontId="16" fillId="0" borderId="0" xfId="0" applyNumberFormat="1" applyFont="1" applyAlignment="1">
      <alignment vertical="center"/>
    </xf>
    <xf numFmtId="176" fontId="16" fillId="0" borderId="0" xfId="0" applyNumberFormat="1" applyFont="1" applyAlignment="1">
      <alignment vertical="center"/>
    </xf>
    <xf numFmtId="175" fontId="24" fillId="0" borderId="0" xfId="1152" applyFont="1" applyBorder="1"/>
    <xf numFmtId="0" fontId="40" fillId="0" borderId="0" xfId="0" applyFont="1"/>
    <xf numFmtId="3" fontId="24" fillId="0" borderId="0" xfId="0" applyNumberFormat="1" applyFont="1"/>
    <xf numFmtId="0" fontId="4" fillId="0" borderId="0" xfId="0" applyFont="1" applyAlignment="1">
      <alignment vertical="center"/>
    </xf>
    <xf numFmtId="9" fontId="4" fillId="0" borderId="19" xfId="0" applyNumberFormat="1" applyFont="1" applyFill="1" applyBorder="1" applyAlignment="1">
      <alignment horizontal="center" wrapText="1"/>
    </xf>
    <xf numFmtId="190" fontId="4" fillId="0" borderId="0" xfId="0" applyNumberFormat="1" applyFont="1" applyAlignment="1">
      <alignment wrapText="1"/>
    </xf>
    <xf numFmtId="0" fontId="93" fillId="0" borderId="0" xfId="0" applyFont="1"/>
    <xf numFmtId="4" fontId="16"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5" fillId="0" borderId="0" xfId="1224" applyFont="1" applyBorder="1" applyAlignment="1">
      <alignment vertic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100" fillId="0" borderId="0" xfId="1224" applyFont="1" applyAlignment="1">
      <alignment vertical="center"/>
    </xf>
    <xf numFmtId="0" fontId="99" fillId="0" borderId="0" xfId="0" applyFont="1" applyAlignment="1">
      <alignment vertical="center"/>
    </xf>
    <xf numFmtId="0" fontId="4" fillId="0" borderId="21" xfId="0" applyFont="1" applyBorder="1" applyAlignment="1">
      <alignment horizontal="center" vertical="center"/>
    </xf>
    <xf numFmtId="187" fontId="4" fillId="0" borderId="19" xfId="1152" applyNumberFormat="1" applyFont="1" applyFill="1" applyBorder="1" applyAlignment="1">
      <alignment horizontal="center" vertical="center"/>
    </xf>
    <xf numFmtId="3" fontId="4" fillId="0" borderId="19" xfId="0" applyNumberFormat="1" applyFont="1" applyFill="1" applyBorder="1" applyAlignment="1">
      <alignment horizontal="center"/>
    </xf>
    <xf numFmtId="0" fontId="4" fillId="0" borderId="19" xfId="0" applyFont="1" applyFill="1" applyBorder="1" applyAlignment="1"/>
    <xf numFmtId="0" fontId="4" fillId="0" borderId="22" xfId="0" applyFont="1" applyFill="1" applyBorder="1" applyAlignment="1">
      <alignment wrapText="1"/>
    </xf>
    <xf numFmtId="0" fontId="26" fillId="0" borderId="0" xfId="0" applyFont="1" applyBorder="1" applyAlignment="1" applyProtection="1">
      <alignment vertical="center"/>
    </xf>
    <xf numFmtId="2" fontId="26" fillId="0" borderId="0" xfId="0" applyNumberFormat="1" applyFont="1" applyBorder="1" applyAlignment="1" applyProtection="1">
      <alignment vertical="center"/>
    </xf>
    <xf numFmtId="0" fontId="4" fillId="0" borderId="19" xfId="0" applyFont="1" applyBorder="1" applyAlignment="1">
      <alignment horizontal="center" vertical="center"/>
    </xf>
    <xf numFmtId="0" fontId="4" fillId="0" borderId="19" xfId="0" applyFont="1" applyBorder="1" applyAlignment="1" applyProtection="1">
      <alignment horizontal="center"/>
    </xf>
    <xf numFmtId="0" fontId="4" fillId="0" borderId="19" xfId="0" applyFont="1" applyBorder="1" applyAlignment="1">
      <alignment horizontal="left" vertical="center"/>
    </xf>
    <xf numFmtId="170" fontId="28" fillId="0" borderId="0" xfId="1900" applyNumberFormat="1" applyFont="1" applyAlignment="1">
      <alignment vertical="center"/>
    </xf>
    <xf numFmtId="9" fontId="16" fillId="0" borderId="0" xfId="0" applyNumberFormat="1" applyFont="1"/>
    <xf numFmtId="170" fontId="4" fillId="0" borderId="0" xfId="1882" applyNumberFormat="1" applyFont="1" applyFill="1" applyBorder="1" applyAlignment="1">
      <alignment vertical="center"/>
    </xf>
    <xf numFmtId="9" fontId="16" fillId="0" borderId="0" xfId="0" quotePrefix="1" applyNumberFormat="1" applyFont="1" applyFill="1" applyBorder="1" applyAlignment="1">
      <alignment vertical="center"/>
    </xf>
    <xf numFmtId="170" fontId="40" fillId="0" borderId="0" xfId="1900" applyNumberFormat="1" applyFont="1" applyBorder="1"/>
    <xf numFmtId="0" fontId="4" fillId="0" borderId="19" xfId="0" applyFont="1" applyBorder="1" applyAlignment="1">
      <alignment horizontal="left" wrapText="1"/>
    </xf>
    <xf numFmtId="2" fontId="28" fillId="0" borderId="0" xfId="1900" applyNumberFormat="1" applyFont="1" applyAlignment="1">
      <alignment vertical="center"/>
    </xf>
    <xf numFmtId="0" fontId="16" fillId="0" borderId="0" xfId="0" applyFont="1" applyFill="1"/>
    <xf numFmtId="0" fontId="27" fillId="0" borderId="0" xfId="0" applyFont="1" applyAlignment="1">
      <alignment wrapText="1"/>
    </xf>
    <xf numFmtId="0" fontId="92" fillId="0" borderId="0" xfId="0" applyFont="1" applyAlignment="1">
      <alignment wrapText="1"/>
    </xf>
    <xf numFmtId="0" fontId="101" fillId="0" borderId="0" xfId="0" applyFont="1"/>
    <xf numFmtId="0" fontId="91" fillId="0" borderId="0" xfId="0" applyFont="1" applyFill="1" applyBorder="1" applyAlignment="1">
      <alignment vertical="center" wrapText="1"/>
    </xf>
    <xf numFmtId="0" fontId="102" fillId="0" borderId="0" xfId="0" applyFont="1" applyFill="1" applyBorder="1" applyAlignment="1">
      <alignment vertical="top" wrapText="1"/>
    </xf>
    <xf numFmtId="0" fontId="103" fillId="0" borderId="0" xfId="0" applyFont="1" applyBorder="1" applyAlignment="1">
      <alignment wrapText="1"/>
    </xf>
    <xf numFmtId="0" fontId="102" fillId="0" borderId="19" xfId="0" applyFont="1" applyFill="1" applyBorder="1" applyAlignment="1">
      <alignment vertical="top" wrapText="1"/>
    </xf>
    <xf numFmtId="192" fontId="102" fillId="0" borderId="19" xfId="0" applyNumberFormat="1" applyFont="1" applyFill="1" applyBorder="1" applyAlignment="1">
      <alignment horizontal="center" vertical="center" wrapText="1"/>
    </xf>
    <xf numFmtId="0" fontId="104" fillId="0" borderId="0" xfId="0" applyFont="1" applyAlignment="1"/>
    <xf numFmtId="0" fontId="104" fillId="0" borderId="0" xfId="0" applyFont="1"/>
    <xf numFmtId="0" fontId="4" fillId="0" borderId="19" xfId="0" applyFont="1" applyBorder="1" applyAlignment="1" applyProtection="1">
      <alignment horizontal="center" vertical="center"/>
    </xf>
    <xf numFmtId="0" fontId="105" fillId="0" borderId="0" xfId="0" applyFont="1"/>
    <xf numFmtId="0" fontId="102" fillId="0" borderId="19" xfId="0" applyFont="1" applyFill="1" applyBorder="1" applyAlignment="1">
      <alignment horizontal="left" vertical="center" wrapText="1"/>
    </xf>
    <xf numFmtId="37" fontId="4" fillId="0" borderId="19" xfId="0" applyNumberFormat="1" applyFont="1" applyBorder="1" applyAlignment="1" applyProtection="1">
      <alignment horizontal="center" vertical="center"/>
    </xf>
    <xf numFmtId="172" fontId="28" fillId="0" borderId="19" xfId="1900" applyNumberFormat="1" applyFont="1" applyBorder="1" applyAlignment="1" applyProtection="1">
      <alignment horizontal="center" vertical="center"/>
    </xf>
    <xf numFmtId="181" fontId="4" fillId="0" borderId="19" xfId="0" applyNumberFormat="1" applyFont="1" applyBorder="1" applyAlignment="1" applyProtection="1">
      <alignment horizontal="center" vertical="center"/>
    </xf>
    <xf numFmtId="3" fontId="16" fillId="0" borderId="19" xfId="0" applyNumberFormat="1" applyFont="1" applyBorder="1" applyAlignment="1">
      <alignment horizontal="center" vertical="center"/>
    </xf>
    <xf numFmtId="3" fontId="4" fillId="0" borderId="19" xfId="0" applyNumberFormat="1" applyFont="1" applyBorder="1" applyAlignment="1">
      <alignment horizontal="center" vertical="center"/>
    </xf>
    <xf numFmtId="177" fontId="29" fillId="0" borderId="0" xfId="1152" applyNumberFormat="1"/>
    <xf numFmtId="0" fontId="101" fillId="0" borderId="0" xfId="0" applyFont="1" applyFill="1"/>
    <xf numFmtId="0" fontId="101" fillId="0" borderId="0" xfId="0" applyFont="1" applyFill="1" applyAlignment="1"/>
    <xf numFmtId="0" fontId="105" fillId="0" borderId="0" xfId="0" applyFont="1" applyFill="1" applyAlignment="1"/>
    <xf numFmtId="0" fontId="104" fillId="0" borderId="0" xfId="0" applyFont="1" applyFill="1" applyAlignment="1"/>
    <xf numFmtId="0" fontId="104" fillId="0" borderId="0" xfId="0" applyFont="1" applyFill="1"/>
    <xf numFmtId="0" fontId="97" fillId="0" borderId="0" xfId="0" applyFont="1" applyBorder="1" applyAlignment="1">
      <alignment horizontal="center"/>
    </xf>
    <xf numFmtId="0" fontId="53" fillId="0" borderId="0" xfId="0" applyFont="1" applyBorder="1" applyAlignment="1">
      <alignment horizontal="justify" vertical="center" wrapText="1"/>
    </xf>
    <xf numFmtId="0" fontId="26" fillId="0" borderId="0" xfId="1882" applyFont="1" applyBorder="1" applyProtection="1"/>
    <xf numFmtId="0" fontId="16" fillId="0" borderId="0" xfId="0" applyFont="1" applyFill="1" applyBorder="1"/>
    <xf numFmtId="4" fontId="106" fillId="0" borderId="0" xfId="0" applyNumberFormat="1" applyFont="1" applyFill="1" applyBorder="1"/>
    <xf numFmtId="0" fontId="4" fillId="0" borderId="0" xfId="0" applyFont="1" applyFill="1" applyAlignment="1"/>
    <xf numFmtId="0" fontId="4" fillId="0" borderId="0" xfId="0" applyFont="1" applyFill="1"/>
    <xf numFmtId="0" fontId="105" fillId="0" borderId="0" xfId="0" applyFont="1" applyFill="1"/>
    <xf numFmtId="172" fontId="4" fillId="0" borderId="0" xfId="0" applyNumberFormat="1" applyFont="1"/>
    <xf numFmtId="0" fontId="107" fillId="0" borderId="0" xfId="1136" applyFont="1" applyBorder="1" applyAlignment="1" applyProtection="1">
      <alignment horizontal="center" vertical="center"/>
    </xf>
    <xf numFmtId="0" fontId="108" fillId="0" borderId="0" xfId="0" applyFont="1" applyAlignment="1">
      <alignment horizontal="center" vertical="center" readingOrder="1"/>
    </xf>
    <xf numFmtId="4" fontId="104" fillId="0" borderId="0" xfId="0" applyNumberFormat="1" applyFont="1" applyFill="1"/>
    <xf numFmtId="0" fontId="16" fillId="0" borderId="0" xfId="0" applyNumberFormat="1" applyFont="1"/>
    <xf numFmtId="0" fontId="4" fillId="0" borderId="0" xfId="0" applyFont="1" applyFill="1" applyBorder="1"/>
    <xf numFmtId="193" fontId="16" fillId="0" borderId="0" xfId="0" applyNumberFormat="1" applyFont="1"/>
    <xf numFmtId="0" fontId="103" fillId="0" borderId="0" xfId="0" applyFont="1" applyBorder="1" applyAlignment="1">
      <alignment horizontal="center" wrapText="1"/>
    </xf>
    <xf numFmtId="0" fontId="58" fillId="0" borderId="0" xfId="1265" applyFont="1" applyAlignment="1" applyProtection="1">
      <alignment horizontal="right" wrapText="1" readingOrder="1"/>
      <protection locked="0"/>
    </xf>
    <xf numFmtId="0" fontId="31" fillId="0" borderId="0" xfId="0" applyFont="1" applyFill="1"/>
    <xf numFmtId="0" fontId="26" fillId="0" borderId="0" xfId="0" applyFont="1" applyFill="1"/>
    <xf numFmtId="180" fontId="26" fillId="0" borderId="0" xfId="0" applyNumberFormat="1" applyFont="1" applyFill="1"/>
    <xf numFmtId="0" fontId="26" fillId="0" borderId="0" xfId="0" applyFont="1" applyFill="1" applyAlignment="1"/>
    <xf numFmtId="0" fontId="0" fillId="0" borderId="0" xfId="0" applyFill="1"/>
    <xf numFmtId="0" fontId="87" fillId="0" borderId="0" xfId="0" applyFont="1"/>
    <xf numFmtId="3" fontId="4" fillId="0" borderId="19" xfId="0" applyNumberFormat="1" applyFont="1" applyBorder="1" applyAlignment="1">
      <alignment horizontal="center"/>
    </xf>
    <xf numFmtId="192" fontId="59" fillId="0" borderId="0" xfId="0" applyNumberFormat="1" applyFont="1" applyFill="1" applyBorder="1" applyAlignment="1">
      <alignment vertical="top" wrapText="1"/>
    </xf>
    <xf numFmtId="173" fontId="4" fillId="0" borderId="21" xfId="0" applyNumberFormat="1" applyFont="1" applyBorder="1" applyAlignment="1">
      <alignment horizontal="center" vertical="center"/>
    </xf>
    <xf numFmtId="0" fontId="4" fillId="0" borderId="19" xfId="0" applyFont="1" applyFill="1" applyBorder="1" applyAlignment="1">
      <alignment horizontal="left" vertical="center"/>
    </xf>
    <xf numFmtId="171" fontId="4" fillId="0" borderId="19" xfId="0" applyNumberFormat="1" applyFont="1" applyBorder="1" applyAlignment="1" applyProtection="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4" fillId="0" borderId="0" xfId="1882" quotePrefix="1" applyFont="1" applyFill="1" applyBorder="1" applyAlignment="1">
      <alignment vertical="center"/>
    </xf>
    <xf numFmtId="195" fontId="62" fillId="53" borderId="0" xfId="1267" applyNumberFormat="1" applyFont="1" applyFill="1" applyBorder="1" applyAlignment="1" applyProtection="1">
      <alignment horizontal="right" vertical="top" wrapText="1" readingOrder="1"/>
      <protection locked="0"/>
    </xf>
    <xf numFmtId="0" fontId="61" fillId="0" borderId="0" xfId="1267" applyFont="1" applyBorder="1" applyAlignment="1" applyProtection="1">
      <alignment horizontal="center" vertical="top" wrapText="1" readingOrder="1"/>
      <protection locked="0"/>
    </xf>
    <xf numFmtId="170" fontId="16" fillId="0" borderId="0" xfId="0" applyNumberFormat="1" applyFont="1" applyBorder="1"/>
    <xf numFmtId="194" fontId="62" fillId="53" borderId="0" xfId="1267" applyNumberFormat="1" applyFont="1" applyFill="1" applyBorder="1" applyAlignment="1" applyProtection="1">
      <alignment horizontal="right" vertical="top" wrapText="1" readingOrder="1"/>
      <protection locked="0"/>
    </xf>
    <xf numFmtId="9" fontId="24" fillId="0" borderId="0" xfId="1900" applyFont="1" applyFill="1" applyBorder="1" applyAlignment="1">
      <alignment vertical="center"/>
    </xf>
    <xf numFmtId="170" fontId="16" fillId="0" borderId="0" xfId="0" applyNumberFormat="1" applyFont="1" applyFill="1" applyBorder="1" applyAlignment="1">
      <alignment vertical="center"/>
    </xf>
    <xf numFmtId="192" fontId="59" fillId="0" borderId="0" xfId="1249" applyNumberFormat="1" applyFont="1" applyFill="1" applyBorder="1" applyAlignment="1">
      <alignment vertical="top" wrapText="1"/>
    </xf>
    <xf numFmtId="192" fontId="103" fillId="0" borderId="0" xfId="0" applyNumberFormat="1" applyFont="1" applyBorder="1" applyAlignment="1">
      <alignment wrapText="1"/>
    </xf>
    <xf numFmtId="194" fontId="62" fillId="0" borderId="0" xfId="1267" applyNumberFormat="1" applyFont="1" applyFill="1" applyBorder="1" applyAlignment="1" applyProtection="1">
      <alignment horizontal="right" vertical="top" wrapText="1" readingOrder="1"/>
      <protection locked="0"/>
    </xf>
    <xf numFmtId="194" fontId="61" fillId="0" borderId="0" xfId="1267" applyNumberFormat="1" applyFont="1" applyFill="1" applyBorder="1" applyAlignment="1" applyProtection="1">
      <alignment horizontal="right" vertical="top" wrapText="1" readingOrder="1"/>
      <protection locked="0"/>
    </xf>
    <xf numFmtId="3" fontId="16" fillId="0" borderId="0" xfId="0" applyNumberFormat="1"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61" fillId="0" borderId="0" xfId="1267" applyFont="1" applyFill="1" applyBorder="1" applyAlignment="1" applyProtection="1">
      <alignment horizontal="center" vertical="top" wrapText="1" readingOrder="1"/>
      <protection locked="0"/>
    </xf>
    <xf numFmtId="195" fontId="62" fillId="0" borderId="0" xfId="1267" applyNumberFormat="1" applyFont="1" applyFill="1" applyBorder="1" applyAlignment="1" applyProtection="1">
      <alignment horizontal="right" vertical="top" wrapText="1" readingOrder="1"/>
      <protection locked="0"/>
    </xf>
    <xf numFmtId="3" fontId="16" fillId="0" borderId="0" xfId="0" applyNumberFormat="1" applyFont="1" applyFill="1" applyAlignment="1">
      <alignment vertical="center"/>
    </xf>
    <xf numFmtId="170" fontId="16" fillId="0" borderId="0" xfId="0" applyNumberFormat="1" applyFont="1" applyFill="1" applyAlignment="1">
      <alignment vertical="center"/>
    </xf>
    <xf numFmtId="0" fontId="62" fillId="0" borderId="0" xfId="1267" applyFont="1" applyFill="1" applyBorder="1" applyAlignment="1" applyProtection="1">
      <alignment vertical="top" wrapText="1" readingOrder="1"/>
      <protection locked="0"/>
    </xf>
    <xf numFmtId="195" fontId="61" fillId="0" borderId="0" xfId="1267" applyNumberFormat="1" applyFont="1" applyFill="1" applyBorder="1" applyAlignment="1" applyProtection="1">
      <alignment horizontal="right" vertical="top" wrapText="1" readingOrder="1"/>
      <protection locked="0"/>
    </xf>
    <xf numFmtId="3" fontId="31" fillId="0" borderId="0" xfId="0" applyNumberFormat="1" applyFont="1" applyFill="1" applyBorder="1" applyAlignment="1">
      <alignment vertical="center"/>
    </xf>
    <xf numFmtId="170" fontId="31" fillId="0" borderId="0" xfId="0" applyNumberFormat="1" applyFont="1" applyFill="1" applyBorder="1" applyAlignment="1">
      <alignment vertical="center"/>
    </xf>
    <xf numFmtId="0" fontId="31" fillId="0" borderId="0" xfId="0" applyFont="1" applyFill="1" applyBorder="1" applyAlignment="1">
      <alignment vertical="center"/>
    </xf>
    <xf numFmtId="0" fontId="4" fillId="0" borderId="0" xfId="0" applyFont="1" applyFill="1" applyBorder="1" applyAlignment="1">
      <alignment vertical="center"/>
    </xf>
    <xf numFmtId="9" fontId="28" fillId="0" borderId="0" xfId="1900" applyFont="1" applyFill="1" applyBorder="1" applyAlignment="1">
      <alignment vertical="center"/>
    </xf>
    <xf numFmtId="0" fontId="110" fillId="0" borderId="0" xfId="0" applyFont="1"/>
    <xf numFmtId="0" fontId="111" fillId="0" borderId="0" xfId="0" applyFont="1"/>
    <xf numFmtId="0" fontId="91" fillId="0" borderId="0" xfId="0" applyFont="1" applyBorder="1" applyAlignment="1"/>
    <xf numFmtId="170" fontId="110" fillId="0" borderId="0" xfId="0" applyNumberFormat="1" applyFont="1" applyBorder="1"/>
    <xf numFmtId="0" fontId="112" fillId="0" borderId="0" xfId="1224" applyFont="1" applyAlignment="1">
      <alignment vertical="center"/>
    </xf>
    <xf numFmtId="0" fontId="4" fillId="0" borderId="0" xfId="0" applyFont="1" applyAlignment="1">
      <alignment wrapText="1"/>
    </xf>
    <xf numFmtId="173" fontId="0" fillId="0" borderId="0" xfId="0" applyNumberFormat="1"/>
    <xf numFmtId="0" fontId="111" fillId="0" borderId="0" xfId="0" applyFont="1" applyAlignment="1">
      <alignment vertical="center"/>
    </xf>
    <xf numFmtId="9" fontId="90" fillId="0" borderId="0" xfId="0" applyNumberFormat="1" applyFont="1"/>
    <xf numFmtId="0" fontId="113" fillId="53" borderId="0" xfId="0" applyFont="1" applyFill="1" applyAlignment="1">
      <alignment horizontal="right" vertical="center" wrapText="1"/>
    </xf>
    <xf numFmtId="198" fontId="4" fillId="0" borderId="0" xfId="0" applyNumberFormat="1" applyFont="1"/>
    <xf numFmtId="0" fontId="4" fillId="0" borderId="19" xfId="0" applyNumberFormat="1" applyFont="1" applyBorder="1" applyAlignment="1">
      <alignment horizontal="left"/>
    </xf>
    <xf numFmtId="0" fontId="0" fillId="0" borderId="0" xfId="0" applyNumberFormat="1" applyBorder="1"/>
    <xf numFmtId="0" fontId="87" fillId="0" borderId="0" xfId="0" applyFont="1" applyFill="1" applyBorder="1" applyAlignment="1"/>
    <xf numFmtId="0" fontId="105" fillId="0" borderId="0" xfId="0" applyFont="1" applyFill="1" applyBorder="1" applyAlignment="1"/>
    <xf numFmtId="0" fontId="115" fillId="0" borderId="0" xfId="0" applyFont="1" applyAlignment="1">
      <alignment horizontal="right" vertical="center" wrapText="1"/>
    </xf>
    <xf numFmtId="192" fontId="66" fillId="0" borderId="0" xfId="0" applyNumberFormat="1" applyFont="1" applyFill="1" applyBorder="1" applyAlignment="1">
      <alignment vertical="top" wrapText="1"/>
    </xf>
    <xf numFmtId="3" fontId="4" fillId="0" borderId="0" xfId="0" applyNumberFormat="1" applyFont="1"/>
    <xf numFmtId="0" fontId="116" fillId="0" borderId="0" xfId="0" applyNumberFormat="1" applyFont="1" applyBorder="1"/>
    <xf numFmtId="0" fontId="105" fillId="0" borderId="0" xfId="0" applyFont="1" applyBorder="1" applyAlignment="1"/>
    <xf numFmtId="0" fontId="105" fillId="0" borderId="0" xfId="0" applyFont="1" applyBorder="1"/>
    <xf numFmtId="0" fontId="105" fillId="0" borderId="0" xfId="0" applyFont="1" applyFill="1" applyBorder="1"/>
    <xf numFmtId="0" fontId="104" fillId="0" borderId="0" xfId="0" applyFont="1" applyBorder="1" applyAlignment="1"/>
    <xf numFmtId="0" fontId="104" fillId="0" borderId="0" xfId="0" applyFont="1" applyBorder="1"/>
    <xf numFmtId="0" fontId="4" fillId="0" borderId="0" xfId="0" applyFont="1" applyBorder="1" applyAlignment="1"/>
    <xf numFmtId="0" fontId="87" fillId="0" borderId="0" xfId="0" applyFont="1" applyBorder="1" applyAlignment="1"/>
    <xf numFmtId="0" fontId="87" fillId="0" borderId="0" xfId="0" applyFont="1" applyBorder="1"/>
    <xf numFmtId="0" fontId="87" fillId="0" borderId="0" xfId="0" applyFont="1" applyFill="1" applyBorder="1"/>
    <xf numFmtId="0" fontId="106" fillId="0" borderId="0" xfId="0" applyFont="1" applyBorder="1" applyAlignment="1"/>
    <xf numFmtId="0" fontId="106" fillId="0" borderId="0" xfId="0" applyFont="1" applyBorder="1"/>
    <xf numFmtId="0" fontId="101" fillId="0" borderId="0" xfId="0" applyFont="1" applyBorder="1"/>
    <xf numFmtId="0" fontId="4" fillId="0" borderId="0" xfId="0" applyFont="1" applyBorder="1" applyAlignment="1">
      <alignment vertical="center" wrapText="1"/>
    </xf>
    <xf numFmtId="177" fontId="16" fillId="0" borderId="0" xfId="0" applyNumberFormat="1" applyFont="1" applyFill="1" applyBorder="1"/>
    <xf numFmtId="4" fontId="104" fillId="0" borderId="0" xfId="0" applyNumberFormat="1" applyFont="1" applyBorder="1"/>
    <xf numFmtId="0" fontId="26" fillId="0" borderId="0" xfId="0" applyNumberFormat="1" applyFont="1"/>
    <xf numFmtId="0" fontId="29" fillId="0" borderId="0" xfId="1152" applyNumberFormat="1"/>
    <xf numFmtId="0" fontId="0" fillId="0" borderId="0" xfId="0" applyAlignment="1"/>
    <xf numFmtId="0" fontId="16" fillId="0" borderId="0" xfId="0" applyFont="1" applyBorder="1" applyAlignment="1"/>
    <xf numFmtId="0" fontId="92" fillId="0" borderId="0" xfId="0" applyFont="1" applyAlignment="1"/>
    <xf numFmtId="0" fontId="105" fillId="0" borderId="0" xfId="0" applyFont="1" applyBorder="1" applyAlignment="1">
      <alignment horizontal="left"/>
    </xf>
    <xf numFmtId="0" fontId="114" fillId="0" borderId="0" xfId="0" applyNumberFormat="1" applyFont="1" applyBorder="1"/>
    <xf numFmtId="177" fontId="105"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7" fillId="0" borderId="0" xfId="0" applyNumberFormat="1" applyFont="1"/>
    <xf numFmtId="0" fontId="118" fillId="0" borderId="0" xfId="0" applyFont="1" applyAlignment="1" applyProtection="1">
      <alignment horizontal="right" wrapText="1" readingOrder="1"/>
      <protection locked="0"/>
    </xf>
    <xf numFmtId="0" fontId="118" fillId="0" borderId="0" xfId="0" applyFont="1" applyAlignment="1" applyProtection="1">
      <alignment wrapText="1" readingOrder="1"/>
      <protection locked="0"/>
    </xf>
    <xf numFmtId="4" fontId="118" fillId="0" borderId="0" xfId="0" applyNumberFormat="1" applyFont="1" applyAlignment="1" applyProtection="1">
      <alignment wrapText="1" readingOrder="1"/>
      <protection locked="0"/>
    </xf>
    <xf numFmtId="10" fontId="16" fillId="0" borderId="0" xfId="0" applyNumberFormat="1" applyFont="1"/>
    <xf numFmtId="9" fontId="95" fillId="0" borderId="0" xfId="1224" applyNumberFormat="1" applyFont="1" applyAlignment="1">
      <alignment vertical="center"/>
    </xf>
    <xf numFmtId="0" fontId="16"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9" fillId="0" borderId="0" xfId="0" applyFont="1" applyFill="1" applyBorder="1" applyAlignment="1">
      <alignment vertical="top" wrapText="1"/>
    </xf>
    <xf numFmtId="0" fontId="120" fillId="0" borderId="19" xfId="0" applyFont="1" applyFill="1" applyBorder="1" applyAlignment="1">
      <alignment horizontal="center" vertical="center" wrapText="1"/>
    </xf>
    <xf numFmtId="0" fontId="90" fillId="0" borderId="0" xfId="0" applyFont="1" applyAlignment="1"/>
    <xf numFmtId="3" fontId="4" fillId="0" borderId="0" xfId="1165" applyNumberFormat="1" applyFont="1" applyFill="1" applyBorder="1" applyAlignment="1">
      <alignment horizontal="center" vertical="center"/>
    </xf>
    <xf numFmtId="173" fontId="4" fillId="0" borderId="0" xfId="1165" applyNumberFormat="1" applyFont="1" applyFill="1" applyBorder="1" applyAlignment="1">
      <alignment horizontal="center" vertical="center"/>
    </xf>
    <xf numFmtId="0" fontId="4" fillId="0" borderId="0" xfId="1882" applyFont="1" applyFill="1" applyBorder="1" applyAlignment="1">
      <alignment vertical="center"/>
    </xf>
    <xf numFmtId="182" fontId="16" fillId="0" borderId="0" xfId="0" applyNumberFormat="1" applyFont="1" applyAlignment="1">
      <alignment vertical="center"/>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4" fillId="0" borderId="19" xfId="0" applyFont="1" applyFill="1" applyBorder="1" applyAlignment="1">
      <alignment horizontal="center"/>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17" fontId="121" fillId="0" borderId="0" xfId="1225" applyNumberFormat="1" applyFont="1" applyAlignment="1">
      <alignment horizontal="left" vertical="center"/>
    </xf>
    <xf numFmtId="0" fontId="31" fillId="0" borderId="0" xfId="1225" applyFont="1" applyAlignment="1">
      <alignment vertical="center"/>
    </xf>
    <xf numFmtId="3" fontId="111" fillId="0" borderId="0" xfId="0" applyNumberFormat="1" applyFont="1"/>
    <xf numFmtId="0" fontId="31"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4" fontId="111" fillId="0" borderId="0" xfId="0" applyNumberFormat="1" applyFont="1"/>
    <xf numFmtId="0" fontId="58" fillId="0" borderId="0" xfId="1241" applyFont="1" applyAlignment="1" applyProtection="1">
      <alignment horizontal="right" vertical="top" wrapText="1" readingOrder="1"/>
      <protection locked="0"/>
    </xf>
    <xf numFmtId="0" fontId="58" fillId="0" borderId="0" xfId="1241" applyFont="1" applyAlignment="1" applyProtection="1">
      <alignment vertical="top" wrapText="1" readingOrder="1"/>
      <protection locked="0"/>
    </xf>
    <xf numFmtId="0" fontId="4" fillId="0" borderId="0" xfId="1241" applyAlignment="1">
      <alignment wrapText="1" readingOrder="1"/>
    </xf>
    <xf numFmtId="0" fontId="4" fillId="0" borderId="0" xfId="1241" applyAlignment="1">
      <alignment wrapText="1"/>
    </xf>
    <xf numFmtId="200" fontId="90" fillId="0" borderId="0" xfId="0" applyNumberFormat="1" applyFont="1"/>
    <xf numFmtId="0" fontId="4" fillId="0" borderId="0" xfId="1232" applyAlignment="1">
      <alignment wrapText="1"/>
    </xf>
    <xf numFmtId="0" fontId="58" fillId="0" borderId="0" xfId="1232" applyFont="1" applyAlignment="1" applyProtection="1">
      <alignment horizontal="right" vertical="top" wrapText="1" readingOrder="1"/>
      <protection locked="0"/>
    </xf>
    <xf numFmtId="4" fontId="90" fillId="0" borderId="0" xfId="0" applyNumberFormat="1" applyFont="1" applyFill="1"/>
    <xf numFmtId="0" fontId="90" fillId="0" borderId="0" xfId="0" applyFont="1" applyFill="1" applyAlignment="1">
      <alignment wrapText="1"/>
    </xf>
    <xf numFmtId="4" fontId="90" fillId="0" borderId="0" xfId="0" applyNumberFormat="1" applyFont="1" applyFill="1" applyAlignment="1">
      <alignment wrapText="1"/>
    </xf>
    <xf numFmtId="198" fontId="90" fillId="0" borderId="0" xfId="0" applyNumberFormat="1" applyFont="1" applyFill="1"/>
    <xf numFmtId="0" fontId="90" fillId="0" borderId="0" xfId="0" applyFont="1" applyFill="1"/>
    <xf numFmtId="170" fontId="91" fillId="0" borderId="0" xfId="0" applyNumberFormat="1" applyFont="1" applyBorder="1"/>
    <xf numFmtId="3" fontId="91" fillId="0" borderId="0" xfId="0" applyNumberFormat="1" applyFont="1" applyBorder="1" applyAlignment="1"/>
    <xf numFmtId="0" fontId="91" fillId="0" borderId="0" xfId="0" applyFont="1" applyAlignment="1"/>
    <xf numFmtId="0" fontId="31" fillId="53" borderId="19" xfId="0" applyFont="1" applyFill="1" applyBorder="1" applyAlignment="1">
      <alignment horizontal="center" vertical="center" wrapText="1"/>
    </xf>
    <xf numFmtId="0" fontId="117" fillId="0" borderId="0" xfId="0" applyFont="1" applyFill="1" applyBorder="1"/>
    <xf numFmtId="4" fontId="105" fillId="0" borderId="0" xfId="0" applyNumberFormat="1" applyFont="1" applyFill="1" applyBorder="1" applyAlignment="1">
      <alignment horizontal="center" wrapText="1"/>
    </xf>
    <xf numFmtId="0" fontId="26" fillId="0" borderId="0" xfId="0" applyFont="1" applyBorder="1" applyAlignment="1">
      <alignment horizontal="left" vertical="top" wrapText="1"/>
    </xf>
    <xf numFmtId="9" fontId="4" fillId="0" borderId="0" xfId="0" applyNumberFormat="1" applyFont="1"/>
    <xf numFmtId="4" fontId="26" fillId="0" borderId="0" xfId="0" applyNumberFormat="1" applyFont="1" applyBorder="1" applyAlignment="1">
      <alignment horizontal="center"/>
    </xf>
    <xf numFmtId="4" fontId="104" fillId="0" borderId="0" xfId="0" applyNumberFormat="1" applyFont="1"/>
    <xf numFmtId="2" fontId="104" fillId="0" borderId="0" xfId="0" applyNumberFormat="1" applyFont="1"/>
    <xf numFmtId="3" fontId="104" fillId="0" borderId="0" xfId="0" applyNumberFormat="1" applyFont="1" applyBorder="1" applyAlignment="1"/>
    <xf numFmtId="0" fontId="122" fillId="0" borderId="0" xfId="0" applyFont="1" applyBorder="1" applyAlignment="1">
      <alignment horizontal="center"/>
    </xf>
    <xf numFmtId="3" fontId="122" fillId="0" borderId="0" xfId="0" applyNumberFormat="1" applyFont="1" applyBorder="1"/>
    <xf numFmtId="170" fontId="122" fillId="0" borderId="0" xfId="0" applyNumberFormat="1" applyFont="1" applyBorder="1"/>
    <xf numFmtId="0" fontId="87" fillId="0" borderId="19" xfId="0" applyFont="1" applyFill="1" applyBorder="1" applyAlignment="1">
      <alignment horizontal="left"/>
    </xf>
    <xf numFmtId="0" fontId="87" fillId="0" borderId="19" xfId="0" applyFont="1" applyFill="1" applyBorder="1" applyAlignment="1">
      <alignment horizontal="left" wrapText="1"/>
    </xf>
    <xf numFmtId="9" fontId="0" fillId="0" borderId="0" xfId="0" applyNumberFormat="1"/>
    <xf numFmtId="4" fontId="0" fillId="0" borderId="0" xfId="0" applyNumberFormat="1"/>
    <xf numFmtId="0" fontId="31" fillId="0" borderId="19" xfId="0" applyFont="1" applyBorder="1" applyAlignment="1">
      <alignment horizontal="center" vertical="center"/>
    </xf>
    <xf numFmtId="176" fontId="31" fillId="0" borderId="19" xfId="1153" applyNumberFormat="1" applyFont="1" applyBorder="1" applyAlignment="1">
      <alignment horizontal="center" vertical="center" wrapText="1"/>
    </xf>
    <xf numFmtId="201" fontId="29" fillId="0" borderId="0" xfId="1153" applyNumberFormat="1" applyAlignment="1">
      <alignment vertical="center"/>
    </xf>
    <xf numFmtId="3" fontId="4" fillId="0" borderId="0" xfId="1153" applyNumberFormat="1" applyFont="1" applyFill="1" applyBorder="1" applyAlignment="1">
      <alignment vertical="center"/>
    </xf>
    <xf numFmtId="3" fontId="4" fillId="0" borderId="0" xfId="0" applyNumberFormat="1" applyFont="1" applyBorder="1" applyAlignment="1">
      <alignment vertical="center"/>
    </xf>
    <xf numFmtId="0" fontId="68" fillId="0" borderId="0" xfId="0" applyFont="1" applyAlignment="1">
      <alignment vertical="center"/>
    </xf>
    <xf numFmtId="0" fontId="4" fillId="0" borderId="19" xfId="0" quotePrefix="1" applyFont="1" applyFill="1" applyBorder="1" applyAlignment="1">
      <alignment vertical="center"/>
    </xf>
    <xf numFmtId="3" fontId="4" fillId="0" borderId="19" xfId="1153" applyNumberFormat="1" applyFont="1" applyFill="1" applyBorder="1" applyAlignment="1">
      <alignment horizontal="center" vertical="center"/>
    </xf>
    <xf numFmtId="172" fontId="123" fillId="0" borderId="0" xfId="1900" applyNumberFormat="1" applyFont="1" applyAlignment="1">
      <alignment vertical="center"/>
    </xf>
    <xf numFmtId="170" fontId="90" fillId="0" borderId="0" xfId="0" applyNumberFormat="1" applyFont="1" applyAlignment="1">
      <alignment vertical="center"/>
    </xf>
    <xf numFmtId="0" fontId="90" fillId="0" borderId="0" xfId="0" quotePrefix="1" applyFont="1" applyFill="1" applyBorder="1" applyAlignment="1">
      <alignment vertical="center"/>
    </xf>
    <xf numFmtId="3" fontId="90" fillId="0" borderId="0" xfId="1153" applyNumberFormat="1" applyFont="1" applyFill="1" applyBorder="1" applyAlignment="1">
      <alignment vertical="center"/>
    </xf>
    <xf numFmtId="0" fontId="4" fillId="0" borderId="19" xfId="0" applyFont="1" applyBorder="1" applyAlignment="1">
      <alignment vertical="center"/>
    </xf>
    <xf numFmtId="173" fontId="90" fillId="0" borderId="0" xfId="0" applyNumberFormat="1" applyFont="1" applyFill="1" applyBorder="1" applyAlignment="1">
      <alignment vertical="center"/>
    </xf>
    <xf numFmtId="170" fontId="90" fillId="0" borderId="0" xfId="0" applyNumberFormat="1" applyFont="1" applyBorder="1" applyAlignment="1">
      <alignment vertical="center"/>
    </xf>
    <xf numFmtId="0" fontId="90" fillId="0" borderId="0" xfId="0" applyFont="1" applyBorder="1" applyAlignment="1">
      <alignment vertical="center"/>
    </xf>
    <xf numFmtId="0" fontId="4" fillId="0" borderId="19" xfId="0" applyFont="1" applyFill="1" applyBorder="1" applyAlignment="1">
      <alignment vertical="center"/>
    </xf>
    <xf numFmtId="3" fontId="90" fillId="0" borderId="0" xfId="0" quotePrefix="1" applyNumberFormat="1" applyFont="1" applyFill="1" applyBorder="1" applyAlignment="1">
      <alignment vertical="center"/>
    </xf>
    <xf numFmtId="182" fontId="90" fillId="0" borderId="0" xfId="0" applyNumberFormat="1" applyFont="1" applyBorder="1" applyAlignment="1">
      <alignment vertical="center"/>
    </xf>
    <xf numFmtId="0" fontId="4" fillId="0" borderId="0" xfId="0" applyFont="1" applyBorder="1" applyAlignment="1">
      <alignment vertical="center"/>
    </xf>
    <xf numFmtId="0" fontId="91" fillId="0" borderId="0" xfId="0" applyFont="1" applyBorder="1" applyAlignment="1" applyProtection="1"/>
    <xf numFmtId="0" fontId="90" fillId="0" borderId="0" xfId="0" applyFont="1" applyAlignment="1">
      <alignment vertical="center"/>
    </xf>
    <xf numFmtId="0" fontId="101" fillId="0" borderId="0" xfId="0" applyFont="1" applyAlignment="1">
      <alignment vertical="center"/>
    </xf>
    <xf numFmtId="0" fontId="105" fillId="0" borderId="0" xfId="0" applyFont="1" applyAlignment="1">
      <alignment vertical="center"/>
    </xf>
    <xf numFmtId="173" fontId="4" fillId="0" borderId="0" xfId="0" applyNumberFormat="1" applyFont="1" applyAlignment="1">
      <alignment vertical="center"/>
    </xf>
    <xf numFmtId="170" fontId="4" fillId="0" borderId="0" xfId="0" applyNumberFormat="1" applyFont="1" applyFill="1" applyAlignment="1">
      <alignment vertical="center"/>
    </xf>
    <xf numFmtId="0" fontId="4" fillId="0" borderId="0" xfId="0" applyFont="1" applyFill="1" applyAlignment="1">
      <alignment vertical="center"/>
    </xf>
    <xf numFmtId="0" fontId="31" fillId="0" borderId="0" xfId="0" applyFont="1" applyFill="1" applyAlignment="1">
      <alignment vertical="center"/>
    </xf>
    <xf numFmtId="3" fontId="4" fillId="0" borderId="0" xfId="0" applyNumberFormat="1" applyFont="1" applyFill="1" applyAlignment="1">
      <alignment vertical="center"/>
    </xf>
    <xf numFmtId="3" fontId="105" fillId="0" borderId="0" xfId="1153" applyNumberFormat="1" applyFont="1" applyFill="1" applyBorder="1" applyAlignment="1">
      <alignment vertical="center"/>
    </xf>
    <xf numFmtId="3" fontId="105" fillId="0" borderId="0" xfId="0" applyNumberFormat="1" applyFont="1" applyBorder="1" applyAlignment="1">
      <alignment vertical="center"/>
    </xf>
    <xf numFmtId="0" fontId="105" fillId="0" borderId="0" xfId="0" quotePrefix="1" applyFont="1" applyFill="1" applyBorder="1" applyAlignment="1">
      <alignment vertical="center"/>
    </xf>
    <xf numFmtId="0" fontId="111" fillId="0" borderId="0" xfId="0" applyFont="1" applyBorder="1" applyAlignment="1">
      <alignment vertical="center"/>
    </xf>
    <xf numFmtId="0" fontId="124" fillId="0" borderId="0" xfId="0" applyFont="1"/>
    <xf numFmtId="0" fontId="124" fillId="0" borderId="0" xfId="0" applyFont="1" applyBorder="1"/>
    <xf numFmtId="0" fontId="90" fillId="0" borderId="0" xfId="0"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90"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wrapText="1"/>
    </xf>
    <xf numFmtId="187" fontId="90" fillId="0" borderId="0" xfId="1152" applyNumberFormat="1" applyFont="1" applyFill="1" applyBorder="1" applyAlignment="1">
      <alignment horizontal="center" vertical="center" wrapText="1"/>
    </xf>
    <xf numFmtId="187" fontId="111" fillId="0" borderId="0" xfId="1152" applyNumberFormat="1" applyFont="1" applyFill="1" applyBorder="1" applyAlignment="1">
      <alignment horizontal="center" vertical="center" wrapText="1"/>
    </xf>
    <xf numFmtId="3" fontId="111" fillId="0" borderId="0" xfId="1252" applyNumberFormat="1" applyFont="1" applyFill="1" applyBorder="1" applyAlignment="1" applyProtection="1">
      <alignment horizontal="right"/>
    </xf>
    <xf numFmtId="0" fontId="111" fillId="0" borderId="0" xfId="0" applyFont="1" applyFill="1" applyBorder="1" applyAlignment="1">
      <alignment horizontal="center"/>
    </xf>
    <xf numFmtId="0" fontId="4" fillId="0" borderId="19" xfId="0" applyFont="1" applyFill="1" applyBorder="1" applyAlignment="1">
      <alignment horizontal="center" wrapText="1"/>
    </xf>
    <xf numFmtId="0" fontId="26" fillId="0" borderId="23" xfId="0" applyFont="1" applyFill="1" applyBorder="1" applyAlignment="1">
      <alignment wrapText="1"/>
    </xf>
    <xf numFmtId="3" fontId="4" fillId="0" borderId="19" xfId="0" applyNumberFormat="1" applyFont="1" applyFill="1" applyBorder="1" applyAlignment="1">
      <alignment horizontal="center" vertical="center"/>
    </xf>
    <xf numFmtId="3" fontId="111" fillId="0" borderId="0" xfId="0" applyNumberFormat="1" applyFont="1" applyFill="1" applyBorder="1" applyAlignment="1">
      <alignment horizontal="center" vertical="center"/>
    </xf>
    <xf numFmtId="187" fontId="4" fillId="0" borderId="19" xfId="1152" applyNumberFormat="1" applyFont="1" applyFill="1" applyBorder="1" applyAlignment="1">
      <alignment horizontal="left" vertical="center"/>
    </xf>
    <xf numFmtId="3" fontId="90" fillId="0" borderId="0" xfId="0" applyNumberFormat="1" applyFont="1" applyFill="1" applyBorder="1"/>
    <xf numFmtId="3" fontId="111" fillId="0" borderId="0" xfId="0" applyNumberFormat="1" applyFont="1" applyFill="1" applyBorder="1" applyAlignment="1">
      <alignment horizontal="center"/>
    </xf>
    <xf numFmtId="0" fontId="125" fillId="0" borderId="0" xfId="0" applyFont="1" applyBorder="1" applyAlignment="1">
      <alignment horizontal="left" vertical="center" wrapText="1"/>
    </xf>
    <xf numFmtId="0" fontId="125" fillId="0" borderId="0" xfId="0" applyFont="1" applyBorder="1" applyAlignment="1">
      <alignment horizontal="left"/>
    </xf>
    <xf numFmtId="0" fontId="125" fillId="0" borderId="0" xfId="0" applyFont="1" applyBorder="1" applyAlignment="1">
      <alignment horizontal="left" wrapText="1"/>
    </xf>
    <xf numFmtId="0" fontId="126" fillId="0" borderId="0" xfId="0" applyFont="1" applyBorder="1" applyAlignment="1">
      <alignment horizontal="left" wrapText="1"/>
    </xf>
    <xf numFmtId="0" fontId="111" fillId="0" borderId="0" xfId="0" applyFont="1" applyFill="1"/>
    <xf numFmtId="0" fontId="31" fillId="0" borderId="19" xfId="0" applyFont="1" applyFill="1" applyBorder="1" applyAlignment="1" applyProtection="1">
      <alignment horizontal="center" vertical="center" wrapText="1"/>
    </xf>
    <xf numFmtId="0" fontId="124" fillId="0" borderId="0" xfId="0" applyFont="1" applyFill="1" applyBorder="1"/>
    <xf numFmtId="4" fontId="124" fillId="0" borderId="0" xfId="0" applyNumberFormat="1" applyFont="1" applyFill="1" applyBorder="1"/>
    <xf numFmtId="172" fontId="28" fillId="0" borderId="19" xfId="1900" applyNumberFormat="1" applyFont="1" applyFill="1" applyBorder="1" applyAlignment="1" applyProtection="1">
      <alignment horizontal="center" vertical="center"/>
    </xf>
    <xf numFmtId="182" fontId="90" fillId="0" borderId="0" xfId="0" applyNumberFormat="1" applyFont="1" applyFill="1"/>
    <xf numFmtId="0" fontId="31" fillId="0" borderId="19" xfId="0" applyFont="1" applyBorder="1" applyAlignment="1" applyProtection="1">
      <alignment horizontal="center" vertical="center"/>
    </xf>
    <xf numFmtId="172" fontId="28" fillId="53" borderId="19" xfId="1900" applyNumberFormat="1" applyFont="1" applyFill="1" applyBorder="1" applyAlignment="1" applyProtection="1">
      <alignment horizontal="center" vertical="center"/>
    </xf>
    <xf numFmtId="182" fontId="90" fillId="0" borderId="0" xfId="0" applyNumberFormat="1" applyFont="1"/>
    <xf numFmtId="4" fontId="124" fillId="0" borderId="0" xfId="0" applyNumberFormat="1" applyFont="1" applyBorder="1"/>
    <xf numFmtId="0" fontId="26" fillId="0" borderId="0" xfId="0" applyFont="1" applyBorder="1" applyProtection="1"/>
    <xf numFmtId="0" fontId="91" fillId="0" borderId="0" xfId="0" applyFont="1" applyAlignment="1" applyProtection="1">
      <alignment horizontal="right"/>
    </xf>
    <xf numFmtId="202" fontId="28" fillId="0" borderId="0" xfId="0" applyNumberFormat="1" applyFont="1"/>
    <xf numFmtId="9" fontId="28" fillId="0" borderId="0" xfId="1900" applyNumberFormat="1" applyFont="1"/>
    <xf numFmtId="3" fontId="4" fillId="0" borderId="0" xfId="0" applyNumberFormat="1" applyFont="1" applyBorder="1"/>
    <xf numFmtId="3" fontId="26" fillId="0" borderId="0" xfId="0" applyNumberFormat="1" applyFont="1"/>
    <xf numFmtId="0" fontId="26" fillId="0" borderId="0" xfId="0" applyFont="1" applyAlignment="1">
      <alignment vertical="top" wrapText="1"/>
    </xf>
    <xf numFmtId="0" fontId="31" fillId="0" borderId="19" xfId="0" applyFont="1" applyFill="1" applyBorder="1" applyAlignment="1">
      <alignment horizontal="center" vertical="center"/>
    </xf>
    <xf numFmtId="0" fontId="87" fillId="0" borderId="0" xfId="0" applyFont="1" applyFill="1"/>
    <xf numFmtId="172" fontId="4" fillId="0" borderId="19" xfId="0" applyNumberFormat="1" applyFont="1" applyFill="1" applyBorder="1" applyAlignment="1">
      <alignment horizontal="center" vertical="center"/>
    </xf>
    <xf numFmtId="0" fontId="26" fillId="0" borderId="0" xfId="0" applyFont="1" applyFill="1" applyBorder="1"/>
    <xf numFmtId="0" fontId="92" fillId="0" borderId="0" xfId="0" applyFont="1" applyFill="1"/>
    <xf numFmtId="0" fontId="31" fillId="53" borderId="19" xfId="0" applyFont="1" applyFill="1" applyBorder="1" applyAlignment="1">
      <alignment horizontal="center" vertical="center"/>
    </xf>
    <xf numFmtId="3" fontId="4" fillId="53" borderId="19" xfId="0" applyNumberFormat="1" applyFont="1" applyFill="1" applyBorder="1" applyAlignment="1">
      <alignment horizontal="center" vertical="center"/>
    </xf>
    <xf numFmtId="0" fontId="124" fillId="0" borderId="0" xfId="0" applyFont="1" applyBorder="1" applyAlignment="1"/>
    <xf numFmtId="3" fontId="91" fillId="0" borderId="0" xfId="0" applyNumberFormat="1" applyFont="1"/>
    <xf numFmtId="0" fontId="31" fillId="0" borderId="0" xfId="0" applyFont="1" applyFill="1" applyBorder="1" applyAlignment="1">
      <alignment horizontal="center" vertical="center"/>
    </xf>
    <xf numFmtId="169" fontId="31" fillId="0" borderId="0" xfId="0" applyNumberFormat="1" applyFont="1" applyFill="1" applyBorder="1" applyAlignment="1">
      <alignment horizontal="center" vertical="center"/>
    </xf>
    <xf numFmtId="0" fontId="31" fillId="0" borderId="19"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17" fontId="127" fillId="0" borderId="0" xfId="0" applyNumberFormat="1" applyFont="1" applyBorder="1" applyAlignment="1">
      <alignment horizontal="center" wrapText="1"/>
    </xf>
    <xf numFmtId="0" fontId="26" fillId="0" borderId="0" xfId="0" applyFont="1" applyBorder="1" applyAlignment="1">
      <alignment vertical="center"/>
    </xf>
    <xf numFmtId="203" fontId="26" fillId="0" borderId="0" xfId="0" applyNumberFormat="1" applyFont="1" applyFill="1" applyBorder="1" applyAlignment="1">
      <alignment horizontal="center"/>
    </xf>
    <xf numFmtId="2" fontId="26" fillId="0" borderId="0" xfId="0" applyNumberFormat="1" applyFont="1" applyBorder="1" applyAlignment="1">
      <alignment horizontal="center"/>
    </xf>
    <xf numFmtId="2" fontId="26" fillId="0" borderId="0" xfId="0" applyNumberFormat="1" applyFont="1" applyBorder="1" applyProtection="1"/>
    <xf numFmtId="178" fontId="97" fillId="0" borderId="19" xfId="1152" applyNumberFormat="1" applyFont="1" applyBorder="1" applyAlignment="1">
      <alignment horizontal="center" vertical="center"/>
    </xf>
    <xf numFmtId="177" fontId="97" fillId="0" borderId="19" xfId="1152" applyNumberFormat="1" applyFont="1" applyBorder="1" applyAlignment="1">
      <alignment horizontal="center" vertical="center" wrapText="1"/>
    </xf>
    <xf numFmtId="174" fontId="26" fillId="0" borderId="0" xfId="0" applyNumberFormat="1" applyFont="1"/>
    <xf numFmtId="172" fontId="24" fillId="0" borderId="0" xfId="1900" applyNumberFormat="1" applyFont="1"/>
    <xf numFmtId="17" fontId="115" fillId="0" borderId="24" xfId="0" applyNumberFormat="1" applyFont="1" applyBorder="1" applyAlignment="1">
      <alignment horizontal="center" vertical="center" wrapText="1"/>
    </xf>
    <xf numFmtId="0" fontId="115" fillId="0" borderId="25" xfId="0" applyFont="1" applyBorder="1" applyAlignment="1">
      <alignment horizontal="right" vertical="center" wrapText="1"/>
    </xf>
    <xf numFmtId="0" fontId="113" fillId="53" borderId="26" xfId="0" applyFont="1" applyFill="1" applyBorder="1" applyAlignment="1">
      <alignment horizontal="right" vertical="center" wrapText="1"/>
    </xf>
    <xf numFmtId="17" fontId="115" fillId="0" borderId="27" xfId="0" applyNumberFormat="1" applyFont="1" applyBorder="1" applyAlignment="1">
      <alignment horizontal="center" vertical="center" wrapText="1"/>
    </xf>
    <xf numFmtId="0" fontId="115" fillId="0" borderId="28" xfId="0" applyFont="1" applyBorder="1" applyAlignment="1">
      <alignment horizontal="right" vertical="center" wrapText="1"/>
    </xf>
    <xf numFmtId="0" fontId="31" fillId="0" borderId="19" xfId="0" applyFont="1" applyBorder="1" applyAlignment="1">
      <alignment horizontal="center" wrapText="1"/>
    </xf>
    <xf numFmtId="4" fontId="4" fillId="0" borderId="0" xfId="0" applyNumberFormat="1" applyFont="1" applyFill="1"/>
    <xf numFmtId="0" fontId="4" fillId="0" borderId="0" xfId="1238"/>
    <xf numFmtId="0" fontId="58" fillId="0" borderId="29" xfId="1238" applyFont="1" applyBorder="1" applyAlignment="1" applyProtection="1">
      <alignment horizontal="right" vertical="top" wrapText="1" readingOrder="1"/>
      <protection locked="0"/>
    </xf>
    <xf numFmtId="0" fontId="73" fillId="0" borderId="0" xfId="1238" applyFont="1" applyAlignment="1" applyProtection="1">
      <alignment horizontal="left" wrapText="1" readingOrder="1"/>
      <protection locked="0"/>
    </xf>
    <xf numFmtId="0" fontId="73" fillId="0" borderId="30" xfId="1238" applyFont="1" applyBorder="1" applyAlignment="1" applyProtection="1">
      <alignment horizontal="left" wrapText="1" readingOrder="1"/>
      <protection locked="0"/>
    </xf>
    <xf numFmtId="0" fontId="74" fillId="0" borderId="0" xfId="1238" applyFont="1" applyAlignment="1" applyProtection="1">
      <alignment horizontal="center" wrapText="1" readingOrder="2"/>
      <protection locked="0"/>
    </xf>
    <xf numFmtId="0" fontId="58" fillId="0" borderId="0" xfId="0" applyFont="1" applyAlignment="1" applyProtection="1">
      <alignment horizontal="right" vertical="top" wrapText="1" readingOrder="1"/>
      <protection locked="0"/>
    </xf>
    <xf numFmtId="0" fontId="58" fillId="0" borderId="0" xfId="0" applyFont="1" applyAlignment="1" applyProtection="1">
      <alignment vertical="top" wrapText="1" readingOrder="1"/>
      <protection locked="0"/>
    </xf>
    <xf numFmtId="0" fontId="58" fillId="0" borderId="30" xfId="1238" applyFont="1" applyBorder="1" applyAlignment="1" applyProtection="1">
      <alignment vertical="top" wrapText="1" readingOrder="1"/>
      <protection locked="0"/>
    </xf>
    <xf numFmtId="0" fontId="58" fillId="0" borderId="0" xfId="1238" applyFont="1" applyAlignment="1" applyProtection="1">
      <alignment horizontal="right" vertical="top" wrapText="1" readingOrder="1"/>
      <protection locked="0"/>
    </xf>
    <xf numFmtId="0" fontId="58" fillId="0" borderId="0" xfId="1263" applyFont="1" applyAlignment="1" applyProtection="1">
      <alignment horizontal="right" vertical="top" wrapText="1" readingOrder="1"/>
      <protection locked="0"/>
    </xf>
    <xf numFmtId="0" fontId="58" fillId="0" borderId="0" xfId="1263" applyFont="1" applyAlignment="1" applyProtection="1">
      <alignment vertical="top" wrapText="1" readingOrder="1"/>
      <protection locked="0"/>
    </xf>
    <xf numFmtId="0" fontId="4" fillId="0" borderId="0" xfId="1263" applyAlignment="1">
      <alignment wrapText="1"/>
    </xf>
    <xf numFmtId="0" fontId="4" fillId="53" borderId="0" xfId="0" applyFont="1" applyFill="1"/>
    <xf numFmtId="0" fontId="4" fillId="0" borderId="0" xfId="1238" applyAlignment="1">
      <alignment wrapText="1"/>
    </xf>
    <xf numFmtId="4" fontId="91" fillId="0" borderId="0" xfId="0" applyNumberFormat="1" applyFont="1" applyBorder="1" applyAlignment="1"/>
    <xf numFmtId="0" fontId="58" fillId="0" borderId="0" xfId="1238" applyFont="1" applyAlignment="1" applyProtection="1">
      <alignment horizontal="left" vertical="top" wrapText="1" readingOrder="1"/>
      <protection locked="0"/>
    </xf>
    <xf numFmtId="0" fontId="74" fillId="0" borderId="31" xfId="1238" applyFont="1" applyBorder="1" applyAlignment="1" applyProtection="1">
      <alignment vertical="top" wrapText="1" readingOrder="1"/>
      <protection locked="0"/>
    </xf>
    <xf numFmtId="0" fontId="74" fillId="0" borderId="32" xfId="1238" applyFont="1" applyBorder="1" applyAlignment="1" applyProtection="1">
      <alignment vertical="top" wrapText="1" readingOrder="1"/>
      <protection locked="0"/>
    </xf>
    <xf numFmtId="0" fontId="74" fillId="0" borderId="31" xfId="1238" applyFont="1" applyBorder="1" applyAlignment="1" applyProtection="1">
      <alignment horizontal="right" vertical="top" wrapText="1" readingOrder="1"/>
      <protection locked="0"/>
    </xf>
    <xf numFmtId="1" fontId="31" fillId="0" borderId="0" xfId="0" applyNumberFormat="1" applyFont="1"/>
    <xf numFmtId="9" fontId="31" fillId="0" borderId="0" xfId="0" applyNumberFormat="1" applyFont="1"/>
    <xf numFmtId="0" fontId="25" fillId="0" borderId="0" xfId="0" applyFont="1" applyBorder="1" applyAlignment="1">
      <alignment horizontal="center"/>
    </xf>
    <xf numFmtId="3" fontId="25" fillId="0" borderId="0" xfId="0" applyNumberFormat="1" applyFont="1" applyBorder="1"/>
    <xf numFmtId="170" fontId="25" fillId="0" borderId="0" xfId="0" applyNumberFormat="1" applyFont="1" applyBorder="1"/>
    <xf numFmtId="0" fontId="87" fillId="0" borderId="19" xfId="0" applyFont="1" applyBorder="1" applyAlignment="1">
      <alignment horizontal="center"/>
    </xf>
    <xf numFmtId="9" fontId="31" fillId="0" borderId="0" xfId="0" applyNumberFormat="1" applyFont="1" applyAlignment="1">
      <alignment vertical="center"/>
    </xf>
    <xf numFmtId="188" fontId="31" fillId="0" borderId="0" xfId="0" applyNumberFormat="1" applyFont="1" applyAlignment="1">
      <alignment vertical="center"/>
    </xf>
    <xf numFmtId="188" fontId="31" fillId="0" borderId="0" xfId="0" applyNumberFormat="1" applyFont="1" applyFill="1" applyAlignment="1">
      <alignment vertical="center"/>
    </xf>
    <xf numFmtId="3" fontId="4" fillId="0" borderId="0" xfId="0" applyNumberFormat="1" applyFont="1" applyFill="1" applyBorder="1" applyAlignment="1">
      <alignment vertical="center"/>
    </xf>
    <xf numFmtId="194" fontId="62" fillId="0" borderId="0" xfId="1241" applyNumberFormat="1" applyFont="1" applyFill="1" applyAlignment="1" applyProtection="1">
      <alignment horizontal="right" vertical="top" wrapText="1" readingOrder="1"/>
      <protection locked="0"/>
    </xf>
    <xf numFmtId="195" fontId="62" fillId="0" borderId="0" xfId="1278" applyNumberFormat="1" applyFont="1" applyFill="1" applyBorder="1" applyAlignment="1" applyProtection="1">
      <alignment horizontal="right" vertical="top" wrapText="1" readingOrder="1"/>
      <protection locked="0"/>
    </xf>
    <xf numFmtId="195" fontId="62" fillId="0" borderId="0" xfId="1241" applyNumberFormat="1" applyFont="1" applyFill="1" applyBorder="1" applyAlignment="1" applyProtection="1">
      <alignment horizontal="right" vertical="top" wrapText="1" readingOrder="1"/>
      <protection locked="0"/>
    </xf>
    <xf numFmtId="173" fontId="4" fillId="0" borderId="0" xfId="0" applyNumberFormat="1" applyFont="1" applyFill="1" applyAlignment="1">
      <alignment vertical="center"/>
    </xf>
    <xf numFmtId="0" fontId="26" fillId="0" borderId="0" xfId="0" applyFont="1" applyFill="1" applyBorder="1" applyAlignment="1" applyProtection="1"/>
    <xf numFmtId="0" fontId="0" fillId="0" borderId="0" xfId="0" applyBorder="1"/>
    <xf numFmtId="0" fontId="31" fillId="0" borderId="21"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37" fontId="4" fillId="0" borderId="19" xfId="0" applyNumberFormat="1" applyFont="1" applyBorder="1" applyAlignment="1" applyProtection="1">
      <alignment horizontal="center"/>
    </xf>
    <xf numFmtId="201" fontId="4" fillId="0" borderId="19" xfId="0" applyNumberFormat="1" applyFont="1" applyBorder="1" applyAlignment="1" applyProtection="1">
      <alignment horizontal="center"/>
    </xf>
    <xf numFmtId="37" fontId="4" fillId="0" borderId="0" xfId="0" applyNumberFormat="1" applyFont="1"/>
    <xf numFmtId="170" fontId="28" fillId="0" borderId="19" xfId="1900" applyNumberFormat="1" applyFont="1" applyBorder="1" applyAlignment="1" applyProtection="1">
      <alignment horizontal="center"/>
    </xf>
    <xf numFmtId="0" fontId="26" fillId="0" borderId="0" xfId="0" applyFont="1" applyBorder="1" applyAlignment="1" applyProtection="1">
      <alignment horizontal="right"/>
    </xf>
    <xf numFmtId="172" fontId="28" fillId="0" borderId="0" xfId="1900" applyNumberFormat="1" applyFont="1"/>
    <xf numFmtId="0" fontId="105" fillId="0" borderId="0" xfId="0" applyFont="1" applyAlignment="1"/>
    <xf numFmtId="0" fontId="31" fillId="0" borderId="19" xfId="0" applyFont="1" applyBorder="1" applyAlignment="1">
      <alignment horizontal="center"/>
    </xf>
    <xf numFmtId="0" fontId="31"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0" fontId="128" fillId="0" borderId="0" xfId="1152" applyNumberFormat="1" applyFont="1"/>
    <xf numFmtId="0" fontId="116" fillId="0" borderId="0" xfId="0" applyNumberFormat="1" applyFont="1"/>
    <xf numFmtId="0" fontId="87" fillId="0" borderId="0" xfId="0" applyNumberFormat="1" applyFont="1"/>
    <xf numFmtId="1" fontId="40" fillId="0" borderId="0" xfId="1900" applyNumberFormat="1" applyFont="1"/>
    <xf numFmtId="0" fontId="27" fillId="0" borderId="0" xfId="0" applyNumberFormat="1" applyFont="1" applyBorder="1"/>
    <xf numFmtId="0" fontId="31" fillId="0" borderId="19" xfId="0" applyFont="1" applyBorder="1" applyAlignment="1">
      <alignment horizontal="left"/>
    </xf>
    <xf numFmtId="177" fontId="4" fillId="0" borderId="0" xfId="0" applyNumberFormat="1" applyFont="1"/>
    <xf numFmtId="175" fontId="4" fillId="0" borderId="0" xfId="0" applyNumberFormat="1" applyFont="1"/>
    <xf numFmtId="168" fontId="4" fillId="0" borderId="0" xfId="0" applyNumberFormat="1" applyFont="1"/>
    <xf numFmtId="166" fontId="4" fillId="0" borderId="0" xfId="0" applyNumberFormat="1" applyFont="1" applyBorder="1"/>
    <xf numFmtId="0" fontId="86" fillId="0" borderId="0" xfId="1136" applyFont="1"/>
    <xf numFmtId="173" fontId="4" fillId="0" borderId="19" xfId="0" applyNumberFormat="1" applyFont="1" applyFill="1" applyBorder="1" applyAlignment="1">
      <alignment horizontal="center" vertical="center"/>
    </xf>
    <xf numFmtId="9" fontId="4" fillId="0" borderId="19" xfId="0" applyNumberFormat="1" applyFont="1" applyFill="1" applyBorder="1" applyAlignment="1">
      <alignment horizontal="center" vertical="center"/>
    </xf>
    <xf numFmtId="4" fontId="105" fillId="0" borderId="0" xfId="0" applyNumberFormat="1" applyFont="1"/>
    <xf numFmtId="0" fontId="4" fillId="0" borderId="19" xfId="0" applyFont="1" applyFill="1" applyBorder="1" applyAlignment="1">
      <alignment horizontal="left" wrapText="1"/>
    </xf>
    <xf numFmtId="172" fontId="40" fillId="0" borderId="0" xfId="1900" applyNumberFormat="1" applyFont="1"/>
    <xf numFmtId="0" fontId="129" fillId="0" borderId="0" xfId="0" applyFont="1" applyFill="1" applyBorder="1" applyAlignment="1">
      <alignment horizontal="center"/>
    </xf>
    <xf numFmtId="2" fontId="103" fillId="0" borderId="19" xfId="0" applyNumberFormat="1" applyFont="1" applyBorder="1" applyAlignment="1" applyProtection="1">
      <alignment horizontal="center" vertical="center"/>
    </xf>
    <xf numFmtId="2" fontId="103" fillId="0" borderId="19" xfId="0" applyNumberFormat="1" applyFont="1" applyBorder="1" applyAlignment="1" applyProtection="1">
      <alignment horizontal="center" vertical="center" wrapText="1"/>
    </xf>
    <xf numFmtId="3" fontId="4" fillId="0" borderId="0" xfId="0" applyNumberFormat="1" applyFont="1" applyFill="1"/>
    <xf numFmtId="177" fontId="28" fillId="0" borderId="0" xfId="1152" applyNumberFormat="1" applyFont="1" applyFill="1" applyBorder="1" applyAlignment="1">
      <alignment horizontal="center" vertical="center"/>
    </xf>
    <xf numFmtId="170" fontId="26" fillId="0" borderId="0" xfId="0" applyNumberFormat="1" applyFont="1" applyFill="1"/>
    <xf numFmtId="0" fontId="0" fillId="0" borderId="0" xfId="0" applyFill="1" applyBorder="1"/>
    <xf numFmtId="0" fontId="128" fillId="0" borderId="0" xfId="1152" applyNumberFormat="1" applyFont="1" applyFill="1"/>
    <xf numFmtId="0" fontId="116" fillId="0" borderId="0" xfId="0" applyNumberFormat="1" applyFont="1" applyFill="1"/>
    <xf numFmtId="0" fontId="87" fillId="0" borderId="0" xfId="0" applyNumberFormat="1" applyFont="1" applyFill="1"/>
    <xf numFmtId="1" fontId="24" fillId="0" borderId="0" xfId="1900" applyNumberFormat="1" applyFont="1" applyFill="1"/>
    <xf numFmtId="0" fontId="87" fillId="0" borderId="0" xfId="0" applyNumberFormat="1" applyFont="1" applyFill="1" applyBorder="1"/>
    <xf numFmtId="0" fontId="130" fillId="0" borderId="0" xfId="1226" applyFont="1"/>
    <xf numFmtId="0" fontId="131" fillId="0" borderId="0" xfId="1226" applyFont="1"/>
    <xf numFmtId="0" fontId="121" fillId="0" borderId="0" xfId="1226" applyFont="1" applyAlignment="1">
      <alignment horizontal="center"/>
    </xf>
    <xf numFmtId="17" fontId="121" fillId="0" borderId="0" xfId="1226" quotePrefix="1" applyNumberFormat="1" applyFont="1" applyAlignment="1">
      <alignment horizontal="center"/>
    </xf>
    <xf numFmtId="0" fontId="132" fillId="0" borderId="0" xfId="1226" applyFont="1" applyAlignment="1">
      <alignment horizontal="left" indent="15"/>
    </xf>
    <xf numFmtId="0" fontId="133" fillId="0" borderId="0" xfId="1226" applyFont="1" applyAlignment="1">
      <alignment horizontal="center"/>
    </xf>
    <xf numFmtId="0" fontId="130" fillId="0" borderId="0" xfId="1226" applyFont="1" applyAlignment="1"/>
    <xf numFmtId="0" fontId="131" fillId="0" borderId="0" xfId="1226" applyFont="1" applyAlignment="1"/>
    <xf numFmtId="0" fontId="84" fillId="0" borderId="0" xfId="1226" applyFont="1"/>
    <xf numFmtId="0" fontId="134" fillId="0" borderId="0" xfId="1226" applyFont="1"/>
    <xf numFmtId="0" fontId="130" fillId="0" borderId="0" xfId="1226" quotePrefix="1" applyFont="1"/>
    <xf numFmtId="0" fontId="98" fillId="0" borderId="0" xfId="1226" applyFont="1" applyAlignment="1">
      <alignment wrapText="1"/>
    </xf>
    <xf numFmtId="17" fontId="95" fillId="0" borderId="0" xfId="1226" applyNumberFormat="1" applyFont="1" applyAlignment="1"/>
    <xf numFmtId="0" fontId="135" fillId="0" borderId="0" xfId="1226" applyFont="1"/>
    <xf numFmtId="0" fontId="92" fillId="0" borderId="0" xfId="1226" applyFont="1"/>
    <xf numFmtId="0" fontId="136" fillId="0" borderId="0" xfId="1226" applyFont="1"/>
    <xf numFmtId="0" fontId="137" fillId="0" borderId="0" xfId="1226" applyFont="1"/>
    <xf numFmtId="0" fontId="135" fillId="0" borderId="0" xfId="1226" quotePrefix="1" applyFont="1"/>
    <xf numFmtId="0" fontId="138" fillId="0" borderId="0" xfId="1226" applyFont="1"/>
    <xf numFmtId="0" fontId="97" fillId="0" borderId="0" xfId="1226" applyFont="1"/>
    <xf numFmtId="49" fontId="28" fillId="0" borderId="19" xfId="1152" applyNumberFormat="1" applyFont="1" applyBorder="1" applyAlignment="1">
      <alignment horizontal="center" vertical="center"/>
    </xf>
    <xf numFmtId="172" fontId="28" fillId="0" borderId="0" xfId="0" applyNumberFormat="1" applyFont="1"/>
    <xf numFmtId="198" fontId="16" fillId="0" borderId="0" xfId="0" applyNumberFormat="1" applyFont="1" applyAlignment="1">
      <alignment vertical="center"/>
    </xf>
    <xf numFmtId="3" fontId="87" fillId="0" borderId="0" xfId="0" applyNumberFormat="1" applyFont="1" applyFill="1" applyAlignment="1">
      <alignment vertical="center"/>
    </xf>
    <xf numFmtId="170" fontId="87" fillId="0" borderId="0" xfId="0" applyNumberFormat="1" applyFont="1" applyFill="1" applyAlignment="1">
      <alignment vertical="center"/>
    </xf>
    <xf numFmtId="0" fontId="87" fillId="0" borderId="0" xfId="0" applyFont="1" applyAlignment="1">
      <alignment vertical="center"/>
    </xf>
    <xf numFmtId="0" fontId="87" fillId="0" borderId="0" xfId="0" applyFont="1" applyFill="1" applyAlignment="1">
      <alignment vertical="center"/>
    </xf>
    <xf numFmtId="3" fontId="87" fillId="0" borderId="0" xfId="1153" applyNumberFormat="1" applyFont="1" applyFill="1" applyBorder="1" applyAlignment="1">
      <alignment vertical="center"/>
    </xf>
    <xf numFmtId="3" fontId="87" fillId="0" borderId="0" xfId="0" applyNumberFormat="1" applyFont="1" applyBorder="1" applyAlignment="1">
      <alignment vertical="center"/>
    </xf>
    <xf numFmtId="0" fontId="87" fillId="0" borderId="0" xfId="0" quotePrefix="1" applyFont="1" applyFill="1" applyBorder="1" applyAlignment="1">
      <alignment vertical="center"/>
    </xf>
    <xf numFmtId="193" fontId="0" fillId="0" borderId="0" xfId="0" applyNumberFormat="1"/>
    <xf numFmtId="182" fontId="31" fillId="0" borderId="0" xfId="0" applyNumberFormat="1" applyFont="1"/>
    <xf numFmtId="1" fontId="28" fillId="0" borderId="19" xfId="1152" applyNumberFormat="1" applyFont="1" applyBorder="1" applyAlignment="1">
      <alignment horizontal="center" vertical="center"/>
    </xf>
    <xf numFmtId="177" fontId="33" fillId="0" borderId="0" xfId="1152" applyNumberFormat="1" applyFont="1" applyFill="1"/>
    <xf numFmtId="0" fontId="33" fillId="0" borderId="0" xfId="1152" applyNumberFormat="1" applyFont="1" applyFill="1"/>
    <xf numFmtId="0" fontId="25" fillId="0" borderId="0" xfId="0" applyFont="1" applyFill="1"/>
    <xf numFmtId="191" fontId="33" fillId="0" borderId="0" xfId="1152" applyNumberFormat="1" applyFont="1" applyFill="1"/>
    <xf numFmtId="43" fontId="26" fillId="0" borderId="0" xfId="0" applyNumberFormat="1" applyFont="1" applyFill="1"/>
    <xf numFmtId="0" fontId="113" fillId="0" borderId="0" xfId="0" applyFont="1" applyFill="1" applyAlignment="1">
      <alignment horizontal="right" vertical="center" wrapText="1"/>
    </xf>
    <xf numFmtId="0" fontId="24" fillId="0" borderId="0" xfId="1900" applyNumberFormat="1" applyFont="1" applyFill="1"/>
    <xf numFmtId="177" fontId="24" fillId="0" borderId="0" xfId="1152" applyNumberFormat="1" applyFont="1" applyFill="1"/>
    <xf numFmtId="9" fontId="24" fillId="0" borderId="0" xfId="1900" applyFont="1" applyFill="1"/>
    <xf numFmtId="0" fontId="90" fillId="0" borderId="0" xfId="0" applyNumberFormat="1" applyFont="1" applyFill="1"/>
    <xf numFmtId="0" fontId="4" fillId="0" borderId="0" xfId="0" applyNumberFormat="1" applyFont="1"/>
    <xf numFmtId="0" fontId="91" fillId="0" borderId="0" xfId="0" applyNumberFormat="1" applyFont="1"/>
    <xf numFmtId="3" fontId="87" fillId="0" borderId="0" xfId="0" applyNumberFormat="1" applyFont="1"/>
    <xf numFmtId="173" fontId="16" fillId="0" borderId="0" xfId="0" applyNumberFormat="1" applyFont="1"/>
    <xf numFmtId="172" fontId="29" fillId="0" borderId="0" xfId="1900" applyNumberFormat="1"/>
    <xf numFmtId="0" fontId="4" fillId="0" borderId="19" xfId="0" applyFont="1" applyFill="1" applyBorder="1" applyAlignment="1">
      <alignment wrapText="1"/>
    </xf>
    <xf numFmtId="17" fontId="4" fillId="0" borderId="19" xfId="0" applyNumberFormat="1" applyFont="1" applyBorder="1" applyAlignment="1">
      <alignment horizontal="center" vertical="center"/>
    </xf>
    <xf numFmtId="0" fontId="4" fillId="0" borderId="19" xfId="0" applyFont="1" applyFill="1" applyBorder="1" applyAlignment="1">
      <alignment horizontal="left"/>
    </xf>
    <xf numFmtId="0" fontId="118" fillId="0" borderId="0" xfId="1232" applyFont="1" applyFill="1" applyAlignment="1" applyProtection="1">
      <alignment horizontal="right" vertical="top" wrapText="1" readingOrder="1"/>
      <protection locked="0"/>
    </xf>
    <xf numFmtId="177" fontId="4" fillId="0" borderId="0" xfId="0" applyNumberFormat="1" applyFont="1" applyBorder="1"/>
    <xf numFmtId="41" fontId="33" fillId="0" borderId="0" xfId="1152" applyNumberFormat="1" applyFont="1" applyFill="1"/>
    <xf numFmtId="0" fontId="31" fillId="0" borderId="0" xfId="0" applyFont="1" applyFill="1" applyBorder="1" applyAlignment="1"/>
    <xf numFmtId="206" fontId="26" fillId="0" borderId="0" xfId="0" applyNumberFormat="1" applyFont="1" applyFill="1"/>
    <xf numFmtId="0" fontId="26" fillId="0" borderId="0" xfId="0" applyFont="1" applyFill="1" applyAlignment="1">
      <alignment horizontal="center"/>
    </xf>
    <xf numFmtId="0" fontId="122" fillId="0" borderId="0" xfId="0" applyFont="1" applyFill="1"/>
    <xf numFmtId="10" fontId="4" fillId="0" borderId="0" xfId="0" applyNumberFormat="1" applyFont="1"/>
    <xf numFmtId="207" fontId="4" fillId="0" borderId="0" xfId="0" quotePrefix="1" applyNumberFormat="1" applyFont="1" applyFill="1" applyBorder="1" applyAlignment="1">
      <alignment vertical="center"/>
    </xf>
    <xf numFmtId="0" fontId="99" fillId="0" borderId="0" xfId="0" applyFont="1"/>
    <xf numFmtId="1" fontId="85" fillId="0" borderId="0" xfId="1243" applyNumberFormat="1" applyFont="1" applyBorder="1" applyAlignment="1">
      <alignment horizontal="center"/>
    </xf>
    <xf numFmtId="0" fontId="4" fillId="0" borderId="0" xfId="1884" applyFont="1" applyBorder="1" applyAlignment="1" applyProtection="1">
      <alignment horizontal="center" vertical="center"/>
    </xf>
    <xf numFmtId="0" fontId="28" fillId="0" borderId="0" xfId="0" applyFont="1" applyAlignment="1">
      <alignment vertical="center"/>
    </xf>
    <xf numFmtId="0" fontId="95" fillId="0" borderId="0" xfId="1225" applyFont="1" applyAlignment="1">
      <alignment vertical="center"/>
    </xf>
    <xf numFmtId="0" fontId="31" fillId="0" borderId="20" xfId="1884" applyFont="1" applyBorder="1" applyAlignment="1" applyProtection="1">
      <alignment horizontal="left" vertical="center"/>
    </xf>
    <xf numFmtId="0" fontId="31" fillId="0" borderId="20" xfId="1884" applyFont="1" applyBorder="1" applyAlignment="1" applyProtection="1">
      <alignment vertical="center"/>
    </xf>
    <xf numFmtId="0" fontId="31" fillId="0" borderId="20" xfId="1884" applyFont="1" applyBorder="1" applyAlignment="1" applyProtection="1">
      <alignment horizontal="center" vertical="center"/>
    </xf>
    <xf numFmtId="0" fontId="4" fillId="0" borderId="0" xfId="1884" applyFont="1" applyBorder="1" applyAlignment="1" applyProtection="1">
      <alignment vertical="center"/>
    </xf>
    <xf numFmtId="0" fontId="4" fillId="0" borderId="0" xfId="1884" applyFont="1" applyBorder="1" applyAlignment="1" applyProtection="1">
      <alignment vertical="top"/>
    </xf>
    <xf numFmtId="0" fontId="31" fillId="0" borderId="20" xfId="1884" applyFont="1" applyBorder="1" applyAlignment="1" applyProtection="1">
      <alignment vertical="top"/>
    </xf>
    <xf numFmtId="0" fontId="95" fillId="0" borderId="0" xfId="1225" applyFont="1" applyAlignment="1">
      <alignment vertical="top"/>
    </xf>
    <xf numFmtId="0" fontId="80" fillId="0" borderId="0" xfId="1225" applyFont="1" applyAlignment="1">
      <alignment vertical="center"/>
    </xf>
    <xf numFmtId="0" fontId="140"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41" fillId="0" borderId="0" xfId="1225" applyFont="1" applyAlignment="1">
      <alignment vertical="center"/>
    </xf>
    <xf numFmtId="0" fontId="4" fillId="0" borderId="0" xfId="1884" applyFont="1" applyBorder="1" applyAlignment="1" applyProtection="1">
      <alignment horizontal="left" vertical="center"/>
    </xf>
    <xf numFmtId="0" fontId="28" fillId="0" borderId="0" xfId="0" applyFont="1" applyAlignment="1">
      <alignment horizontal="center" vertical="center"/>
    </xf>
    <xf numFmtId="0" fontId="31" fillId="0" borderId="0" xfId="1884" applyFont="1" applyBorder="1" applyAlignment="1" applyProtection="1">
      <alignment horizontal="center" vertical="center"/>
    </xf>
    <xf numFmtId="0" fontId="4" fillId="0" borderId="0" xfId="1884" applyFont="1" applyBorder="1" applyAlignment="1" applyProtection="1">
      <alignment horizontal="left" vertical="top"/>
    </xf>
    <xf numFmtId="0" fontId="4" fillId="0" borderId="0" xfId="1884" applyFont="1" applyBorder="1" applyAlignment="1" applyProtection="1">
      <alignment horizontal="center" vertical="top"/>
    </xf>
    <xf numFmtId="0" fontId="4" fillId="0" borderId="0" xfId="1225" applyFont="1" applyAlignment="1">
      <alignment horizontal="left" vertical="center"/>
    </xf>
    <xf numFmtId="174" fontId="28"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95" fillId="0" borderId="0" xfId="1225" applyFont="1" applyAlignment="1">
      <alignment vertical="top" wrapText="1"/>
    </xf>
    <xf numFmtId="0" fontId="58" fillId="0" borderId="0" xfId="1232" applyFont="1" applyFill="1" applyAlignment="1" applyProtection="1">
      <alignment horizontal="right" vertical="top" wrapText="1" readingOrder="1"/>
      <protection locked="0"/>
    </xf>
    <xf numFmtId="0" fontId="31" fillId="0" borderId="0" xfId="1884" applyFont="1" applyBorder="1" applyAlignment="1" applyProtection="1">
      <alignment horizontal="left" vertical="center"/>
    </xf>
    <xf numFmtId="0" fontId="95" fillId="0" borderId="0" xfId="1225" applyFont="1" applyAlignment="1">
      <alignment horizontal="left" vertical="center"/>
    </xf>
    <xf numFmtId="170" fontId="99" fillId="0" borderId="19" xfId="1153" applyNumberFormat="1" applyFont="1" applyBorder="1" applyAlignment="1">
      <alignment horizontal="center" vertical="center" wrapText="1"/>
    </xf>
    <xf numFmtId="170" fontId="99" fillId="0" borderId="19" xfId="1153" quotePrefix="1" applyNumberFormat="1" applyFont="1" applyFill="1" applyBorder="1" applyAlignment="1">
      <alignment horizontal="center" vertical="center"/>
    </xf>
    <xf numFmtId="37" fontId="4" fillId="0" borderId="19" xfId="0" applyNumberFormat="1" applyFont="1" applyFill="1" applyBorder="1" applyAlignment="1" applyProtection="1">
      <alignment horizontal="center" vertical="center"/>
    </xf>
    <xf numFmtId="181" fontId="4" fillId="0" borderId="19" xfId="0" applyNumberFormat="1" applyFont="1" applyFill="1" applyBorder="1" applyAlignment="1" applyProtection="1">
      <alignment horizontal="center" vertical="center"/>
    </xf>
    <xf numFmtId="37" fontId="4" fillId="53" borderId="19" xfId="0" applyNumberFormat="1" applyFont="1" applyFill="1" applyBorder="1" applyAlignment="1" applyProtection="1">
      <alignment horizontal="center" vertical="center"/>
    </xf>
    <xf numFmtId="181" fontId="4" fillId="53" borderId="19" xfId="0" applyNumberFormat="1" applyFont="1" applyFill="1" applyBorder="1" applyAlignment="1" applyProtection="1">
      <alignment horizontal="center" vertical="center"/>
    </xf>
    <xf numFmtId="201" fontId="99" fillId="0" borderId="19" xfId="1153" applyNumberFormat="1" applyFont="1" applyFill="1" applyBorder="1" applyAlignment="1">
      <alignment horizontal="center" vertical="center"/>
    </xf>
    <xf numFmtId="201" fontId="99" fillId="53" borderId="19" xfId="1153" applyNumberFormat="1" applyFont="1" applyFill="1" applyBorder="1" applyAlignment="1">
      <alignment horizontal="center" vertical="center"/>
    </xf>
    <xf numFmtId="0" fontId="4" fillId="53" borderId="19" xfId="0" applyFont="1" applyFill="1" applyBorder="1" applyAlignment="1">
      <alignment horizontal="left" vertical="center" wrapText="1"/>
    </xf>
    <xf numFmtId="173" fontId="87" fillId="0" borderId="0" xfId="0" applyNumberFormat="1" applyFont="1" applyFill="1" applyBorder="1"/>
    <xf numFmtId="0" fontId="4" fillId="53" borderId="19" xfId="0" applyFont="1" applyFill="1" applyBorder="1" applyAlignment="1">
      <alignment horizontal="left" vertical="center"/>
    </xf>
    <xf numFmtId="0" fontId="4" fillId="0" borderId="0" xfId="1241" applyFont="1" applyAlignment="1">
      <alignment wrapText="1"/>
    </xf>
    <xf numFmtId="0" fontId="4" fillId="0" borderId="19" xfId="0" applyFont="1" applyFill="1" applyBorder="1" applyAlignment="1" applyProtection="1">
      <alignment horizontal="center" vertical="center"/>
    </xf>
    <xf numFmtId="0" fontId="87" fillId="0" borderId="19" xfId="0" applyFont="1" applyFill="1" applyBorder="1" applyAlignment="1">
      <alignment horizontal="left" vertical="center"/>
    </xf>
    <xf numFmtId="205" fontId="93" fillId="0" borderId="19" xfId="1152" applyNumberFormat="1" applyFont="1" applyFill="1" applyBorder="1" applyAlignment="1">
      <alignment horizontal="center" vertical="center"/>
    </xf>
    <xf numFmtId="169" fontId="31" fillId="0" borderId="0" xfId="0" applyNumberFormat="1" applyFont="1" applyBorder="1" applyAlignment="1">
      <alignment horizontal="center"/>
    </xf>
    <xf numFmtId="0" fontId="0" fillId="0" borderId="0" xfId="0" applyNumberFormat="1" applyFont="1" applyBorder="1"/>
    <xf numFmtId="3" fontId="4"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08" fontId="102" fillId="0" borderId="19" xfId="0" applyNumberFormat="1" applyFont="1" applyFill="1" applyBorder="1" applyAlignment="1">
      <alignment horizontal="center" vertical="center" wrapText="1"/>
    </xf>
    <xf numFmtId="0" fontId="31" fillId="0" borderId="19" xfId="0" applyFont="1" applyFill="1" applyBorder="1" applyAlignment="1">
      <alignment horizontal="center"/>
    </xf>
    <xf numFmtId="0" fontId="31" fillId="0" borderId="0" xfId="0" applyFont="1" applyFill="1" applyAlignment="1"/>
    <xf numFmtId="41" fontId="4" fillId="0" borderId="0" xfId="0" applyNumberFormat="1" applyFont="1" applyFill="1" applyAlignment="1"/>
    <xf numFmtId="41" fontId="114" fillId="0" borderId="0" xfId="0" applyNumberFormat="1" applyFont="1" applyBorder="1"/>
    <xf numFmtId="41" fontId="105" fillId="0" borderId="0" xfId="0" applyNumberFormat="1" applyFont="1" applyFill="1" applyBorder="1" applyAlignment="1"/>
    <xf numFmtId="41" fontId="105" fillId="0" borderId="0" xfId="0" applyNumberFormat="1" applyFont="1" applyFill="1" applyAlignment="1"/>
    <xf numFmtId="0" fontId="122" fillId="0" borderId="0" xfId="0" applyFont="1"/>
    <xf numFmtId="209" fontId="4" fillId="0" borderId="19" xfId="0" applyNumberFormat="1" applyFont="1" applyBorder="1" applyAlignment="1" applyProtection="1">
      <alignment horizontal="center" vertical="center"/>
    </xf>
    <xf numFmtId="209" fontId="4" fillId="0" borderId="19" xfId="0" applyNumberFormat="1" applyFont="1" applyBorder="1" applyAlignment="1" applyProtection="1">
      <alignment horizontal="center"/>
    </xf>
    <xf numFmtId="0" fontId="26" fillId="0" borderId="0" xfId="0" applyFont="1" applyAlignment="1">
      <alignment horizontal="center" wrapText="1"/>
    </xf>
    <xf numFmtId="173" fontId="4" fillId="0" borderId="19" xfId="0" applyNumberFormat="1" applyFont="1" applyBorder="1" applyAlignment="1">
      <alignment horizontal="center" vertical="center"/>
    </xf>
    <xf numFmtId="192" fontId="102" fillId="0" borderId="0" xfId="0" applyNumberFormat="1" applyFont="1" applyFill="1" applyBorder="1" applyAlignment="1">
      <alignment horizontal="center" vertical="top" wrapText="1"/>
    </xf>
    <xf numFmtId="0" fontId="72" fillId="0" borderId="0" xfId="1238" applyFont="1" applyBorder="1" applyAlignment="1" applyProtection="1">
      <alignment horizontal="left" vertical="center" wrapText="1" readingOrder="1"/>
      <protection locked="0"/>
    </xf>
    <xf numFmtId="0" fontId="58" fillId="0" borderId="0" xfId="1238" applyFont="1" applyBorder="1" applyAlignment="1" applyProtection="1">
      <alignment horizontal="right" vertical="top" wrapText="1" readingOrder="1"/>
      <protection locked="0"/>
    </xf>
    <xf numFmtId="0" fontId="58" fillId="0" borderId="0" xfId="1238" applyFont="1" applyBorder="1" applyAlignment="1" applyProtection="1">
      <alignment vertical="top" wrapText="1" readingOrder="1"/>
      <protection locked="0"/>
    </xf>
    <xf numFmtId="0" fontId="74" fillId="0" borderId="0" xfId="1238" applyFont="1" applyBorder="1" applyAlignment="1" applyProtection="1">
      <alignment horizontal="right" wrapText="1" readingOrder="1"/>
      <protection locked="0"/>
    </xf>
    <xf numFmtId="4" fontId="4" fillId="0" borderId="0" xfId="0" applyNumberFormat="1" applyFont="1" applyFill="1" applyBorder="1"/>
    <xf numFmtId="9" fontId="31" fillId="0" borderId="0" xfId="0" applyNumberFormat="1" applyFont="1" applyBorder="1"/>
    <xf numFmtId="10" fontId="31" fillId="0" borderId="0" xfId="0" applyNumberFormat="1" applyFont="1"/>
    <xf numFmtId="204" fontId="29" fillId="0" borderId="0" xfId="1153" applyNumberFormat="1" applyFill="1" applyBorder="1"/>
    <xf numFmtId="196" fontId="29" fillId="0" borderId="0" xfId="1153" applyNumberFormat="1" applyFill="1" applyBorder="1"/>
    <xf numFmtId="176" fontId="117" fillId="0" borderId="19" xfId="1153" applyNumberFormat="1" applyFont="1" applyFill="1" applyBorder="1" applyAlignment="1">
      <alignment horizontal="center" vertical="center" wrapText="1"/>
    </xf>
    <xf numFmtId="0" fontId="31" fillId="0" borderId="19" xfId="1882" applyFont="1" applyBorder="1" applyAlignment="1">
      <alignment horizontal="center" vertical="center"/>
    </xf>
    <xf numFmtId="176" fontId="31" fillId="0" borderId="19" xfId="1165" applyNumberFormat="1" applyFont="1" applyBorder="1" applyAlignment="1">
      <alignment horizontal="center" vertical="center" wrapText="1"/>
    </xf>
    <xf numFmtId="0" fontId="117" fillId="0" borderId="33" xfId="0" applyFont="1" applyBorder="1" applyAlignment="1">
      <alignment horizontal="center" vertical="center"/>
    </xf>
    <xf numFmtId="177" fontId="97" fillId="0" borderId="19" xfId="1152" applyNumberFormat="1" applyFont="1" applyFill="1" applyBorder="1" applyAlignment="1">
      <alignment horizontal="center" vertical="center" wrapText="1"/>
    </xf>
    <xf numFmtId="0" fontId="120" fillId="0" borderId="19" xfId="0" applyFont="1" applyFill="1" applyBorder="1" applyAlignment="1">
      <alignment horizontal="center" vertical="top" wrapText="1"/>
    </xf>
    <xf numFmtId="0" fontId="102" fillId="0" borderId="19" xfId="0" applyFont="1" applyFill="1" applyBorder="1" applyAlignment="1">
      <alignment horizontal="left" vertical="top" wrapText="1"/>
    </xf>
    <xf numFmtId="174" fontId="0" fillId="0" borderId="0" xfId="0" applyNumberFormat="1"/>
    <xf numFmtId="3" fontId="4" fillId="0" borderId="0" xfId="0" quotePrefix="1" applyNumberFormat="1" applyFont="1" applyFill="1" applyBorder="1" applyAlignment="1">
      <alignment vertical="center"/>
    </xf>
    <xf numFmtId="194" fontId="62" fillId="0" borderId="0" xfId="1233" applyNumberFormat="1" applyFont="1" applyFill="1" applyBorder="1" applyAlignment="1" applyProtection="1">
      <alignment horizontal="right" vertical="top" wrapText="1" readingOrder="1"/>
      <protection locked="0"/>
    </xf>
    <xf numFmtId="170" fontId="4" fillId="0" borderId="0" xfId="0" applyNumberFormat="1" applyFont="1" applyFill="1" applyBorder="1" applyAlignment="1">
      <alignment vertical="center"/>
    </xf>
    <xf numFmtId="3" fontId="4" fillId="0" borderId="0" xfId="0" applyNumberFormat="1" applyFont="1" applyAlignment="1">
      <alignment vertical="center"/>
    </xf>
    <xf numFmtId="198" fontId="4" fillId="0" borderId="0" xfId="0" applyNumberFormat="1" applyFont="1" applyAlignment="1">
      <alignment vertical="center"/>
    </xf>
    <xf numFmtId="3" fontId="4" fillId="53" borderId="19" xfId="0" quotePrefix="1" applyNumberFormat="1" applyFont="1" applyFill="1" applyBorder="1" applyAlignment="1">
      <alignment vertical="center"/>
    </xf>
    <xf numFmtId="170" fontId="4" fillId="53" borderId="19" xfId="0" applyNumberFormat="1" applyFont="1" applyFill="1" applyBorder="1" applyAlignment="1">
      <alignment vertical="center"/>
    </xf>
    <xf numFmtId="3" fontId="4" fillId="53" borderId="19" xfId="0" applyNumberFormat="1" applyFont="1" applyFill="1" applyBorder="1" applyAlignment="1">
      <alignment vertical="center"/>
    </xf>
    <xf numFmtId="173" fontId="4" fillId="53" borderId="19" xfId="0" applyNumberFormat="1" applyFont="1" applyFill="1" applyBorder="1" applyAlignment="1">
      <alignment vertical="center"/>
    </xf>
    <xf numFmtId="3" fontId="99" fillId="0" borderId="0" xfId="0" applyNumberFormat="1" applyFont="1"/>
    <xf numFmtId="0" fontId="82" fillId="0" borderId="0" xfId="0" applyFont="1" applyAlignment="1" applyProtection="1">
      <alignment vertical="top" wrapText="1" readingOrder="1"/>
      <protection locked="0"/>
    </xf>
    <xf numFmtId="9" fontId="29" fillId="0" borderId="0" xfId="1900" applyFill="1" applyBorder="1" applyAlignment="1" applyProtection="1">
      <alignment horizontal="right" vertical="top" wrapText="1" readingOrder="1"/>
      <protection locked="0"/>
    </xf>
    <xf numFmtId="172" fontId="29" fillId="0" borderId="0" xfId="1900" applyNumberFormat="1" applyFill="1" applyBorder="1" applyAlignment="1" applyProtection="1">
      <alignment horizontal="right" vertical="top" wrapText="1" readingOrder="1"/>
      <protection locked="0"/>
    </xf>
    <xf numFmtId="210" fontId="29" fillId="0" borderId="0" xfId="1900" quotePrefix="1" applyNumberFormat="1" applyFill="1" applyBorder="1" applyAlignment="1">
      <alignment vertical="center"/>
    </xf>
    <xf numFmtId="173" fontId="61" fillId="0" borderId="0" xfId="1267" applyNumberFormat="1" applyFont="1" applyBorder="1" applyAlignment="1" applyProtection="1">
      <alignment horizontal="center" vertical="top" wrapText="1" readingOrder="1"/>
      <protection locked="0"/>
    </xf>
    <xf numFmtId="172" fontId="29" fillId="0" borderId="0" xfId="1900" applyNumberFormat="1" applyAlignment="1">
      <alignment vertical="center"/>
    </xf>
    <xf numFmtId="172" fontId="29" fillId="0" borderId="0" xfId="1900" applyNumberFormat="1" applyBorder="1" applyAlignment="1">
      <alignment vertical="center"/>
    </xf>
    <xf numFmtId="170" fontId="4" fillId="0" borderId="0" xfId="0" applyNumberFormat="1" applyFont="1" applyAlignment="1">
      <alignment vertical="center"/>
    </xf>
    <xf numFmtId="1" fontId="29" fillId="0" borderId="0" xfId="1900" quotePrefix="1" applyNumberFormat="1" applyFill="1" applyBorder="1" applyAlignment="1">
      <alignment vertical="center"/>
    </xf>
    <xf numFmtId="9" fontId="29" fillId="0" borderId="0" xfId="1900" applyFill="1" applyBorder="1" applyAlignment="1">
      <alignment vertical="center"/>
    </xf>
    <xf numFmtId="0" fontId="4" fillId="0" borderId="0" xfId="1246" applyAlignment="1">
      <alignment wrapText="1"/>
    </xf>
    <xf numFmtId="0" fontId="50" fillId="0" borderId="19" xfId="0" applyFont="1" applyFill="1" applyBorder="1" applyAlignment="1">
      <alignment vertical="top" wrapText="1"/>
    </xf>
    <xf numFmtId="0" fontId="64" fillId="0" borderId="33" xfId="0" applyFont="1" applyBorder="1" applyAlignment="1">
      <alignment horizontal="center"/>
    </xf>
    <xf numFmtId="0" fontId="31" fillId="53" borderId="33" xfId="0" applyFont="1" applyFill="1" applyBorder="1" applyAlignment="1">
      <alignment horizontal="center"/>
    </xf>
    <xf numFmtId="0" fontId="31" fillId="0" borderId="33" xfId="0" applyFont="1" applyBorder="1" applyAlignment="1">
      <alignment horizontal="center"/>
    </xf>
    <xf numFmtId="41" fontId="0" fillId="0" borderId="0" xfId="0" applyNumberFormat="1" applyFont="1" applyBorder="1"/>
    <xf numFmtId="41" fontId="149" fillId="0" borderId="0" xfId="0" applyNumberFormat="1" applyFont="1" applyBorder="1"/>
    <xf numFmtId="0" fontId="4" fillId="0" borderId="0" xfId="0" applyFont="1" applyFill="1" applyBorder="1" applyAlignment="1"/>
    <xf numFmtId="3" fontId="4"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151" fillId="0" borderId="0" xfId="0" applyFont="1" applyBorder="1"/>
    <xf numFmtId="0" fontId="25" fillId="0" borderId="19" xfId="0" applyFont="1" applyBorder="1" applyAlignment="1">
      <alignment horizontal="center" vertical="center" wrapText="1"/>
    </xf>
    <xf numFmtId="0" fontId="149" fillId="0" borderId="0" xfId="0" applyFont="1"/>
    <xf numFmtId="0" fontId="64" fillId="0" borderId="19" xfId="0" applyFont="1" applyFill="1" applyBorder="1" applyAlignment="1">
      <alignment horizontal="center" vertical="center" wrapText="1"/>
    </xf>
    <xf numFmtId="17" fontId="179" fillId="0" borderId="0" xfId="0" applyNumberFormat="1" applyFont="1" applyFill="1" applyBorder="1"/>
    <xf numFmtId="1" fontId="179" fillId="0" borderId="0" xfId="0" applyNumberFormat="1" applyFont="1" applyFill="1" applyBorder="1" applyAlignment="1">
      <alignment horizontal="center"/>
    </xf>
    <xf numFmtId="1" fontId="26" fillId="0" borderId="0" xfId="0" applyNumberFormat="1" applyFont="1"/>
    <xf numFmtId="0" fontId="179" fillId="0" borderId="0" xfId="0" applyFont="1" applyFill="1"/>
    <xf numFmtId="0" fontId="179" fillId="0" borderId="0" xfId="0" applyFont="1"/>
    <xf numFmtId="0" fontId="4" fillId="0" borderId="37" xfId="0" applyFont="1" applyBorder="1" applyAlignment="1" applyProtection="1">
      <alignment horizontal="center" vertical="center"/>
    </xf>
    <xf numFmtId="9" fontId="29" fillId="0" borderId="0" xfId="1900" applyAlignment="1">
      <alignment vertical="center"/>
    </xf>
    <xf numFmtId="201" fontId="26" fillId="0" borderId="0" xfId="0" applyNumberFormat="1" applyFont="1" applyFill="1"/>
    <xf numFmtId="0" fontId="152" fillId="0" borderId="0" xfId="0" applyFont="1" applyFill="1" applyBorder="1" applyAlignment="1">
      <alignment horizontal="right" vertical="center" wrapText="1"/>
    </xf>
    <xf numFmtId="0" fontId="153" fillId="0" borderId="0" xfId="0" applyFont="1"/>
    <xf numFmtId="172" fontId="29" fillId="0" borderId="0" xfId="1900" applyNumberFormat="1" applyFill="1"/>
    <xf numFmtId="0" fontId="26" fillId="0" borderId="0" xfId="0" applyFont="1" applyBorder="1" applyAlignment="1">
      <alignment vertical="center" wrapText="1"/>
    </xf>
    <xf numFmtId="0" fontId="26" fillId="0" borderId="36" xfId="0" applyNumberFormat="1" applyFont="1" applyBorder="1" applyAlignment="1">
      <alignment vertical="center" wrapText="1"/>
    </xf>
    <xf numFmtId="0" fontId="50" fillId="0" borderId="19" xfId="0" applyFont="1" applyFill="1" applyBorder="1" applyAlignment="1">
      <alignment horizontal="left" vertical="top" wrapText="1"/>
    </xf>
    <xf numFmtId="0" fontId="50" fillId="0" borderId="19" xfId="0" applyFont="1" applyFill="1" applyBorder="1" applyAlignment="1">
      <alignment horizontal="left" vertical="center" wrapText="1"/>
    </xf>
    <xf numFmtId="0" fontId="4" fillId="0" borderId="19" xfId="0" applyFont="1" applyBorder="1"/>
    <xf numFmtId="0" fontId="182" fillId="0" borderId="19" xfId="0" applyFont="1" applyBorder="1" applyAlignment="1">
      <alignment horizontal="center"/>
    </xf>
    <xf numFmtId="0" fontId="4" fillId="53" borderId="19" xfId="0" applyFont="1" applyFill="1" applyBorder="1" applyAlignment="1">
      <alignment horizontal="center" wrapText="1"/>
    </xf>
    <xf numFmtId="3" fontId="28" fillId="0" borderId="19" xfId="0" applyNumberFormat="1" applyFont="1" applyBorder="1" applyAlignment="1">
      <alignment horizontal="center"/>
    </xf>
    <xf numFmtId="0" fontId="50" fillId="0" borderId="19" xfId="0" applyFont="1" applyBorder="1" applyAlignment="1">
      <alignment horizontal="center"/>
    </xf>
    <xf numFmtId="0" fontId="183" fillId="0" borderId="0" xfId="0" applyFont="1"/>
    <xf numFmtId="0" fontId="183" fillId="0" borderId="0" xfId="0" applyFont="1" applyBorder="1" applyAlignment="1"/>
    <xf numFmtId="0" fontId="184" fillId="0" borderId="0" xfId="0" applyFont="1"/>
    <xf numFmtId="0" fontId="184" fillId="0" borderId="0" xfId="0" applyFont="1" applyAlignment="1"/>
    <xf numFmtId="4" fontId="184" fillId="0" borderId="0" xfId="0" applyNumberFormat="1" applyFont="1"/>
    <xf numFmtId="3" fontId="184" fillId="0" borderId="0" xfId="0" applyNumberFormat="1" applyFont="1" applyAlignment="1"/>
    <xf numFmtId="0" fontId="184" fillId="0" borderId="0" xfId="0" applyFont="1" applyBorder="1" applyAlignment="1"/>
    <xf numFmtId="1" fontId="31" fillId="0" borderId="19" xfId="1152" applyNumberFormat="1" applyFont="1" applyFill="1" applyBorder="1" applyAlignment="1">
      <alignment horizontal="center" vertical="center"/>
    </xf>
    <xf numFmtId="49" fontId="31" fillId="0" borderId="0" xfId="0" applyNumberFormat="1" applyFont="1" applyFill="1" applyBorder="1" applyAlignment="1">
      <alignment vertical="center"/>
    </xf>
    <xf numFmtId="17" fontId="26" fillId="0" borderId="0" xfId="0" applyNumberFormat="1" applyFont="1" applyBorder="1" applyAlignment="1">
      <alignment horizontal="center"/>
    </xf>
    <xf numFmtId="1" fontId="95" fillId="0" borderId="0" xfId="1224" applyNumberFormat="1" applyFont="1" applyBorder="1" applyAlignment="1">
      <alignment horizontal="center"/>
    </xf>
    <xf numFmtId="0" fontId="184" fillId="0" borderId="0" xfId="0" applyFont="1" applyFill="1"/>
    <xf numFmtId="0" fontId="184" fillId="0" borderId="0" xfId="0" applyFont="1" applyFill="1" applyAlignment="1"/>
    <xf numFmtId="4" fontId="184" fillId="0" borderId="0" xfId="0" applyNumberFormat="1" applyFont="1" applyFill="1"/>
    <xf numFmtId="4" fontId="184" fillId="0" borderId="0" xfId="0" applyNumberFormat="1" applyFont="1" applyFill="1" applyAlignment="1"/>
    <xf numFmtId="3" fontId="4" fillId="0" borderId="0" xfId="0" applyNumberFormat="1" applyFont="1" applyAlignment="1"/>
    <xf numFmtId="0" fontId="179" fillId="0" borderId="0" xfId="0" applyFont="1" applyAlignment="1"/>
    <xf numFmtId="4" fontId="179" fillId="0" borderId="0" xfId="0" applyNumberFormat="1" applyFont="1"/>
    <xf numFmtId="3" fontId="179" fillId="0" borderId="0" xfId="0" applyNumberFormat="1" applyFont="1" applyAlignment="1"/>
    <xf numFmtId="4" fontId="179" fillId="0" borderId="0" xfId="0" applyNumberFormat="1" applyFont="1" applyAlignment="1"/>
    <xf numFmtId="1" fontId="186" fillId="0" borderId="19" xfId="1153" applyNumberFormat="1" applyFont="1" applyFill="1" applyBorder="1" applyAlignment="1">
      <alignment horizontal="center"/>
    </xf>
    <xf numFmtId="0" fontId="186" fillId="0" borderId="19" xfId="0" applyFont="1" applyFill="1" applyBorder="1"/>
    <xf numFmtId="1" fontId="186" fillId="0" borderId="19" xfId="0" applyNumberFormat="1" applyFont="1" applyFill="1" applyBorder="1" applyAlignment="1">
      <alignment horizontal="center"/>
    </xf>
    <xf numFmtId="0" fontId="186" fillId="0" borderId="19" xfId="0" applyFont="1" applyFill="1" applyBorder="1" applyAlignment="1">
      <alignment horizontal="center"/>
    </xf>
    <xf numFmtId="1" fontId="187" fillId="0" borderId="19" xfId="1224" applyNumberFormat="1" applyFont="1" applyBorder="1" applyAlignment="1">
      <alignment horizontal="center"/>
    </xf>
    <xf numFmtId="49" fontId="31" fillId="0" borderId="19" xfId="0" applyNumberFormat="1" applyFont="1" applyFill="1" applyBorder="1" applyAlignment="1">
      <alignment horizontal="center" vertical="center" wrapText="1"/>
    </xf>
    <xf numFmtId="0" fontId="26" fillId="0" borderId="19" xfId="0" applyFont="1" applyBorder="1"/>
    <xf numFmtId="2" fontId="26" fillId="0" borderId="19" xfId="0" applyNumberFormat="1" applyFont="1" applyBorder="1" applyAlignment="1">
      <alignment horizontal="center"/>
    </xf>
    <xf numFmtId="201" fontId="180" fillId="0" borderId="19" xfId="1152" applyNumberFormat="1" applyFont="1" applyFill="1" applyBorder="1" applyAlignment="1">
      <alignment horizontal="center" vertical="center"/>
    </xf>
    <xf numFmtId="17" fontId="50" fillId="0" borderId="19" xfId="0" applyNumberFormat="1" applyFont="1" applyFill="1" applyBorder="1" applyAlignment="1">
      <alignment horizontal="center" wrapText="1"/>
    </xf>
    <xf numFmtId="0" fontId="0" fillId="0" borderId="0" xfId="0" applyFont="1" applyAlignment="1">
      <alignment wrapText="1"/>
    </xf>
    <xf numFmtId="0" fontId="50" fillId="58" borderId="19" xfId="0" applyFont="1" applyFill="1" applyBorder="1" applyAlignment="1">
      <alignment horizontal="left"/>
    </xf>
    <xf numFmtId="0" fontId="87" fillId="58" borderId="19" xfId="0" applyFont="1" applyFill="1" applyBorder="1" applyAlignment="1">
      <alignment horizontal="left"/>
    </xf>
    <xf numFmtId="0" fontId="50" fillId="58" borderId="19" xfId="0" applyFont="1" applyFill="1" applyBorder="1" applyAlignment="1">
      <alignment horizontal="left" wrapText="1"/>
    </xf>
    <xf numFmtId="0" fontId="87" fillId="58" borderId="19" xfId="0" applyFont="1" applyFill="1" applyBorder="1" applyAlignment="1">
      <alignment horizontal="left" wrapText="1"/>
    </xf>
    <xf numFmtId="3" fontId="4" fillId="53" borderId="19" xfId="0" applyNumberFormat="1" applyFont="1" applyFill="1" applyBorder="1" applyAlignment="1">
      <alignment horizontal="center" vertical="center" wrapText="1"/>
    </xf>
    <xf numFmtId="9" fontId="4" fillId="53" borderId="19" xfId="0" applyNumberFormat="1" applyFont="1" applyFill="1" applyBorder="1" applyAlignment="1">
      <alignment horizontal="center" vertical="center" wrapText="1"/>
    </xf>
    <xf numFmtId="3" fontId="171" fillId="0" borderId="0" xfId="1276" applyNumberFormat="1" applyFont="1"/>
    <xf numFmtId="170" fontId="29" fillId="0" borderId="0" xfId="1900" applyNumberFormat="1"/>
    <xf numFmtId="0" fontId="154" fillId="0" borderId="0" xfId="0" applyFont="1" applyFill="1" applyBorder="1"/>
    <xf numFmtId="0" fontId="154" fillId="0" borderId="0" xfId="0" applyFont="1" applyFill="1" applyBorder="1" applyAlignment="1"/>
    <xf numFmtId="0" fontId="4" fillId="0" borderId="41" xfId="0" applyFont="1" applyFill="1" applyBorder="1" applyAlignment="1">
      <alignment vertical="center"/>
    </xf>
    <xf numFmtId="0" fontId="4" fillId="0" borderId="40" xfId="0" applyFont="1" applyFill="1" applyBorder="1" applyAlignment="1">
      <alignment vertical="center"/>
    </xf>
    <xf numFmtId="3" fontId="4" fillId="0" borderId="21" xfId="1153" applyNumberFormat="1" applyFont="1" applyFill="1" applyBorder="1" applyAlignment="1">
      <alignment horizontal="center" vertical="center"/>
    </xf>
    <xf numFmtId="0" fontId="26" fillId="0" borderId="0" xfId="1882" applyFont="1" applyBorder="1" applyAlignment="1" applyProtection="1">
      <alignment vertical="center" wrapText="1"/>
    </xf>
    <xf numFmtId="0" fontId="4" fillId="0" borderId="41" xfId="0" quotePrefix="1" applyFont="1" applyFill="1" applyBorder="1" applyAlignment="1">
      <alignment vertical="center"/>
    </xf>
    <xf numFmtId="0" fontId="62" fillId="0" borderId="0" xfId="0" applyFont="1" applyAlignment="1" applyProtection="1">
      <alignment horizontal="right" vertical="top" wrapText="1" readingOrder="1"/>
      <protection locked="0"/>
    </xf>
    <xf numFmtId="0" fontId="50" fillId="0" borderId="0" xfId="0" applyFont="1" applyFill="1" applyBorder="1" applyAlignment="1">
      <alignment horizontal="left" wrapText="1"/>
    </xf>
    <xf numFmtId="3" fontId="16" fillId="0" borderId="0" xfId="0" applyNumberFormat="1" applyFont="1" applyAlignment="1">
      <alignment vertical="center"/>
    </xf>
    <xf numFmtId="170" fontId="26" fillId="0" borderId="0" xfId="0" applyNumberFormat="1" applyFont="1" applyBorder="1" applyAlignment="1">
      <alignment vertical="center" wrapText="1"/>
    </xf>
    <xf numFmtId="0" fontId="31" fillId="0" borderId="19" xfId="0" applyFont="1" applyBorder="1" applyAlignment="1" applyProtection="1">
      <alignment horizontal="center" vertical="center" wrapText="1"/>
    </xf>
    <xf numFmtId="0" fontId="4" fillId="0" borderId="0" xfId="0" applyFont="1" applyAlignment="1">
      <alignment horizontal="right" vertical="center"/>
    </xf>
    <xf numFmtId="3" fontId="4" fillId="0" borderId="19" xfId="1153" applyNumberFormat="1" applyFont="1" applyFill="1" applyBorder="1" applyAlignment="1">
      <alignment horizontal="right" vertical="center" indent="2"/>
    </xf>
    <xf numFmtId="3" fontId="4" fillId="0" borderId="19" xfId="0" quotePrefix="1" applyNumberFormat="1" applyFont="1" applyFill="1" applyBorder="1" applyAlignment="1">
      <alignment horizontal="right" vertical="center" indent="2"/>
    </xf>
    <xf numFmtId="173" fontId="4" fillId="0" borderId="19" xfId="1153" applyNumberFormat="1" applyFont="1" applyFill="1" applyBorder="1" applyAlignment="1">
      <alignment horizontal="right" vertical="center" indent="2"/>
    </xf>
    <xf numFmtId="176" fontId="4" fillId="0" borderId="19" xfId="1153" applyNumberFormat="1" applyFont="1" applyBorder="1" applyAlignment="1">
      <alignment horizontal="right" vertical="center" wrapText="1" indent="5"/>
    </xf>
    <xf numFmtId="176" fontId="4" fillId="0" borderId="19" xfId="1153" applyNumberFormat="1" applyFont="1" applyBorder="1" applyAlignment="1">
      <alignment horizontal="right" vertical="center" wrapText="1" indent="3"/>
    </xf>
    <xf numFmtId="4" fontId="0" fillId="0" borderId="0" xfId="0" applyNumberFormat="1" applyBorder="1"/>
    <xf numFmtId="178" fontId="139" fillId="0" borderId="19" xfId="1152" applyNumberFormat="1" applyFont="1" applyFill="1" applyBorder="1" applyAlignment="1">
      <alignment horizontal="center" vertical="center"/>
    </xf>
    <xf numFmtId="177" fontId="139" fillId="0" borderId="19" xfId="1152" applyNumberFormat="1" applyFont="1" applyFill="1" applyBorder="1" applyAlignment="1">
      <alignment horizontal="center" vertical="center" wrapText="1"/>
    </xf>
    <xf numFmtId="0" fontId="188" fillId="0" borderId="0" xfId="0" applyFont="1" applyAlignment="1" applyProtection="1">
      <alignment wrapText="1" readingOrder="1"/>
      <protection locked="0"/>
    </xf>
    <xf numFmtId="3" fontId="4" fillId="0" borderId="19" xfId="1165" applyNumberFormat="1" applyFont="1" applyFill="1" applyBorder="1" applyAlignment="1">
      <alignment horizontal="right" vertical="center" indent="2"/>
    </xf>
    <xf numFmtId="173" fontId="4" fillId="0" borderId="19" xfId="1165" applyNumberFormat="1" applyFont="1" applyFill="1" applyBorder="1" applyAlignment="1">
      <alignment horizontal="right" vertical="center" indent="2"/>
    </xf>
    <xf numFmtId="3" fontId="4" fillId="0" borderId="19" xfId="1882" quotePrefix="1" applyNumberFormat="1" applyFont="1" applyFill="1" applyBorder="1" applyAlignment="1">
      <alignment horizontal="right" vertical="center" indent="2"/>
    </xf>
    <xf numFmtId="173" fontId="4" fillId="53" borderId="19" xfId="1165" applyNumberFormat="1" applyFont="1" applyFill="1" applyBorder="1" applyAlignment="1">
      <alignment horizontal="right" vertical="center" indent="2"/>
    </xf>
    <xf numFmtId="0" fontId="145" fillId="0" borderId="0" xfId="0" applyFont="1" applyBorder="1" applyAlignment="1">
      <alignment wrapText="1"/>
    </xf>
    <xf numFmtId="1" fontId="185" fillId="0" borderId="19" xfId="0" applyNumberFormat="1" applyFont="1" applyFill="1" applyBorder="1" applyAlignment="1">
      <alignment horizontal="center"/>
    </xf>
    <xf numFmtId="1" fontId="186" fillId="0" borderId="19" xfId="0" applyNumberFormat="1" applyFont="1" applyFill="1" applyBorder="1" applyAlignment="1">
      <alignment horizontal="center" vertic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4" fillId="0" borderId="19" xfId="0" applyFont="1" applyFill="1" applyBorder="1" applyAlignment="1">
      <alignment horizontal="center"/>
    </xf>
    <xf numFmtId="0" fontId="4" fillId="58" borderId="19" xfId="0" applyFont="1" applyFill="1" applyBorder="1" applyAlignment="1">
      <alignment horizontal="left"/>
    </xf>
    <xf numFmtId="0" fontId="31" fillId="0" borderId="19" xfId="0" applyFont="1" applyBorder="1" applyAlignment="1">
      <alignment horizontal="center" vertical="center" textRotation="90" wrapText="1"/>
    </xf>
    <xf numFmtId="0" fontId="31" fillId="0" borderId="19" xfId="0" applyFont="1" applyFill="1" applyBorder="1" applyAlignment="1">
      <alignment horizontal="center" vertical="center" textRotation="90" wrapText="1"/>
    </xf>
    <xf numFmtId="0" fontId="117" fillId="0" borderId="19" xfId="0" applyFont="1" applyBorder="1" applyAlignment="1">
      <alignment horizontal="center" vertical="center" wrapText="1"/>
    </xf>
    <xf numFmtId="0" fontId="64" fillId="0" borderId="19" xfId="0" applyFont="1" applyBorder="1" applyAlignment="1">
      <alignment horizontal="center" vertical="center" wrapText="1"/>
    </xf>
    <xf numFmtId="0" fontId="31" fillId="53" borderId="19" xfId="0" applyFont="1" applyFill="1" applyBorder="1" applyAlignment="1">
      <alignment horizontal="center" vertical="center" textRotation="90" wrapText="1"/>
    </xf>
    <xf numFmtId="0" fontId="4" fillId="58" borderId="19" xfId="0" applyFont="1" applyFill="1" applyBorder="1"/>
    <xf numFmtId="3" fontId="99" fillId="0" borderId="19" xfId="1152" applyNumberFormat="1" applyFont="1" applyFill="1" applyBorder="1" applyAlignment="1">
      <alignment horizontal="center" vertical="center"/>
    </xf>
    <xf numFmtId="0" fontId="16" fillId="0" borderId="19" xfId="0" applyFont="1" applyBorder="1" applyAlignment="1">
      <alignment horizontal="center"/>
    </xf>
    <xf numFmtId="0" fontId="185" fillId="0" borderId="19" xfId="0" applyFont="1" applyFill="1" applyBorder="1" applyAlignment="1">
      <alignment horizontal="center"/>
    </xf>
    <xf numFmtId="212" fontId="4" fillId="0" borderId="19" xfId="1152" applyNumberFormat="1" applyFont="1" applyFill="1" applyBorder="1" applyAlignment="1">
      <alignment horizontal="center" vertical="center"/>
    </xf>
    <xf numFmtId="49" fontId="135" fillId="0" borderId="0" xfId="1226" applyNumberFormat="1" applyFont="1" applyAlignment="1">
      <alignment vertical="center"/>
    </xf>
    <xf numFmtId="9" fontId="29" fillId="0" borderId="0" xfId="1900" applyNumberFormat="1" applyAlignment="1">
      <alignment vertical="center"/>
    </xf>
    <xf numFmtId="3" fontId="16" fillId="0" borderId="19" xfId="0" applyNumberFormat="1" applyFont="1" applyBorder="1" applyAlignment="1">
      <alignment horizontal="center"/>
    </xf>
    <xf numFmtId="1" fontId="26" fillId="0" borderId="0" xfId="0" applyNumberFormat="1" applyFont="1" applyFill="1"/>
    <xf numFmtId="0" fontId="31" fillId="0" borderId="19" xfId="0" applyFont="1" applyBorder="1" applyAlignment="1">
      <alignment horizontal="center" vertical="center" wrapText="1"/>
    </xf>
    <xf numFmtId="1" fontId="186" fillId="0" borderId="19" xfId="0" applyNumberFormat="1" applyFont="1" applyFill="1" applyBorder="1"/>
    <xf numFmtId="3" fontId="4" fillId="0" borderId="19" xfId="0" applyNumberFormat="1" applyFont="1" applyFill="1" applyBorder="1" applyAlignment="1">
      <alignment horizontal="center" wrapText="1"/>
    </xf>
    <xf numFmtId="3" fontId="4" fillId="0" borderId="19" xfId="0" applyNumberFormat="1" applyFont="1" applyBorder="1" applyAlignment="1">
      <alignment horizontal="center" wrapText="1"/>
    </xf>
    <xf numFmtId="3" fontId="16" fillId="0" borderId="19" xfId="0" applyNumberFormat="1" applyFont="1" applyBorder="1" applyAlignment="1">
      <alignment horizontal="center" wrapText="1"/>
    </xf>
    <xf numFmtId="3" fontId="4" fillId="0" borderId="19" xfId="1252" applyNumberFormat="1" applyFont="1" applyFill="1" applyBorder="1" applyAlignment="1" applyProtection="1">
      <alignment horizontal="center"/>
    </xf>
    <xf numFmtId="1" fontId="4" fillId="0" borderId="19" xfId="0" applyNumberFormat="1" applyFont="1" applyBorder="1" applyAlignment="1">
      <alignment horizontal="center" wrapText="1"/>
    </xf>
    <xf numFmtId="1" fontId="4" fillId="0" borderId="19" xfId="0" applyNumberFormat="1" applyFont="1" applyFill="1" applyBorder="1" applyAlignment="1">
      <alignment horizontal="center" wrapText="1"/>
    </xf>
    <xf numFmtId="1" fontId="4" fillId="53" borderId="19" xfId="0" applyNumberFormat="1" applyFont="1" applyFill="1" applyBorder="1" applyAlignment="1">
      <alignment horizontal="center" wrapText="1"/>
    </xf>
    <xf numFmtId="9" fontId="4" fillId="0" borderId="19" xfId="0" applyNumberFormat="1" applyFont="1" applyBorder="1" applyAlignment="1">
      <alignment horizontal="center" wrapText="1"/>
    </xf>
    <xf numFmtId="3" fontId="99" fillId="0" borderId="41" xfId="0" applyNumberFormat="1" applyFont="1" applyBorder="1" applyAlignment="1">
      <alignment horizontal="center"/>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1" xfId="0" applyFont="1" applyBorder="1" applyAlignment="1">
      <alignment horizontal="center" vertical="center"/>
    </xf>
    <xf numFmtId="0" fontId="181" fillId="0" borderId="0" xfId="1232" applyFont="1" applyBorder="1" applyAlignment="1">
      <alignment horizontal="left"/>
    </xf>
    <xf numFmtId="0" fontId="4" fillId="0" borderId="19" xfId="0" applyFont="1" applyFill="1" applyBorder="1" applyAlignment="1">
      <alignment horizontal="center" vertical="center" wrapText="1"/>
    </xf>
    <xf numFmtId="1" fontId="16" fillId="0" borderId="19" xfId="0" applyNumberFormat="1" applyFont="1" applyBorder="1" applyAlignment="1">
      <alignment horizontal="center"/>
    </xf>
    <xf numFmtId="0" fontId="95" fillId="0" borderId="0" xfId="1224" applyFont="1" applyAlignment="1">
      <alignment vertical="center"/>
    </xf>
    <xf numFmtId="0" fontId="95" fillId="0" borderId="0" xfId="1225" applyFont="1" applyAlignment="1">
      <alignment vertical="center"/>
    </xf>
    <xf numFmtId="0" fontId="190" fillId="0" borderId="0" xfId="0" applyFont="1"/>
    <xf numFmtId="0" fontId="4" fillId="0" borderId="0" xfId="0" applyFont="1" applyBorder="1" applyAlignment="1">
      <alignment wrapText="1"/>
    </xf>
    <xf numFmtId="0" fontId="28" fillId="0" borderId="0" xfId="0" applyFont="1"/>
    <xf numFmtId="0" fontId="182" fillId="0" borderId="19" xfId="0" applyFont="1" applyBorder="1"/>
    <xf numFmtId="0" fontId="28" fillId="0" borderId="21" xfId="0" applyFont="1" applyBorder="1"/>
    <xf numFmtId="3" fontId="28" fillId="0" borderId="21" xfId="0" applyNumberFormat="1" applyFont="1" applyBorder="1"/>
    <xf numFmtId="0" fontId="28" fillId="0" borderId="43" xfId="0" applyFont="1" applyBorder="1"/>
    <xf numFmtId="3" fontId="28" fillId="0" borderId="43" xfId="0" applyNumberFormat="1" applyFont="1" applyBorder="1"/>
    <xf numFmtId="0" fontId="28" fillId="0" borderId="33" xfId="0" applyFont="1" applyBorder="1"/>
    <xf numFmtId="3" fontId="28" fillId="0" borderId="33" xfId="0" applyNumberFormat="1" applyFont="1" applyBorder="1"/>
    <xf numFmtId="3" fontId="28" fillId="0" borderId="39" xfId="0" applyNumberFormat="1" applyFont="1" applyBorder="1"/>
    <xf numFmtId="3" fontId="28" fillId="0" borderId="45" xfId="0" applyNumberFormat="1" applyFont="1" applyBorder="1"/>
    <xf numFmtId="0" fontId="182" fillId="0" borderId="19" xfId="0" applyFont="1" applyBorder="1" applyAlignment="1">
      <alignment horizontal="center" vertical="center"/>
    </xf>
    <xf numFmtId="0" fontId="182" fillId="0" borderId="37" xfId="0" applyFont="1" applyBorder="1" applyAlignment="1">
      <alignment horizontal="center" vertical="center"/>
    </xf>
    <xf numFmtId="0" fontId="28" fillId="0" borderId="51" xfId="0" applyFont="1" applyBorder="1"/>
    <xf numFmtId="0" fontId="28" fillId="0" borderId="0" xfId="0" applyFont="1" applyBorder="1"/>
    <xf numFmtId="3" fontId="28" fillId="0" borderId="44" xfId="0" applyNumberFormat="1" applyFont="1" applyBorder="1"/>
    <xf numFmtId="0" fontId="192" fillId="0" borderId="0" xfId="0" applyFont="1" applyBorder="1" applyAlignment="1"/>
    <xf numFmtId="170" fontId="29" fillId="0" borderId="0" xfId="1900" applyNumberFormat="1" applyAlignment="1">
      <alignment vertical="center"/>
    </xf>
    <xf numFmtId="0" fontId="182" fillId="0" borderId="0" xfId="0" applyFont="1" applyBorder="1" applyAlignment="1">
      <alignment vertical="center"/>
    </xf>
    <xf numFmtId="0" fontId="149" fillId="0" borderId="0" xfId="0" applyFont="1" applyBorder="1"/>
    <xf numFmtId="0" fontId="31" fillId="0" borderId="0" xfId="0" applyFont="1" applyBorder="1" applyAlignment="1">
      <alignment horizontal="center"/>
    </xf>
    <xf numFmtId="0" fontId="31" fillId="0" borderId="19" xfId="0" applyFont="1" applyBorder="1" applyAlignment="1">
      <alignment horizontal="center" vertical="center"/>
    </xf>
    <xf numFmtId="0" fontId="4" fillId="0" borderId="19" xfId="0" applyFont="1" applyFill="1" applyBorder="1" applyAlignment="1">
      <alignment horizontal="left"/>
    </xf>
    <xf numFmtId="0" fontId="31" fillId="0" borderId="19" xfId="0" applyFont="1" applyBorder="1" applyAlignment="1" applyProtection="1">
      <alignment horizontal="center" vertical="center" wrapText="1"/>
    </xf>
    <xf numFmtId="0" fontId="182" fillId="0" borderId="37" xfId="0" applyFont="1" applyBorder="1" applyAlignment="1">
      <alignment horizontal="center" vertical="center"/>
    </xf>
    <xf numFmtId="0" fontId="31" fillId="0" borderId="19" xfId="0" applyFont="1" applyFill="1" applyBorder="1" applyAlignment="1">
      <alignment horizontal="center" vertical="center" wrapText="1"/>
    </xf>
    <xf numFmtId="0" fontId="31" fillId="0" borderId="19" xfId="0" applyFont="1" applyBorder="1" applyAlignment="1">
      <alignment horizontal="center" vertical="center" wrapText="1"/>
    </xf>
    <xf numFmtId="3" fontId="87" fillId="0" borderId="19" xfId="0" applyNumberFormat="1" applyFont="1" applyFill="1" applyBorder="1" applyAlignment="1">
      <alignment horizontal="center"/>
    </xf>
    <xf numFmtId="9" fontId="4" fillId="0" borderId="19" xfId="0" applyNumberFormat="1" applyFont="1" applyBorder="1" applyAlignment="1">
      <alignment horizontal="center" vertical="center"/>
    </xf>
    <xf numFmtId="172" fontId="4" fillId="0" borderId="19" xfId="0" applyNumberFormat="1" applyFont="1" applyBorder="1" applyAlignment="1">
      <alignment horizontal="right"/>
    </xf>
    <xf numFmtId="0" fontId="117" fillId="0" borderId="19" xfId="0" applyFont="1" applyBorder="1" applyAlignment="1">
      <alignment horizontal="center" wrapText="1"/>
    </xf>
    <xf numFmtId="0" fontId="50" fillId="0" borderId="19" xfId="0" applyFont="1" applyBorder="1" applyAlignment="1">
      <alignment horizontal="left"/>
    </xf>
    <xf numFmtId="0" fontId="50" fillId="0" borderId="19" xfId="0" applyFont="1" applyBorder="1" applyAlignment="1">
      <alignment horizontal="left" wrapText="1"/>
    </xf>
    <xf numFmtId="0" fontId="87" fillId="0" borderId="19" xfId="0" applyFont="1" applyBorder="1" applyAlignment="1">
      <alignment horizontal="left" wrapText="1"/>
    </xf>
    <xf numFmtId="41" fontId="98" fillId="0" borderId="19" xfId="0" applyNumberFormat="1" applyFont="1" applyFill="1" applyBorder="1" applyAlignment="1">
      <alignment horizontal="center" vertical="center" wrapText="1"/>
    </xf>
    <xf numFmtId="41" fontId="98" fillId="0" borderId="19" xfId="0" applyNumberFormat="1" applyFont="1" applyFill="1" applyBorder="1" applyAlignment="1">
      <alignment horizontal="left" vertical="center" wrapText="1"/>
    </xf>
    <xf numFmtId="41" fontId="95" fillId="0" borderId="19" xfId="0" applyNumberFormat="1" applyFont="1" applyFill="1" applyBorder="1" applyAlignment="1">
      <alignment horizontal="left" vertical="center" wrapText="1"/>
    </xf>
    <xf numFmtId="41" fontId="50"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0" fontId="103" fillId="0" borderId="19" xfId="0" applyFont="1" applyBorder="1" applyAlignment="1">
      <alignment horizontal="left" vertical="center"/>
    </xf>
    <xf numFmtId="9" fontId="180" fillId="0" borderId="19" xfId="0" applyNumberFormat="1" applyFont="1" applyBorder="1" applyAlignment="1" applyProtection="1">
      <alignment horizontal="center" vertical="center"/>
    </xf>
    <xf numFmtId="0" fontId="109" fillId="0" borderId="19" xfId="0" applyFont="1" applyBorder="1" applyAlignment="1">
      <alignment horizontal="left" vertical="center"/>
    </xf>
    <xf numFmtId="17" fontId="99" fillId="0" borderId="19" xfId="1152" applyNumberFormat="1" applyFont="1" applyBorder="1" applyAlignment="1">
      <alignment horizontal="center"/>
    </xf>
    <xf numFmtId="17" fontId="26" fillId="0" borderId="19" xfId="0" applyNumberFormat="1" applyFont="1" applyBorder="1" applyAlignment="1">
      <alignment horizontal="center"/>
    </xf>
    <xf numFmtId="0" fontId="107" fillId="0" borderId="0" xfId="1136" applyFont="1" applyFill="1" applyBorder="1" applyAlignment="1" applyProtection="1">
      <alignment horizontal="center" vertical="center"/>
    </xf>
    <xf numFmtId="0" fontId="4" fillId="0" borderId="0" xfId="1884" applyFont="1" applyFill="1" applyBorder="1" applyAlignment="1" applyProtection="1">
      <alignment horizontal="center" vertical="center"/>
    </xf>
    <xf numFmtId="0" fontId="195" fillId="0" borderId="0" xfId="1136" applyFont="1" applyFill="1" applyBorder="1" applyAlignment="1" applyProtection="1">
      <alignment horizontal="center" vertical="center"/>
    </xf>
    <xf numFmtId="0" fontId="28" fillId="0" borderId="0" xfId="0" applyFont="1" applyFill="1"/>
    <xf numFmtId="0" fontId="149" fillId="0" borderId="0" xfId="0" applyFont="1" applyFill="1"/>
    <xf numFmtId="0" fontId="194" fillId="0" borderId="0" xfId="0" applyFont="1" applyFill="1"/>
    <xf numFmtId="0" fontId="182" fillId="0" borderId="37" xfId="0" applyFont="1" applyBorder="1" applyAlignment="1">
      <alignment horizontal="center" vertical="center" wrapText="1"/>
    </xf>
    <xf numFmtId="0" fontId="195" fillId="0" borderId="0" xfId="1136" applyFont="1" applyBorder="1" applyAlignment="1" applyProtection="1">
      <alignment horizontal="center" vertical="center"/>
    </xf>
    <xf numFmtId="0" fontId="31" fillId="0" borderId="20" xfId="1884" applyFont="1" applyBorder="1" applyAlignment="1" applyProtection="1">
      <alignment horizontal="center" vertical="top"/>
    </xf>
    <xf numFmtId="0" fontId="50" fillId="0" borderId="0" xfId="1224" applyFont="1" applyAlignment="1">
      <alignment vertical="center"/>
    </xf>
    <xf numFmtId="9" fontId="40" fillId="0" borderId="0" xfId="1900" applyFont="1"/>
    <xf numFmtId="0" fontId="195" fillId="0" borderId="0" xfId="1136" applyFont="1" applyFill="1" applyBorder="1" applyAlignment="1" applyProtection="1">
      <alignment horizontal="center" vertical="top"/>
    </xf>
    <xf numFmtId="0" fontId="4" fillId="0" borderId="0" xfId="1884" applyFont="1" applyBorder="1" applyAlignment="1" applyProtection="1">
      <alignment horizontal="right" vertical="center"/>
    </xf>
    <xf numFmtId="0" fontId="195" fillId="0" borderId="0" xfId="1136" applyFont="1" applyBorder="1" applyAlignment="1" applyProtection="1">
      <alignment horizontal="center" vertical="top"/>
    </xf>
    <xf numFmtId="0" fontId="50" fillId="0" borderId="0" xfId="1225" applyFont="1" applyBorder="1" applyAlignment="1">
      <alignment vertical="center"/>
    </xf>
    <xf numFmtId="0" fontId="50" fillId="0" borderId="0" xfId="1225" applyFont="1" applyAlignment="1">
      <alignment vertical="center"/>
    </xf>
    <xf numFmtId="3" fontId="197" fillId="0" borderId="34" xfId="0" applyNumberFormat="1" applyFont="1" applyBorder="1"/>
    <xf numFmtId="3" fontId="197" fillId="0" borderId="35" xfId="0" applyNumberFormat="1" applyFont="1" applyBorder="1"/>
    <xf numFmtId="170" fontId="95" fillId="0" borderId="19" xfId="0" applyNumberFormat="1" applyFont="1" applyBorder="1" applyAlignment="1">
      <alignment horizontal="center" vertical="center"/>
    </xf>
    <xf numFmtId="3" fontId="198" fillId="0" borderId="19" xfId="0" applyNumberFormat="1" applyFont="1" applyFill="1" applyBorder="1" applyAlignment="1">
      <alignment horizontal="center"/>
    </xf>
    <xf numFmtId="0" fontId="4" fillId="0" borderId="19" xfId="0" applyFont="1" applyFill="1" applyBorder="1" applyAlignment="1">
      <alignment horizontal="left" vertical="center"/>
    </xf>
    <xf numFmtId="0" fontId="117" fillId="0" borderId="19" xfId="0" applyFont="1" applyBorder="1" applyAlignment="1">
      <alignment horizontal="center" vertical="center"/>
    </xf>
    <xf numFmtId="3" fontId="26" fillId="0" borderId="0" xfId="0" applyNumberFormat="1" applyFont="1" applyBorder="1" applyAlignment="1">
      <alignment horizontal="left" vertical="top" wrapText="1"/>
    </xf>
    <xf numFmtId="1" fontId="29" fillId="0" borderId="0" xfId="1900" applyNumberFormat="1"/>
    <xf numFmtId="170" fontId="180" fillId="0" borderId="19" xfId="0" applyNumberFormat="1" applyFont="1" applyBorder="1" applyAlignment="1">
      <alignment horizontal="center" vertical="center"/>
    </xf>
    <xf numFmtId="0" fontId="87" fillId="0" borderId="19" xfId="0" applyFont="1" applyBorder="1" applyAlignment="1">
      <alignment horizontal="left" vertical="center"/>
    </xf>
    <xf numFmtId="9" fontId="180" fillId="0" borderId="41" xfId="0" applyNumberFormat="1" applyFont="1" applyBorder="1" applyAlignment="1" applyProtection="1">
      <alignment horizontal="center" vertical="center"/>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0" fontId="87" fillId="0" borderId="21" xfId="0" applyFont="1" applyBorder="1" applyAlignment="1">
      <alignment horizontal="left" wrapText="1"/>
    </xf>
    <xf numFmtId="0" fontId="26" fillId="0" borderId="37" xfId="0" applyFont="1" applyBorder="1"/>
    <xf numFmtId="3" fontId="24" fillId="0" borderId="20" xfId="0" applyNumberFormat="1" applyFont="1" applyBorder="1"/>
    <xf numFmtId="3" fontId="24" fillId="0" borderId="20" xfId="0" applyNumberFormat="1" applyFont="1" applyFill="1" applyBorder="1"/>
    <xf numFmtId="0" fontId="0" fillId="0" borderId="41" xfId="0" applyBorder="1"/>
    <xf numFmtId="170" fontId="95" fillId="0" borderId="21" xfId="0" applyNumberFormat="1" applyFont="1" applyBorder="1" applyAlignment="1">
      <alignment horizontal="center" vertical="center"/>
    </xf>
    <xf numFmtId="0" fontId="117" fillId="53" borderId="19" xfId="0" applyFont="1" applyFill="1" applyBorder="1" applyAlignment="1">
      <alignment horizontal="center" vertical="center" wrapText="1"/>
    </xf>
    <xf numFmtId="1" fontId="4" fillId="53" borderId="19" xfId="0" applyNumberFormat="1" applyFont="1" applyFill="1" applyBorder="1" applyAlignment="1">
      <alignment horizontal="center" vertical="center"/>
    </xf>
    <xf numFmtId="49" fontId="4" fillId="53" borderId="19" xfId="0" applyNumberFormat="1" applyFont="1" applyFill="1" applyBorder="1" applyAlignment="1">
      <alignment horizontal="center" vertical="center"/>
    </xf>
    <xf numFmtId="0" fontId="87" fillId="0" borderId="19" xfId="0" applyFont="1" applyFill="1" applyBorder="1" applyAlignment="1">
      <alignment horizontal="center" vertical="center"/>
    </xf>
    <xf numFmtId="49" fontId="50" fillId="0" borderId="19" xfId="0" quotePrefix="1"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 fontId="95" fillId="0" borderId="19" xfId="0" applyNumberFormat="1" applyFont="1" applyBorder="1" applyAlignment="1">
      <alignment horizontal="center" vertical="center"/>
    </xf>
    <xf numFmtId="170" fontId="186" fillId="59" borderId="19" xfId="0" applyNumberFormat="1" applyFont="1" applyFill="1" applyBorder="1"/>
    <xf numFmtId="0" fontId="199" fillId="0" borderId="0" xfId="0" applyFont="1"/>
    <xf numFmtId="0" fontId="179" fillId="0" borderId="0" xfId="0" applyFont="1" applyFill="1" applyBorder="1"/>
    <xf numFmtId="3" fontId="179" fillId="0" borderId="0" xfId="0" applyNumberFormat="1" applyFont="1" applyAlignment="1">
      <alignment horizontal="center"/>
    </xf>
    <xf numFmtId="14" fontId="179" fillId="0" borderId="0" xfId="0" applyNumberFormat="1" applyFont="1"/>
    <xf numFmtId="170" fontId="99" fillId="0" borderId="19" xfId="1153" applyNumberFormat="1" applyFont="1" applyFill="1" applyBorder="1" applyAlignment="1">
      <alignment horizontal="center" vertical="center"/>
    </xf>
    <xf numFmtId="192" fontId="103" fillId="0" borderId="0" xfId="0" applyNumberFormat="1" applyFont="1" applyBorder="1" applyAlignment="1">
      <alignment horizontal="center" wrapText="1"/>
    </xf>
    <xf numFmtId="0" fontId="181" fillId="0" borderId="0" xfId="0" applyFont="1"/>
    <xf numFmtId="1" fontId="4" fillId="58" borderId="19" xfId="0" applyNumberFormat="1" applyFont="1" applyFill="1" applyBorder="1" applyAlignment="1">
      <alignment horizontal="center" vertical="center"/>
    </xf>
    <xf numFmtId="3" fontId="180" fillId="0" borderId="19" xfId="1153" applyNumberFormat="1" applyFont="1" applyFill="1" applyBorder="1" applyAlignment="1">
      <alignment horizontal="center" vertical="center"/>
    </xf>
    <xf numFmtId="0" fontId="190" fillId="0" borderId="0" xfId="0" applyFont="1" applyFill="1" applyBorder="1"/>
    <xf numFmtId="17" fontId="190" fillId="0" borderId="0" xfId="0" applyNumberFormat="1" applyFont="1" applyFill="1" applyBorder="1"/>
    <xf numFmtId="0" fontId="190" fillId="0" borderId="0" xfId="0" applyFont="1" applyFill="1"/>
    <xf numFmtId="1" fontId="190" fillId="0" borderId="0" xfId="0" applyNumberFormat="1" applyFont="1" applyFill="1" applyBorder="1"/>
    <xf numFmtId="14" fontId="190" fillId="0" borderId="0" xfId="0" applyNumberFormat="1" applyFont="1" applyFill="1" applyBorder="1"/>
    <xf numFmtId="174" fontId="179" fillId="0" borderId="0" xfId="1153" applyFont="1" applyFill="1"/>
    <xf numFmtId="1" fontId="179" fillId="0" borderId="0" xfId="0" applyNumberFormat="1" applyFont="1" applyFill="1" applyAlignment="1">
      <alignment horizontal="center"/>
    </xf>
    <xf numFmtId="1" fontId="26" fillId="0" borderId="0" xfId="0" applyNumberFormat="1" applyFont="1" applyAlignment="1"/>
    <xf numFmtId="0" fontId="182" fillId="0" borderId="37" xfId="0" applyFont="1" applyBorder="1" applyAlignment="1">
      <alignment horizontal="center" vertical="center"/>
    </xf>
    <xf numFmtId="0" fontId="182" fillId="0" borderId="19" xfId="0" applyFont="1" applyBorder="1" applyAlignment="1">
      <alignment horizontal="center" vertical="center"/>
    </xf>
    <xf numFmtId="3" fontId="28" fillId="0" borderId="0" xfId="0" applyNumberFormat="1" applyFont="1" applyBorder="1"/>
    <xf numFmtId="0" fontId="28" fillId="0" borderId="39" xfId="0" applyFont="1" applyBorder="1"/>
    <xf numFmtId="0" fontId="28" fillId="0" borderId="45" xfId="0" applyFont="1" applyBorder="1"/>
    <xf numFmtId="0" fontId="28" fillId="0" borderId="38" xfId="0" applyFont="1" applyBorder="1"/>
    <xf numFmtId="1" fontId="4" fillId="0" borderId="19" xfId="0" applyNumberFormat="1" applyFont="1" applyBorder="1" applyAlignment="1">
      <alignment horizontal="center"/>
    </xf>
    <xf numFmtId="0" fontId="31" fillId="0" borderId="19" xfId="0" applyFont="1" applyBorder="1" applyAlignment="1">
      <alignment horizontal="center" vertical="center"/>
    </xf>
    <xf numFmtId="0" fontId="31" fillId="0" borderId="19" xfId="0" applyFont="1" applyBorder="1" applyAlignment="1">
      <alignment horizontal="center" vertical="center"/>
    </xf>
    <xf numFmtId="0" fontId="31" fillId="0" borderId="19" xfId="0" applyFont="1" applyBorder="1" applyAlignment="1">
      <alignment horizontal="center" vertical="center"/>
    </xf>
    <xf numFmtId="0" fontId="4" fillId="0" borderId="19" xfId="0" applyFont="1" applyFill="1" applyBorder="1" applyAlignment="1">
      <alignment horizontal="center"/>
    </xf>
    <xf numFmtId="49" fontId="31" fillId="0" borderId="19" xfId="0" applyNumberFormat="1" applyFont="1" applyFill="1" applyBorder="1" applyAlignment="1">
      <alignment horizontal="center" vertical="center" wrapText="1"/>
    </xf>
    <xf numFmtId="0" fontId="26" fillId="58" borderId="0" xfId="0" applyFont="1" applyFill="1"/>
    <xf numFmtId="3" fontId="4" fillId="58" borderId="19" xfId="0" applyNumberFormat="1" applyFont="1" applyFill="1" applyBorder="1" applyAlignment="1" applyProtection="1">
      <alignment horizontal="center"/>
    </xf>
    <xf numFmtId="0" fontId="189" fillId="0" borderId="0" xfId="0" applyFont="1"/>
    <xf numFmtId="0" fontId="189" fillId="0" borderId="0" xfId="0" applyFont="1" applyAlignment="1"/>
    <xf numFmtId="0" fontId="184" fillId="0" borderId="0" xfId="0" applyFont="1" applyBorder="1"/>
    <xf numFmtId="0" fontId="31" fillId="0" borderId="0" xfId="0" applyFont="1" applyAlignment="1">
      <alignment horizontal="center" vertical="center"/>
    </xf>
    <xf numFmtId="1" fontId="200" fillId="0" borderId="19" xfId="1153" applyNumberFormat="1" applyFont="1" applyFill="1" applyBorder="1" applyAlignment="1">
      <alignment horizontal="center"/>
    </xf>
    <xf numFmtId="1" fontId="200" fillId="0" borderId="19" xfId="0" applyNumberFormat="1" applyFont="1" applyFill="1" applyBorder="1" applyAlignment="1">
      <alignment horizontal="center"/>
    </xf>
    <xf numFmtId="1" fontId="180" fillId="0" borderId="19" xfId="0" applyNumberFormat="1" applyFont="1" applyFill="1" applyBorder="1" applyAlignment="1">
      <alignment horizontal="center"/>
    </xf>
    <xf numFmtId="1" fontId="200" fillId="0" borderId="19" xfId="0" applyNumberFormat="1" applyFont="1" applyFill="1" applyBorder="1" applyAlignment="1">
      <alignment horizontal="center" vertical="center"/>
    </xf>
    <xf numFmtId="0" fontId="4" fillId="0" borderId="19" xfId="0" applyFont="1" applyFill="1" applyBorder="1"/>
    <xf numFmtId="3" fontId="4" fillId="0" borderId="19" xfId="1152" applyNumberFormat="1" applyFont="1" applyBorder="1" applyAlignment="1">
      <alignment horizontal="center" vertical="center"/>
    </xf>
    <xf numFmtId="1" fontId="180" fillId="0" borderId="19" xfId="1153" applyNumberFormat="1" applyFont="1" applyFill="1" applyBorder="1" applyAlignment="1">
      <alignment horizontal="center"/>
    </xf>
    <xf numFmtId="0" fontId="181" fillId="0" borderId="0" xfId="0" applyFont="1" applyBorder="1"/>
    <xf numFmtId="17" fontId="179" fillId="0" borderId="0" xfId="0" applyNumberFormat="1" applyFont="1" applyBorder="1" applyAlignment="1">
      <alignment horizontal="left" vertical="center"/>
    </xf>
    <xf numFmtId="0" fontId="179" fillId="0" borderId="0" xfId="0" applyFont="1" applyBorder="1"/>
    <xf numFmtId="3" fontId="171" fillId="0" borderId="19" xfId="0"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74" fontId="28" fillId="58" borderId="19" xfId="1153" applyFont="1" applyFill="1" applyBorder="1" applyAlignment="1" applyProtection="1">
      <alignment horizontal="center" vertical="center"/>
    </xf>
    <xf numFmtId="1" fontId="190" fillId="0" borderId="0" xfId="0" applyNumberFormat="1" applyFont="1" applyFill="1"/>
    <xf numFmtId="17" fontId="179" fillId="0" borderId="0" xfId="0" applyNumberFormat="1" applyFont="1" applyFill="1"/>
    <xf numFmtId="170" fontId="0" fillId="0" borderId="0" xfId="0" applyNumberFormat="1"/>
    <xf numFmtId="3" fontId="0" fillId="0" borderId="0" xfId="0" applyNumberFormat="1" applyFont="1" applyBorder="1"/>
    <xf numFmtId="3" fontId="0" fillId="0" borderId="0" xfId="0" applyNumberFormat="1" applyAlignment="1">
      <alignment wrapText="1"/>
    </xf>
    <xf numFmtId="174" fontId="4" fillId="0" borderId="19" xfId="1153" applyFont="1" applyFill="1" applyBorder="1" applyAlignment="1">
      <alignment horizontal="center"/>
    </xf>
    <xf numFmtId="172" fontId="180" fillId="0" borderId="19" xfId="0" applyNumberFormat="1" applyFont="1" applyBorder="1" applyAlignment="1" applyProtection="1">
      <alignment horizontal="center" vertical="center"/>
    </xf>
    <xf numFmtId="0" fontId="201" fillId="0" borderId="0" xfId="0" applyFont="1" applyAlignment="1">
      <alignment vertical="center"/>
    </xf>
    <xf numFmtId="0" fontId="201" fillId="0" borderId="0" xfId="0" applyFont="1" applyAlignment="1">
      <alignment horizontal="justify" vertical="center"/>
    </xf>
    <xf numFmtId="212" fontId="4" fillId="0" borderId="41" xfId="0" applyNumberFormat="1" applyFont="1" applyBorder="1" applyAlignment="1" applyProtection="1">
      <alignment horizontal="center" vertical="center"/>
    </xf>
    <xf numFmtId="1" fontId="28" fillId="0" borderId="19" xfId="1153" applyNumberFormat="1" applyFont="1" applyFill="1" applyBorder="1" applyAlignment="1">
      <alignment horizontal="center"/>
    </xf>
    <xf numFmtId="1" fontId="24" fillId="0" borderId="19" xfId="1153" applyNumberFormat="1" applyFont="1" applyFill="1" applyBorder="1" applyAlignment="1">
      <alignment horizontal="center"/>
    </xf>
    <xf numFmtId="0" fontId="4" fillId="0" borderId="19" xfId="0" applyFont="1" applyFill="1" applyBorder="1" applyAlignment="1">
      <alignment horizontal="center" vertical="center" wrapText="1"/>
    </xf>
    <xf numFmtId="0" fontId="50" fillId="0" borderId="19" xfId="0" applyFont="1" applyFill="1" applyBorder="1" applyAlignment="1">
      <alignment horizontal="left" vertical="top" wrapText="1"/>
    </xf>
    <xf numFmtId="192" fontId="119" fillId="0" borderId="0" xfId="0" applyNumberFormat="1" applyFont="1" applyFill="1" applyBorder="1" applyAlignment="1">
      <alignment vertical="top" wrapText="1"/>
    </xf>
    <xf numFmtId="3" fontId="4" fillId="0" borderId="0" xfId="0" applyNumberFormat="1" applyFont="1" applyFill="1" applyBorder="1"/>
    <xf numFmtId="1" fontId="28" fillId="0" borderId="0" xfId="1900" applyNumberFormat="1" applyFont="1" applyAlignment="1"/>
    <xf numFmtId="1" fontId="29" fillId="0" borderId="0" xfId="1900" applyNumberFormat="1" applyAlignment="1"/>
    <xf numFmtId="1" fontId="202" fillId="0" borderId="19" xfId="1153" applyNumberFormat="1" applyFont="1" applyFill="1" applyBorder="1" applyAlignment="1">
      <alignment horizontal="center"/>
    </xf>
    <xf numFmtId="0" fontId="181" fillId="0" borderId="0" xfId="0" applyFont="1" applyBorder="1" applyAlignment="1"/>
    <xf numFmtId="177" fontId="179" fillId="0" borderId="0" xfId="0" applyNumberFormat="1" applyFont="1" applyBorder="1"/>
    <xf numFmtId="0" fontId="31" fillId="0" borderId="19" xfId="0" applyFont="1" applyBorder="1" applyAlignment="1">
      <alignment horizontal="center" vertical="center" wrapText="1"/>
    </xf>
    <xf numFmtId="9" fontId="29" fillId="0" borderId="0" xfId="1900" applyFill="1"/>
    <xf numFmtId="3" fontId="4" fillId="53" borderId="19" xfId="0" applyNumberFormat="1" applyFont="1" applyFill="1" applyBorder="1" applyAlignment="1">
      <alignment horizontal="center" wrapText="1"/>
    </xf>
    <xf numFmtId="17" fontId="190" fillId="0" borderId="0" xfId="0" applyNumberFormat="1" applyFont="1" applyFill="1"/>
    <xf numFmtId="1" fontId="179" fillId="0" borderId="0" xfId="0" applyNumberFormat="1" applyFont="1" applyFill="1" applyBorder="1" applyAlignment="1">
      <alignment horizontal="center" vertical="center"/>
    </xf>
    <xf numFmtId="1" fontId="179" fillId="0" borderId="0" xfId="0" applyNumberFormat="1" applyFont="1" applyFill="1" applyAlignment="1">
      <alignment horizontal="center" vertical="center"/>
    </xf>
    <xf numFmtId="192" fontId="102" fillId="58" borderId="19" xfId="0" applyNumberFormat="1" applyFont="1" applyFill="1" applyBorder="1" applyAlignment="1">
      <alignment horizontal="center" vertical="center" wrapText="1"/>
    </xf>
    <xf numFmtId="172" fontId="16" fillId="58" borderId="19" xfId="0" applyNumberFormat="1" applyFont="1" applyFill="1" applyBorder="1" applyAlignment="1">
      <alignment horizontal="center" vertical="center"/>
    </xf>
    <xf numFmtId="172" fontId="4" fillId="58" borderId="19" xfId="0" applyNumberFormat="1" applyFont="1" applyFill="1" applyBorder="1" applyAlignment="1">
      <alignment horizontal="center" vertical="center"/>
    </xf>
    <xf numFmtId="172" fontId="29" fillId="0" borderId="36" xfId="1900" applyNumberFormat="1" applyBorder="1" applyAlignment="1">
      <alignment vertical="center" wrapText="1"/>
    </xf>
    <xf numFmtId="4" fontId="203" fillId="0" borderId="0" xfId="0" applyNumberFormat="1" applyFont="1"/>
    <xf numFmtId="0" fontId="204" fillId="0" borderId="0" xfId="0" applyFont="1" applyBorder="1" applyAlignment="1">
      <alignment horizontal="right" vertical="center" wrapText="1"/>
    </xf>
    <xf numFmtId="0" fontId="179" fillId="0" borderId="0" xfId="0" applyFont="1" applyBorder="1" applyAlignment="1">
      <alignment wrapText="1"/>
    </xf>
    <xf numFmtId="170" fontId="179" fillId="0" borderId="0" xfId="0" applyNumberFormat="1" applyFont="1" applyBorder="1"/>
    <xf numFmtId="1" fontId="205" fillId="0" borderId="0" xfId="1153" applyNumberFormat="1" applyFont="1" applyFill="1" applyBorder="1" applyAlignment="1">
      <alignment horizontal="center"/>
    </xf>
    <xf numFmtId="0" fontId="206" fillId="0" borderId="0" xfId="0" applyFont="1" applyFill="1"/>
    <xf numFmtId="0" fontId="171" fillId="0" borderId="0" xfId="0" applyFont="1" applyFill="1"/>
    <xf numFmtId="0" fontId="207" fillId="0" borderId="0" xfId="0" applyFont="1" applyFill="1"/>
    <xf numFmtId="0" fontId="206" fillId="0" borderId="0" xfId="0" applyFont="1" applyFill="1" applyAlignment="1"/>
    <xf numFmtId="0" fontId="171" fillId="0" borderId="0" xfId="0" applyFont="1" applyFill="1" applyAlignment="1"/>
    <xf numFmtId="9" fontId="171" fillId="0" borderId="0" xfId="0" applyNumberFormat="1" applyFont="1" applyFill="1" applyAlignment="1"/>
    <xf numFmtId="0" fontId="207" fillId="0" borderId="0" xfId="0" applyFont="1" applyFill="1" applyAlignment="1"/>
    <xf numFmtId="4" fontId="206" fillId="0" borderId="0" xfId="0" applyNumberFormat="1" applyFont="1" applyFill="1"/>
    <xf numFmtId="3" fontId="206" fillId="0" borderId="0" xfId="0" applyNumberFormat="1" applyFont="1" applyFill="1" applyAlignment="1"/>
    <xf numFmtId="3" fontId="171" fillId="0" borderId="0" xfId="0" applyNumberFormat="1" applyFont="1" applyFill="1" applyAlignment="1"/>
    <xf numFmtId="0" fontId="26" fillId="0" borderId="0" xfId="0" applyFont="1" applyAlignment="1">
      <alignment vertical="center" wrapText="1"/>
    </xf>
    <xf numFmtId="0" fontId="26" fillId="0" borderId="0" xfId="0" applyFont="1" applyAlignment="1">
      <alignment vertical="center"/>
    </xf>
    <xf numFmtId="3" fontId="149" fillId="0" borderId="0" xfId="0" applyNumberFormat="1" applyFont="1"/>
    <xf numFmtId="0" fontId="179" fillId="0" borderId="0" xfId="0" applyFont="1" applyFill="1" applyAlignment="1"/>
    <xf numFmtId="172" fontId="179" fillId="0" borderId="0" xfId="0" applyNumberFormat="1" applyFont="1" applyFill="1" applyAlignment="1"/>
    <xf numFmtId="172" fontId="179" fillId="0" borderId="0" xfId="0" applyNumberFormat="1" applyFont="1" applyFill="1"/>
    <xf numFmtId="0" fontId="95" fillId="0" borderId="0" xfId="1224" applyFont="1" applyAlignment="1">
      <alignment vertical="center"/>
    </xf>
    <xf numFmtId="0" fontId="182" fillId="0" borderId="37" xfId="0" applyFont="1" applyBorder="1" applyAlignment="1">
      <alignment horizontal="center" vertical="center"/>
    </xf>
    <xf numFmtId="0" fontId="182" fillId="0" borderId="37" xfId="0" applyFont="1" applyBorder="1" applyAlignment="1">
      <alignment horizontal="center" vertical="center" wrapText="1"/>
    </xf>
    <xf numFmtId="1" fontId="180" fillId="0" borderId="19" xfId="0" applyNumberFormat="1" applyFont="1" applyFill="1" applyBorder="1" applyAlignment="1">
      <alignment horizontal="center" vertical="center"/>
    </xf>
    <xf numFmtId="199" fontId="179" fillId="0" borderId="0" xfId="0" applyNumberFormat="1" applyFont="1"/>
    <xf numFmtId="191" fontId="179" fillId="0" borderId="0" xfId="0" applyNumberFormat="1" applyFont="1" applyBorder="1"/>
    <xf numFmtId="1" fontId="179" fillId="0" borderId="0" xfId="0" applyNumberFormat="1" applyFont="1" applyBorder="1"/>
    <xf numFmtId="0" fontId="4" fillId="0" borderId="19" xfId="0" applyFont="1" applyFill="1" applyBorder="1" applyAlignment="1">
      <alignment horizont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179" fillId="0" borderId="0" xfId="0" applyFont="1" applyBorder="1" applyAlignment="1"/>
    <xf numFmtId="211" fontId="179" fillId="0" borderId="0" xfId="0" applyNumberFormat="1" applyFont="1" applyBorder="1" applyAlignment="1"/>
    <xf numFmtId="174" fontId="179" fillId="0" borderId="0" xfId="1153" applyFont="1" applyFill="1" applyBorder="1"/>
    <xf numFmtId="17" fontId="179" fillId="0" borderId="0" xfId="0" applyNumberFormat="1" applyFont="1"/>
    <xf numFmtId="1" fontId="181" fillId="0" borderId="0" xfId="0" applyNumberFormat="1" applyFont="1"/>
    <xf numFmtId="174" fontId="179" fillId="0" borderId="0" xfId="1153" applyFont="1"/>
    <xf numFmtId="0" fontId="179" fillId="0" borderId="0" xfId="1153" applyNumberFormat="1" applyFont="1"/>
    <xf numFmtId="3" fontId="179" fillId="0" borderId="0" xfId="1153" applyNumberFormat="1" applyFont="1"/>
    <xf numFmtId="174" fontId="179" fillId="0" borderId="0" xfId="1153" applyFont="1" applyBorder="1"/>
    <xf numFmtId="211" fontId="181" fillId="0" borderId="0" xfId="0" applyNumberFormat="1" applyFont="1"/>
    <xf numFmtId="0" fontId="195" fillId="0" borderId="0" xfId="1136" applyFont="1" applyAlignment="1">
      <alignment horizontal="center" vertical="center"/>
    </xf>
    <xf numFmtId="17" fontId="4" fillId="0" borderId="19" xfId="1152" applyNumberFormat="1" applyFont="1" applyFill="1" applyBorder="1" applyAlignment="1">
      <alignment horizontal="center" vertical="center" wrapText="1"/>
    </xf>
    <xf numFmtId="177" fontId="31" fillId="0" borderId="19" xfId="1152" applyNumberFormat="1" applyFont="1" applyBorder="1" applyAlignment="1">
      <alignment horizontal="center" vertical="center" wrapText="1"/>
    </xf>
    <xf numFmtId="177" fontId="31" fillId="0" borderId="19" xfId="1152" applyNumberFormat="1" applyFont="1" applyFill="1" applyBorder="1" applyAlignment="1">
      <alignment horizontal="center" vertical="center" wrapText="1"/>
    </xf>
    <xf numFmtId="1" fontId="4" fillId="53" borderId="19" xfId="0" applyNumberFormat="1" applyFont="1" applyFill="1" applyBorder="1" applyAlignment="1">
      <alignment horizontal="center" vertical="center" wrapText="1"/>
    </xf>
    <xf numFmtId="1" fontId="4" fillId="0" borderId="0" xfId="0" applyNumberFormat="1" applyFont="1" applyFill="1" applyAlignment="1">
      <alignment horizontal="center" vertical="center"/>
    </xf>
    <xf numFmtId="0" fontId="190" fillId="0" borderId="0" xfId="0" applyFont="1" applyBorder="1"/>
    <xf numFmtId="15" fontId="190" fillId="0" borderId="0" xfId="0" applyNumberFormat="1" applyFont="1" applyBorder="1"/>
    <xf numFmtId="14" fontId="190" fillId="0" borderId="0" xfId="0" applyNumberFormat="1" applyFont="1" applyBorder="1"/>
    <xf numFmtId="0" fontId="190" fillId="0" borderId="0" xfId="0" applyFont="1" applyFill="1" applyAlignment="1">
      <alignment horizontal="right"/>
    </xf>
    <xf numFmtId="0" fontId="190" fillId="0" borderId="0" xfId="0" applyFont="1" applyFill="1" applyBorder="1" applyAlignment="1">
      <alignment horizontal="right"/>
    </xf>
    <xf numFmtId="0" fontId="142" fillId="0" borderId="0" xfId="1226" applyFont="1" applyAlignment="1">
      <alignment horizontal="center" wrapText="1"/>
    </xf>
    <xf numFmtId="0" fontId="34" fillId="0" borderId="0" xfId="1226" applyFont="1" applyAlignment="1">
      <alignment horizontal="left" wrapText="1"/>
    </xf>
    <xf numFmtId="0" fontId="143" fillId="0" borderId="0" xfId="1226" applyFont="1" applyFill="1" applyAlignment="1">
      <alignment horizontal="center"/>
    </xf>
    <xf numFmtId="0" fontId="98" fillId="0" borderId="0" xfId="1226" applyFont="1" applyAlignment="1">
      <alignment horizontal="center" wrapText="1"/>
    </xf>
    <xf numFmtId="0" fontId="50" fillId="0" borderId="0" xfId="1226" applyFont="1" applyAlignment="1">
      <alignment horizontal="center"/>
    </xf>
    <xf numFmtId="0" fontId="95" fillId="0" borderId="0" xfId="1226" applyFont="1" applyAlignment="1">
      <alignment horizontal="center"/>
    </xf>
    <xf numFmtId="49" fontId="135" fillId="0" borderId="0" xfId="1226" applyNumberFormat="1" applyFont="1" applyAlignment="1">
      <alignment horizontal="center" vertical="center"/>
    </xf>
    <xf numFmtId="0" fontId="64" fillId="0" borderId="0" xfId="1226" applyFont="1" applyAlignment="1">
      <alignment horizontal="center"/>
    </xf>
    <xf numFmtId="0" fontId="98" fillId="0" borderId="0" xfId="1226" applyFont="1" applyAlignment="1">
      <alignment horizontal="center"/>
    </xf>
    <xf numFmtId="17" fontId="50"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99" fillId="53" borderId="0" xfId="1226" applyFont="1" applyFill="1" applyAlignment="1">
      <alignment horizontal="center"/>
    </xf>
    <xf numFmtId="0" fontId="97" fillId="0" borderId="0" xfId="0" applyFont="1" applyAlignment="1">
      <alignment horizontal="center"/>
    </xf>
    <xf numFmtId="0" fontId="78" fillId="0" borderId="0" xfId="0" applyFont="1" applyAlignment="1">
      <alignment horizontal="center"/>
    </xf>
    <xf numFmtId="49" fontId="83" fillId="0" borderId="0" xfId="0" applyNumberFormat="1" applyFont="1" applyFill="1" applyAlignment="1">
      <alignment horizontal="left" vertical="top" wrapText="1" readingOrder="1"/>
    </xf>
    <xf numFmtId="0" fontId="97" fillId="0" borderId="0" xfId="1884" applyFont="1" applyBorder="1" applyAlignment="1" applyProtection="1">
      <alignment horizontal="center" vertical="center"/>
    </xf>
    <xf numFmtId="0" fontId="99" fillId="0" borderId="0" xfId="1224" applyFont="1" applyAlignment="1">
      <alignment horizontal="left" vertical="center" wrapText="1"/>
    </xf>
    <xf numFmtId="0" fontId="50" fillId="0" borderId="0" xfId="1224" applyFont="1" applyFill="1" applyAlignment="1">
      <alignment horizontal="left" vertical="center" wrapText="1"/>
    </xf>
    <xf numFmtId="0" fontId="95" fillId="0" borderId="0" xfId="1224" applyFont="1" applyFill="1" applyAlignment="1">
      <alignment horizontal="left" vertical="center" wrapText="1"/>
    </xf>
    <xf numFmtId="0" fontId="99" fillId="0" borderId="0" xfId="1224" applyFont="1" applyFill="1" applyAlignment="1">
      <alignment horizontal="left" vertical="center" wrapText="1"/>
    </xf>
    <xf numFmtId="0" fontId="50" fillId="0" borderId="0" xfId="1224" applyFont="1" applyAlignment="1">
      <alignment vertical="center" wrapText="1"/>
    </xf>
    <xf numFmtId="0" fontId="95" fillId="0" borderId="0" xfId="1224" applyFont="1" applyAlignment="1">
      <alignmen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5" fillId="0" borderId="0" xfId="1224" applyFont="1" applyAlignment="1">
      <alignment horizontal="left" vertical="center" wrapText="1"/>
    </xf>
    <xf numFmtId="0" fontId="99" fillId="0" borderId="0" xfId="1224" applyFont="1" applyAlignment="1">
      <alignment horizontal="left" vertical="top" wrapText="1"/>
    </xf>
    <xf numFmtId="0" fontId="99" fillId="0" borderId="0" xfId="1224" applyFont="1" applyAlignment="1">
      <alignment horizontal="left" vertical="top"/>
    </xf>
    <xf numFmtId="0" fontId="4" fillId="0" borderId="0" xfId="1224" applyFont="1" applyAlignment="1">
      <alignment horizontal="left" vertical="center" wrapText="1"/>
    </xf>
    <xf numFmtId="0" fontId="58" fillId="0" borderId="0" xfId="1265" applyFont="1" applyAlignment="1" applyProtection="1">
      <alignment horizontal="right" wrapText="1" readingOrder="1"/>
      <protection locked="0"/>
    </xf>
    <xf numFmtId="0" fontId="57" fillId="0" borderId="0" xfId="1265" applyAlignment="1">
      <alignment wrapText="1"/>
    </xf>
    <xf numFmtId="0" fontId="26" fillId="0" borderId="0" xfId="0" applyFont="1" applyAlignment="1">
      <alignment horizontal="center" wrapText="1"/>
    </xf>
    <xf numFmtId="0" fontId="26" fillId="0" borderId="0" xfId="0" applyFont="1" applyAlignment="1">
      <alignment horizontal="left" vertical="top" wrapText="1"/>
    </xf>
    <xf numFmtId="0" fontId="31" fillId="0" borderId="0" xfId="0" applyFont="1" applyFill="1" applyBorder="1" applyAlignment="1">
      <alignment horizontal="center"/>
    </xf>
    <xf numFmtId="0" fontId="64" fillId="0" borderId="0" xfId="0" applyFont="1" applyBorder="1" applyAlignment="1">
      <alignment horizontal="center" wrapText="1"/>
    </xf>
    <xf numFmtId="0" fontId="117" fillId="0" borderId="0" xfId="0" applyFont="1" applyBorder="1" applyAlignment="1">
      <alignment horizontal="center" wrapText="1"/>
    </xf>
    <xf numFmtId="0" fontId="31" fillId="0" borderId="42" xfId="0" applyFont="1" applyBorder="1" applyAlignment="1">
      <alignment horizontal="center"/>
    </xf>
    <xf numFmtId="0" fontId="26" fillId="0" borderId="0" xfId="0" applyFont="1" applyBorder="1" applyAlignment="1">
      <alignment wrapText="1"/>
    </xf>
    <xf numFmtId="0" fontId="26" fillId="0" borderId="19" xfId="0" applyFont="1" applyBorder="1" applyAlignment="1">
      <alignment wrapText="1"/>
    </xf>
    <xf numFmtId="0" fontId="31" fillId="0" borderId="0" xfId="0" applyFont="1" applyBorder="1" applyAlignment="1">
      <alignment horizontal="center"/>
    </xf>
    <xf numFmtId="0" fontId="31" fillId="0" borderId="42" xfId="0" applyFont="1" applyFill="1" applyBorder="1" applyAlignment="1">
      <alignment horizontal="center"/>
    </xf>
    <xf numFmtId="0" fontId="50" fillId="58" borderId="19" xfId="0" applyFont="1" applyFill="1" applyBorder="1" applyAlignment="1">
      <alignment horizontal="left" vertical="center" wrapText="1"/>
    </xf>
    <xf numFmtId="0" fontId="117"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26" fillId="0" borderId="19" xfId="0" applyFont="1" applyBorder="1" applyAlignment="1" applyProtection="1">
      <alignment horizontal="left" vertical="center" wrapText="1"/>
    </xf>
    <xf numFmtId="0" fontId="31" fillId="0" borderId="19" xfId="0" applyFont="1" applyBorder="1" applyAlignment="1">
      <alignment horizontal="center" vertical="center"/>
    </xf>
    <xf numFmtId="0" fontId="26" fillId="0" borderId="37" xfId="1882" applyFont="1" applyBorder="1" applyAlignment="1" applyProtection="1">
      <alignment horizontal="left" vertical="center" wrapText="1"/>
    </xf>
    <xf numFmtId="0" fontId="26" fillId="0" borderId="20" xfId="1882" applyFont="1" applyBorder="1" applyAlignment="1" applyProtection="1">
      <alignment horizontal="left" vertical="center" wrapText="1"/>
    </xf>
    <xf numFmtId="0" fontId="26" fillId="0" borderId="41" xfId="1882" applyFont="1" applyBorder="1" applyAlignment="1" applyProtection="1">
      <alignment horizontal="left" vertical="center" wrapText="1"/>
    </xf>
    <xf numFmtId="0" fontId="31" fillId="0" borderId="0" xfId="1882" applyFont="1" applyBorder="1" applyAlignment="1">
      <alignment horizontal="center" vertical="center" wrapText="1"/>
    </xf>
    <xf numFmtId="0" fontId="31" fillId="0" borderId="0" xfId="1882"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3" xfId="1882" applyFont="1" applyFill="1" applyBorder="1" applyAlignment="1">
      <alignment horizontal="center" vertical="center"/>
    </xf>
    <xf numFmtId="0" fontId="4" fillId="0" borderId="33" xfId="1882" applyFont="1" applyFill="1" applyBorder="1" applyAlignment="1">
      <alignment horizontal="center" vertical="center"/>
    </xf>
    <xf numFmtId="0" fontId="26" fillId="0" borderId="20" xfId="1882" applyFont="1" applyBorder="1" applyAlignment="1" applyProtection="1">
      <alignment horizontal="left" vertical="center"/>
    </xf>
    <xf numFmtId="0" fontId="26" fillId="0" borderId="41" xfId="1882" applyFont="1" applyBorder="1" applyAlignment="1" applyProtection="1">
      <alignment horizontal="left" vertical="center"/>
    </xf>
    <xf numFmtId="0" fontId="3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17" fillId="0" borderId="0" xfId="0" applyFont="1" applyBorder="1" applyAlignment="1">
      <alignment horizontal="center" vertical="center"/>
    </xf>
    <xf numFmtId="0" fontId="87" fillId="0" borderId="19"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106" fillId="0" borderId="19" xfId="0" applyFont="1" applyBorder="1" applyAlignment="1">
      <alignment horizontal="left"/>
    </xf>
    <xf numFmtId="0" fontId="4" fillId="0" borderId="37"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26" fillId="0" borderId="33" xfId="0" applyFont="1" applyFill="1" applyBorder="1" applyAlignment="1">
      <alignment horizontal="left" wrapText="1"/>
    </xf>
    <xf numFmtId="0" fontId="63" fillId="0" borderId="37" xfId="0" applyFont="1" applyBorder="1" applyAlignment="1">
      <alignment horizontal="left"/>
    </xf>
    <xf numFmtId="0" fontId="106" fillId="0" borderId="20" xfId="0" applyFont="1" applyBorder="1" applyAlignment="1">
      <alignment horizontal="left"/>
    </xf>
    <xf numFmtId="0" fontId="106" fillId="0" borderId="41" xfId="0" applyFont="1" applyBorder="1" applyAlignment="1">
      <alignment horizontal="left"/>
    </xf>
    <xf numFmtId="0" fontId="4" fillId="0" borderId="19" xfId="0" applyFont="1" applyFill="1" applyBorder="1" applyAlignment="1">
      <alignment horizontal="left" vertical="center" wrapText="1"/>
    </xf>
    <xf numFmtId="0" fontId="4" fillId="0" borderId="37" xfId="0" applyFont="1" applyFill="1" applyBorder="1" applyAlignment="1">
      <alignment horizontal="left"/>
    </xf>
    <xf numFmtId="0" fontId="4" fillId="0" borderId="19" xfId="0" applyFont="1" applyFill="1" applyBorder="1" applyAlignment="1">
      <alignment horizontal="left"/>
    </xf>
    <xf numFmtId="0" fontId="106" fillId="0" borderId="21" xfId="0" applyFont="1" applyBorder="1" applyAlignment="1">
      <alignment horizontal="left"/>
    </xf>
    <xf numFmtId="0" fontId="4" fillId="0" borderId="19" xfId="0" applyFont="1" applyFill="1" applyBorder="1" applyAlignment="1">
      <alignment horizontal="center"/>
    </xf>
    <xf numFmtId="0" fontId="26" fillId="0" borderId="19" xfId="0" applyFont="1" applyBorder="1" applyAlignment="1">
      <alignment horizontal="left" vertical="center" wrapText="1"/>
    </xf>
    <xf numFmtId="0" fontId="4" fillId="0" borderId="37" xfId="0" applyFont="1" applyFill="1" applyBorder="1" applyAlignment="1">
      <alignment horizontal="center"/>
    </xf>
    <xf numFmtId="0" fontId="4" fillId="0" borderId="20" xfId="0" applyFont="1" applyFill="1" applyBorder="1" applyAlignment="1">
      <alignment horizontal="center"/>
    </xf>
    <xf numFmtId="0" fontId="4" fillId="0" borderId="41" xfId="0" applyFont="1" applyFill="1" applyBorder="1" applyAlignment="1">
      <alignment horizontal="center"/>
    </xf>
    <xf numFmtId="0" fontId="4" fillId="0" borderId="37" xfId="0" applyFont="1" applyFill="1" applyBorder="1" applyAlignment="1">
      <alignment horizontal="left" vertical="center"/>
    </xf>
    <xf numFmtId="0" fontId="4" fillId="0" borderId="19" xfId="0" applyFont="1" applyFill="1" applyBorder="1" applyAlignment="1">
      <alignment horizontal="left" vertical="center"/>
    </xf>
    <xf numFmtId="0" fontId="26" fillId="0" borderId="39" xfId="0" applyFont="1" applyBorder="1" applyAlignment="1" applyProtection="1">
      <alignment horizontal="left" wrapText="1"/>
    </xf>
    <xf numFmtId="0" fontId="26" fillId="0" borderId="36" xfId="0" applyFont="1" applyBorder="1" applyAlignment="1" applyProtection="1">
      <alignment horizontal="left" wrapText="1"/>
    </xf>
    <xf numFmtId="0" fontId="26" fillId="0" borderId="40" xfId="0" applyFont="1" applyBorder="1" applyAlignment="1" applyProtection="1">
      <alignment horizontal="left" wrapText="1"/>
    </xf>
    <xf numFmtId="0" fontId="26" fillId="0" borderId="38" xfId="0" applyFont="1" applyBorder="1" applyAlignment="1" applyProtection="1">
      <alignment horizontal="left" wrapText="1"/>
    </xf>
    <xf numFmtId="0" fontId="26" fillId="0" borderId="42" xfId="0" applyFont="1" applyBorder="1" applyAlignment="1" applyProtection="1">
      <alignment horizontal="left" wrapText="1"/>
    </xf>
    <xf numFmtId="0" fontId="26" fillId="0" borderId="44" xfId="0" applyFont="1" applyBorder="1" applyAlignment="1" applyProtection="1">
      <alignment horizontal="left" wrapText="1"/>
    </xf>
    <xf numFmtId="0" fontId="31" fillId="0" borderId="0" xfId="0" applyFont="1" applyFill="1" applyBorder="1" applyAlignment="1" applyProtection="1">
      <alignment horizontal="center"/>
    </xf>
    <xf numFmtId="0" fontId="117" fillId="0" borderId="42" xfId="0" applyFont="1" applyFill="1" applyBorder="1" applyAlignment="1" applyProtection="1">
      <alignment horizontal="center"/>
    </xf>
    <xf numFmtId="0" fontId="117" fillId="0" borderId="0" xfId="0" applyFont="1" applyFill="1" applyBorder="1" applyAlignment="1" applyProtection="1">
      <alignment horizontal="center"/>
    </xf>
    <xf numFmtId="0" fontId="31" fillId="0" borderId="19" xfId="0" applyFont="1" applyBorder="1" applyAlignment="1" applyProtection="1">
      <alignment horizontal="center" vertical="center" wrapText="1"/>
    </xf>
    <xf numFmtId="0" fontId="31" fillId="0" borderId="21"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117" fillId="0" borderId="19" xfId="0" applyFont="1" applyBorder="1" applyAlignment="1" applyProtection="1">
      <alignment horizontal="center" vertical="center" wrapText="1"/>
    </xf>
    <xf numFmtId="0" fontId="31" fillId="0" borderId="41"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117" fillId="5" borderId="42" xfId="0" applyFont="1" applyFill="1" applyBorder="1" applyAlignment="1" applyProtection="1">
      <alignment horizontal="center"/>
    </xf>
    <xf numFmtId="169" fontId="31" fillId="0" borderId="0" xfId="0" applyNumberFormat="1" applyFont="1" applyBorder="1" applyAlignment="1">
      <alignment horizontal="center"/>
    </xf>
    <xf numFmtId="0" fontId="26" fillId="0" borderId="0" xfId="0" applyFont="1" applyBorder="1" applyAlignment="1" applyProtection="1">
      <alignment horizontal="left" vertical="center" wrapText="1"/>
    </xf>
    <xf numFmtId="0" fontId="26" fillId="0" borderId="0" xfId="0" applyFont="1" applyBorder="1" applyAlignment="1">
      <alignment horizontal="left"/>
    </xf>
    <xf numFmtId="0" fontId="31" fillId="0" borderId="33" xfId="0" applyFont="1" applyBorder="1" applyAlignment="1">
      <alignment horizontal="center" vertical="center" wrapText="1"/>
    </xf>
    <xf numFmtId="0" fontId="31" fillId="0" borderId="33" xfId="0" applyFont="1" applyBorder="1" applyAlignment="1">
      <alignment horizontal="center" vertical="center"/>
    </xf>
    <xf numFmtId="0" fontId="26" fillId="0" borderId="37" xfId="0" applyFont="1" applyBorder="1" applyAlignment="1" applyProtection="1">
      <alignment vertical="center" wrapText="1"/>
    </xf>
    <xf numFmtId="0" fontId="26" fillId="0" borderId="20" xfId="0" applyFont="1" applyBorder="1" applyAlignment="1" applyProtection="1">
      <alignment vertical="center" wrapText="1"/>
    </xf>
    <xf numFmtId="0" fontId="26" fillId="0" borderId="41" xfId="0" applyFont="1" applyBorder="1" applyAlignment="1" applyProtection="1">
      <alignment vertical="center" wrapText="1"/>
    </xf>
    <xf numFmtId="0" fontId="26" fillId="0" borderId="45" xfId="0" applyFont="1" applyBorder="1" applyAlignment="1">
      <alignment horizontal="left" vertical="center" wrapText="1"/>
    </xf>
    <xf numFmtId="0" fontId="26" fillId="0" borderId="0" xfId="0" applyFont="1" applyBorder="1" applyAlignment="1">
      <alignment horizontal="left" vertical="center" wrapText="1"/>
    </xf>
    <xf numFmtId="0" fontId="26" fillId="0" borderId="46" xfId="0" applyFont="1" applyBorder="1" applyAlignment="1">
      <alignment horizontal="left" vertical="center" wrapText="1"/>
    </xf>
    <xf numFmtId="0" fontId="26" fillId="0" borderId="38" xfId="0" applyFont="1" applyBorder="1" applyAlignment="1">
      <alignment horizontal="left" vertical="center" wrapText="1"/>
    </xf>
    <xf numFmtId="0" fontId="26" fillId="0" borderId="42" xfId="0" applyFont="1" applyBorder="1" applyAlignment="1">
      <alignment horizontal="left" vertical="center" wrapText="1"/>
    </xf>
    <xf numFmtId="0" fontId="26" fillId="0" borderId="44" xfId="0" applyFont="1" applyBorder="1" applyAlignment="1">
      <alignment horizontal="left" vertical="center" wrapText="1"/>
    </xf>
    <xf numFmtId="0" fontId="27" fillId="0" borderId="0" xfId="0" applyFont="1" applyAlignment="1">
      <alignment wrapText="1"/>
    </xf>
    <xf numFmtId="0" fontId="92" fillId="0" borderId="0" xfId="0" applyFont="1" applyAlignment="1">
      <alignment wrapText="1"/>
    </xf>
    <xf numFmtId="0" fontId="117" fillId="5" borderId="0" xfId="0" applyFont="1" applyFill="1" applyBorder="1" applyAlignment="1" applyProtection="1">
      <alignment horizontal="center"/>
    </xf>
    <xf numFmtId="0" fontId="31" fillId="0" borderId="19" xfId="0" applyFont="1" applyBorder="1" applyAlignment="1">
      <alignment horizontal="center" vertical="center" wrapText="1"/>
    </xf>
    <xf numFmtId="0" fontId="117" fillId="0" borderId="19" xfId="0" applyFont="1" applyBorder="1" applyAlignment="1">
      <alignment horizontal="center" vertical="center"/>
    </xf>
    <xf numFmtId="0" fontId="26" fillId="0" borderId="19" xfId="0" applyFont="1" applyBorder="1" applyAlignment="1">
      <alignment horizontal="left" wrapText="1"/>
    </xf>
    <xf numFmtId="0" fontId="31" fillId="0" borderId="0" xfId="0" applyFont="1" applyAlignment="1">
      <alignment horizontal="center"/>
    </xf>
    <xf numFmtId="41" fontId="98" fillId="0" borderId="19" xfId="0" applyNumberFormat="1" applyFont="1" applyFill="1" applyBorder="1" applyAlignment="1">
      <alignment horizontal="center" vertical="center"/>
    </xf>
    <xf numFmtId="41" fontId="98" fillId="0" borderId="19" xfId="0" applyNumberFormat="1" applyFont="1" applyFill="1" applyBorder="1" applyAlignment="1">
      <alignment horizontal="center" vertical="center" wrapText="1"/>
    </xf>
    <xf numFmtId="0" fontId="31" fillId="0" borderId="0" xfId="0" applyFont="1" applyBorder="1" applyAlignment="1">
      <alignment horizontal="center" wrapText="1"/>
    </xf>
    <xf numFmtId="0" fontId="97" fillId="0" borderId="0" xfId="1153" applyNumberFormat="1" applyFont="1" applyFill="1" applyBorder="1" applyAlignment="1">
      <alignment horizontal="center"/>
    </xf>
    <xf numFmtId="169"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129" fillId="0" borderId="19" xfId="0" applyFont="1" applyBorder="1" applyAlignment="1">
      <alignment horizontal="center" vertical="center" wrapText="1"/>
    </xf>
    <xf numFmtId="0" fontId="129" fillId="0" borderId="19" xfId="0" applyFont="1" applyBorder="1" applyAlignment="1">
      <alignment horizontal="center" vertical="center"/>
    </xf>
    <xf numFmtId="0" fontId="26" fillId="0" borderId="0" xfId="0" applyFont="1" applyBorder="1" applyAlignment="1">
      <alignment horizontal="left" vertical="center"/>
    </xf>
    <xf numFmtId="0" fontId="26" fillId="0" borderId="19" xfId="0" applyFont="1" applyBorder="1" applyAlignment="1">
      <alignment horizontal="left" vertical="center"/>
    </xf>
    <xf numFmtId="0" fontId="144" fillId="0" borderId="19" xfId="0" applyFont="1" applyBorder="1" applyAlignment="1">
      <alignment horizontal="center" vertical="center"/>
    </xf>
    <xf numFmtId="49" fontId="31" fillId="0" borderId="19" xfId="0" applyNumberFormat="1" applyFont="1" applyBorder="1" applyAlignment="1">
      <alignment horizontal="center" vertical="center" wrapText="1"/>
    </xf>
    <xf numFmtId="49" fontId="31" fillId="0" borderId="19" xfId="0" applyNumberFormat="1" applyFont="1" applyFill="1" applyBorder="1" applyAlignment="1">
      <alignment horizontal="center" vertical="center" wrapText="1"/>
    </xf>
    <xf numFmtId="0" fontId="150" fillId="0" borderId="0" xfId="0" applyFont="1" applyAlignment="1">
      <alignment horizontal="center" vertical="center"/>
    </xf>
    <xf numFmtId="49" fontId="31" fillId="0" borderId="19" xfId="0" applyNumberFormat="1" applyFont="1" applyFill="1" applyBorder="1" applyAlignment="1">
      <alignment horizontal="center" vertical="center"/>
    </xf>
    <xf numFmtId="0" fontId="26" fillId="0" borderId="19" xfId="0" applyFont="1" applyBorder="1" applyAlignment="1">
      <alignment horizontal="left" vertical="top" wrapText="1"/>
    </xf>
    <xf numFmtId="0" fontId="119" fillId="0" borderId="45" xfId="0" applyFont="1" applyFill="1" applyBorder="1" applyAlignment="1">
      <alignment horizontal="left" vertical="top" wrapText="1"/>
    </xf>
    <xf numFmtId="0" fontId="119" fillId="0" borderId="0" xfId="0" applyFont="1" applyFill="1" applyBorder="1" applyAlignment="1">
      <alignment horizontal="left" vertical="top" wrapText="1"/>
    </xf>
    <xf numFmtId="0" fontId="144" fillId="0" borderId="21" xfId="0" applyFont="1" applyFill="1" applyBorder="1" applyAlignment="1">
      <alignment horizontal="center" vertical="center" wrapText="1"/>
    </xf>
    <xf numFmtId="0" fontId="144" fillId="0" borderId="43" xfId="0" applyFont="1" applyFill="1" applyBorder="1" applyAlignment="1">
      <alignment horizontal="center" vertical="center" wrapText="1"/>
    </xf>
    <xf numFmtId="0" fontId="144" fillId="0" borderId="33" xfId="0" applyFont="1" applyFill="1" applyBorder="1" applyAlignment="1">
      <alignment horizontal="center" vertical="center" wrapText="1"/>
    </xf>
    <xf numFmtId="0" fontId="120" fillId="0" borderId="19" xfId="0" applyFont="1" applyFill="1" applyBorder="1" applyAlignment="1">
      <alignment horizontal="center" vertical="top" wrapText="1"/>
    </xf>
    <xf numFmtId="0" fontId="120" fillId="0" borderId="19" xfId="0" applyFont="1" applyFill="1" applyBorder="1" applyAlignment="1">
      <alignment horizontal="center" vertical="center" wrapText="1"/>
    </xf>
    <xf numFmtId="0" fontId="103" fillId="0" borderId="0" xfId="0" applyFont="1" applyBorder="1" applyAlignment="1">
      <alignment horizontal="left" wrapText="1"/>
    </xf>
    <xf numFmtId="0" fontId="145" fillId="0" borderId="0" xfId="0" applyFont="1" applyBorder="1" applyAlignment="1">
      <alignment horizontal="left" wrapText="1"/>
    </xf>
    <xf numFmtId="0" fontId="50" fillId="0" borderId="37" xfId="0" applyFont="1" applyFill="1" applyBorder="1" applyAlignment="1">
      <alignment horizontal="left" vertical="top" wrapText="1"/>
    </xf>
    <xf numFmtId="0" fontId="50" fillId="0" borderId="20" xfId="0" applyFont="1" applyFill="1" applyBorder="1" applyAlignment="1">
      <alignment horizontal="left" vertical="top" wrapText="1"/>
    </xf>
    <xf numFmtId="0" fontId="50" fillId="0" borderId="41" xfId="0" applyFont="1" applyFill="1" applyBorder="1" applyAlignment="1">
      <alignment horizontal="left" vertical="top" wrapText="1"/>
    </xf>
    <xf numFmtId="0" fontId="145" fillId="0" borderId="19" xfId="0" applyFont="1" applyBorder="1" applyAlignment="1">
      <alignment horizontal="left" wrapText="1"/>
    </xf>
    <xf numFmtId="0" fontId="97" fillId="0" borderId="0" xfId="0" applyFont="1" applyBorder="1" applyAlignment="1">
      <alignment horizontal="center"/>
    </xf>
    <xf numFmtId="49" fontId="31" fillId="0" borderId="0" xfId="0" applyNumberFormat="1" applyFont="1" applyBorder="1" applyAlignment="1">
      <alignment horizontal="center"/>
    </xf>
    <xf numFmtId="49" fontId="97" fillId="0" borderId="0" xfId="0" applyNumberFormat="1" applyFont="1" applyBorder="1" applyAlignment="1">
      <alignment horizontal="center"/>
    </xf>
    <xf numFmtId="0" fontId="120" fillId="0" borderId="42" xfId="0" applyFont="1" applyFill="1" applyBorder="1" applyAlignment="1">
      <alignment horizontal="center" vertical="top" wrapText="1"/>
    </xf>
    <xf numFmtId="0" fontId="144"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20" fillId="0" borderId="21" xfId="0" applyFont="1" applyFill="1" applyBorder="1" applyAlignment="1">
      <alignment horizontal="center" vertical="center" wrapText="1"/>
    </xf>
    <xf numFmtId="0" fontId="120" fillId="0" borderId="33" xfId="0" applyFont="1" applyFill="1" applyBorder="1" applyAlignment="1">
      <alignment horizontal="center" vertical="center" wrapText="1"/>
    </xf>
    <xf numFmtId="0" fontId="120" fillId="0" borderId="37" xfId="0" applyFont="1" applyFill="1" applyBorder="1" applyAlignment="1">
      <alignment horizontal="center" vertical="center" wrapText="1"/>
    </xf>
    <xf numFmtId="0" fontId="120" fillId="0" borderId="20" xfId="0" applyFont="1" applyFill="1" applyBorder="1" applyAlignment="1">
      <alignment horizontal="center" vertical="center" wrapText="1"/>
    </xf>
    <xf numFmtId="0" fontId="120" fillId="0" borderId="41" xfId="0" applyFont="1" applyFill="1" applyBorder="1" applyAlignment="1">
      <alignment horizontal="center" vertical="center" wrapText="1"/>
    </xf>
    <xf numFmtId="0" fontId="32" fillId="0" borderId="42" xfId="0" applyFont="1" applyBorder="1" applyAlignment="1">
      <alignment horizontal="center"/>
    </xf>
    <xf numFmtId="0" fontId="32" fillId="0" borderId="0" xfId="0" applyFont="1" applyBorder="1" applyAlignment="1">
      <alignment horizontal="center"/>
    </xf>
    <xf numFmtId="0" fontId="182" fillId="0" borderId="37" xfId="0" applyFont="1" applyBorder="1" applyAlignment="1">
      <alignment horizontal="center" vertical="center"/>
    </xf>
    <xf numFmtId="0" fontId="182" fillId="0" borderId="41" xfId="0" applyFont="1" applyBorder="1" applyAlignment="1">
      <alignment horizontal="center" vertical="center"/>
    </xf>
    <xf numFmtId="0" fontId="28" fillId="0" borderId="21" xfId="0" applyFont="1" applyBorder="1" applyAlignment="1">
      <alignment horizontal="center" vertical="center"/>
    </xf>
    <xf numFmtId="0" fontId="28" fillId="0" borderId="43" xfId="0" applyFont="1" applyBorder="1" applyAlignment="1">
      <alignment horizontal="center" vertical="center"/>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182" fillId="0" borderId="20" xfId="0" applyFont="1" applyBorder="1" applyAlignment="1">
      <alignment horizontal="center" vertical="center"/>
    </xf>
    <xf numFmtId="0" fontId="182" fillId="0" borderId="37" xfId="0" applyFont="1" applyBorder="1" applyAlignment="1">
      <alignment horizontal="center" vertical="center" wrapText="1"/>
    </xf>
    <xf numFmtId="0" fontId="182" fillId="0" borderId="4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3" xfId="0" applyFont="1" applyBorder="1" applyAlignment="1">
      <alignment horizontal="center" vertical="center" wrapText="1"/>
    </xf>
    <xf numFmtId="0" fontId="193" fillId="0" borderId="42" xfId="0" applyFont="1" applyFill="1" applyBorder="1" applyAlignment="1">
      <alignment horizontal="center"/>
    </xf>
    <xf numFmtId="0" fontId="196" fillId="0" borderId="19" xfId="0" applyFont="1" applyBorder="1" applyAlignment="1">
      <alignment horizontal="center" vertical="center"/>
    </xf>
    <xf numFmtId="0" fontId="117" fillId="0" borderId="42" xfId="0" applyFont="1" applyBorder="1" applyAlignment="1">
      <alignment horizontal="center"/>
    </xf>
    <xf numFmtId="180" fontId="26" fillId="0" borderId="0" xfId="0" applyNumberFormat="1" applyFont="1" applyFill="1" applyAlignment="1">
      <alignment horizontal="left" wrapText="1"/>
    </xf>
    <xf numFmtId="0" fontId="26" fillId="0" borderId="37" xfId="0" applyFont="1" applyBorder="1" applyAlignment="1">
      <alignment horizontal="left" vertical="center" wrapText="1"/>
    </xf>
    <xf numFmtId="0" fontId="26" fillId="0" borderId="20" xfId="0" applyFont="1" applyBorder="1" applyAlignment="1">
      <alignment horizontal="left" vertical="center" wrapText="1"/>
    </xf>
    <xf numFmtId="0" fontId="26" fillId="0" borderId="41" xfId="0" applyFont="1" applyBorder="1" applyAlignment="1">
      <alignment horizontal="left" vertical="center" wrapText="1"/>
    </xf>
    <xf numFmtId="178" fontId="98" fillId="0" borderId="21" xfId="1152" applyNumberFormat="1" applyFont="1" applyFill="1" applyBorder="1" applyAlignment="1">
      <alignment horizontal="center" vertical="center"/>
    </xf>
    <xf numFmtId="178" fontId="98" fillId="0" borderId="33" xfId="1152" applyNumberFormat="1" applyFont="1" applyFill="1" applyBorder="1" applyAlignment="1">
      <alignment horizontal="center" vertical="center"/>
    </xf>
    <xf numFmtId="177" fontId="98" fillId="0" borderId="37" xfId="1152" applyNumberFormat="1" applyFont="1" applyBorder="1" applyAlignment="1">
      <alignment horizontal="center" vertical="center" wrapText="1"/>
    </xf>
    <xf numFmtId="177" fontId="98" fillId="0" borderId="20" xfId="1152" applyNumberFormat="1" applyFont="1" applyBorder="1" applyAlignment="1">
      <alignment horizontal="center" vertical="center" wrapText="1"/>
    </xf>
    <xf numFmtId="177" fontId="98" fillId="0" borderId="41" xfId="1152" applyNumberFormat="1" applyFont="1" applyBorder="1" applyAlignment="1">
      <alignment horizontal="center" vertical="center" wrapText="1"/>
    </xf>
    <xf numFmtId="0" fontId="95" fillId="0" borderId="0" xfId="1225" applyFont="1" applyAlignment="1">
      <alignment vertical="top"/>
    </xf>
    <xf numFmtId="0" fontId="4" fillId="0" borderId="0" xfId="1225" applyFont="1" applyAlignment="1">
      <alignment vertical="top" wrapText="1"/>
    </xf>
    <xf numFmtId="0" fontId="4" fillId="0" borderId="0" xfId="1225" applyFont="1" applyFill="1" applyAlignment="1">
      <alignment vertical="top" wrapText="1"/>
    </xf>
    <xf numFmtId="0" fontId="95" fillId="0" borderId="0" xfId="1225" applyFont="1" applyAlignment="1">
      <alignment vertical="top" wrapText="1"/>
    </xf>
    <xf numFmtId="0" fontId="50" fillId="0" borderId="0" xfId="1225" applyFont="1" applyAlignment="1">
      <alignment vertical="top" wrapText="1"/>
    </xf>
    <xf numFmtId="0" fontId="4" fillId="0" borderId="0" xfId="1225" applyFont="1" applyAlignment="1">
      <alignment horizontal="left" vertical="center"/>
    </xf>
    <xf numFmtId="0" fontId="95" fillId="0" borderId="0" xfId="1225" applyFont="1" applyFill="1" applyAlignment="1">
      <alignment vertical="top"/>
    </xf>
    <xf numFmtId="0" fontId="26" fillId="0" borderId="0" xfId="0" applyFont="1" applyAlignment="1">
      <alignment horizont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26" fillId="0" borderId="36" xfId="0" applyFont="1" applyBorder="1" applyAlignment="1">
      <alignment horizontal="left" vertical="top" wrapText="1"/>
    </xf>
    <xf numFmtId="0" fontId="26" fillId="0" borderId="0" xfId="0" applyFont="1" applyBorder="1" applyAlignment="1">
      <alignment horizontal="left" vertical="top" wrapText="1"/>
    </xf>
    <xf numFmtId="0" fontId="26" fillId="0" borderId="0" xfId="0" applyFont="1" applyAlignment="1">
      <alignment horizontal="left" vertical="center" wrapText="1"/>
    </xf>
    <xf numFmtId="0" fontId="50" fillId="58" borderId="37" xfId="0" applyFont="1" applyFill="1" applyBorder="1" applyAlignment="1">
      <alignment horizontal="left" vertical="center" wrapText="1"/>
    </xf>
    <xf numFmtId="0" fontId="50" fillId="58" borderId="20" xfId="0" applyFont="1" applyFill="1" applyBorder="1" applyAlignment="1">
      <alignment horizontal="left" vertical="center" wrapText="1"/>
    </xf>
    <xf numFmtId="0" fontId="50" fillId="58" borderId="41" xfId="0" applyFont="1" applyFill="1" applyBorder="1" applyAlignment="1">
      <alignment horizontal="left" vertical="center" wrapText="1"/>
    </xf>
    <xf numFmtId="0" fontId="26" fillId="0" borderId="0" xfId="0" applyFont="1" applyBorder="1" applyAlignment="1" applyProtection="1">
      <alignment vertical="center" wrapText="1"/>
    </xf>
    <xf numFmtId="0" fontId="4" fillId="0" borderId="0" xfId="0" applyFont="1" applyAlignment="1">
      <alignment horizontal="left" vertical="center" wrapText="1"/>
    </xf>
    <xf numFmtId="0" fontId="26" fillId="0" borderId="19" xfId="0" applyFont="1" applyBorder="1" applyAlignment="1" applyProtection="1">
      <alignment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26" fillId="0" borderId="19" xfId="0" applyFont="1" applyBorder="1" applyAlignment="1" applyProtection="1">
      <alignment vertical="center" wrapText="1"/>
    </xf>
    <xf numFmtId="0" fontId="4" fillId="0" borderId="43" xfId="0" applyFont="1" applyFill="1" applyBorder="1" applyAlignment="1">
      <alignment horizontal="center" vertical="center"/>
    </xf>
    <xf numFmtId="0" fontId="4" fillId="0" borderId="33" xfId="0" applyFont="1" applyFill="1" applyBorder="1" applyAlignment="1">
      <alignment horizontal="center" vertical="center"/>
    </xf>
    <xf numFmtId="0" fontId="63" fillId="0" borderId="0" xfId="0" applyFont="1" applyBorder="1" applyAlignment="1">
      <alignment horizontal="left" vertical="center" wrapText="1"/>
    </xf>
    <xf numFmtId="0" fontId="106" fillId="0" borderId="0" xfId="0" applyFont="1" applyBorder="1" applyAlignment="1">
      <alignment horizontal="left" vertical="center" wrapText="1"/>
    </xf>
    <xf numFmtId="0" fontId="26" fillId="0" borderId="0" xfId="0" applyFont="1" applyBorder="1" applyAlignment="1">
      <alignment horizontal="center" vertical="center" wrapText="1"/>
    </xf>
    <xf numFmtId="0" fontId="106" fillId="0" borderId="0" xfId="0" applyFont="1" applyBorder="1" applyAlignment="1">
      <alignment horizontal="left" vertical="center"/>
    </xf>
    <xf numFmtId="0" fontId="63" fillId="0" borderId="0"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0" fillId="0" borderId="19" xfId="0" applyBorder="1" applyAlignment="1">
      <alignment horizontal="center"/>
    </xf>
    <xf numFmtId="3" fontId="4" fillId="0" borderId="19" xfId="0" applyNumberFormat="1" applyFont="1" applyFill="1" applyBorder="1" applyAlignment="1">
      <alignment horizontal="center" vertical="center" wrapText="1"/>
    </xf>
    <xf numFmtId="0" fontId="64" fillId="0" borderId="0" xfId="0" applyFont="1" applyBorder="1" applyAlignment="1">
      <alignment horizontal="center" vertical="center"/>
    </xf>
    <xf numFmtId="0" fontId="4" fillId="0" borderId="0" xfId="0" applyFont="1" applyFill="1" applyBorder="1" applyAlignment="1">
      <alignment horizontal="center" vertical="center"/>
    </xf>
    <xf numFmtId="0" fontId="26" fillId="0" borderId="36" xfId="0" applyFont="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1" fillId="0" borderId="42" xfId="0" applyFont="1" applyFill="1" applyBorder="1" applyAlignment="1" applyProtection="1">
      <alignment horizontal="center"/>
    </xf>
    <xf numFmtId="0" fontId="26" fillId="0" borderId="37" xfId="0" applyFont="1" applyBorder="1" applyAlignment="1" applyProtection="1">
      <alignment horizontal="left" vertical="center" wrapText="1"/>
    </xf>
    <xf numFmtId="0" fontId="26" fillId="0" borderId="20" xfId="0" applyFont="1" applyBorder="1" applyAlignment="1" applyProtection="1">
      <alignment horizontal="left" vertical="center" wrapText="1"/>
    </xf>
    <xf numFmtId="0" fontId="26" fillId="0" borderId="41" xfId="0" applyFont="1" applyBorder="1" applyAlignment="1" applyProtection="1">
      <alignment horizontal="left" vertical="center" wrapText="1"/>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19" xfId="0" applyFont="1" applyFill="1" applyBorder="1" applyAlignment="1">
      <alignment horizontal="left" vertical="center" wrapText="1"/>
    </xf>
    <xf numFmtId="169" fontId="31" fillId="0" borderId="0" xfId="0" applyNumberFormat="1" applyFont="1" applyFill="1" applyBorder="1" applyAlignment="1">
      <alignment horizontal="center"/>
    </xf>
    <xf numFmtId="169" fontId="31" fillId="0" borderId="0" xfId="0" applyNumberFormat="1" applyFont="1" applyBorder="1" applyAlignment="1">
      <alignment horizontal="center" vertical="center"/>
    </xf>
    <xf numFmtId="169" fontId="31" fillId="0" borderId="0" xfId="0" applyNumberFormat="1" applyFont="1" applyFill="1" applyBorder="1" applyAlignment="1">
      <alignment horizontal="center" vertical="center"/>
    </xf>
    <xf numFmtId="0" fontId="31" fillId="0" borderId="19" xfId="0" applyFont="1" applyBorder="1" applyAlignment="1">
      <alignment horizontal="left" vertical="center"/>
    </xf>
    <xf numFmtId="49" fontId="31" fillId="0" borderId="19" xfId="0" applyNumberFormat="1" applyFont="1" applyBorder="1" applyAlignment="1">
      <alignment horizontal="center" vertical="center"/>
    </xf>
    <xf numFmtId="0" fontId="4" fillId="0" borderId="0" xfId="1225" applyFont="1" applyAlignment="1">
      <alignment horizontal="left" vertical="top" wrapText="1"/>
    </xf>
    <xf numFmtId="0" fontId="4" fillId="0" borderId="0" xfId="1225" applyFont="1" applyAlignment="1">
      <alignment horizontal="left" vertical="center" wrapText="1"/>
    </xf>
    <xf numFmtId="0" fontId="4" fillId="0" borderId="0" xfId="1225" applyFont="1" applyFill="1" applyAlignment="1">
      <alignment horizontal="left" vertical="top" wrapText="1"/>
    </xf>
    <xf numFmtId="0" fontId="95" fillId="0" borderId="0" xfId="1225" applyFont="1" applyAlignment="1">
      <alignment horizontal="left" vertical="top" wrapText="1"/>
    </xf>
    <xf numFmtId="0" fontId="95" fillId="0" borderId="0" xfId="1225" applyFont="1" applyAlignment="1">
      <alignment horizontal="left" vertical="top"/>
    </xf>
    <xf numFmtId="0" fontId="50" fillId="0" borderId="0" xfId="1225" applyFont="1" applyAlignment="1">
      <alignment vertical="center" wrapText="1"/>
    </xf>
    <xf numFmtId="0" fontId="95" fillId="0" borderId="0" xfId="1225" applyFont="1" applyAlignment="1">
      <alignment vertical="center" wrapText="1"/>
    </xf>
    <xf numFmtId="0" fontId="4" fillId="0" borderId="0" xfId="1225" applyFont="1" applyFill="1" applyAlignment="1">
      <alignment horizontal="left" vertical="center" wrapText="1"/>
    </xf>
    <xf numFmtId="0" fontId="97" fillId="0" borderId="0" xfId="0" applyFont="1" applyAlignment="1">
      <alignment horizontal="center" vertical="center"/>
    </xf>
    <xf numFmtId="0" fontId="95" fillId="0" borderId="0" xfId="1225" applyFont="1" applyAlignment="1">
      <alignment vertical="center"/>
    </xf>
    <xf numFmtId="0" fontId="58" fillId="0" borderId="0" xfId="1238" applyFont="1" applyAlignment="1" applyProtection="1">
      <alignment horizontal="left" vertical="top" wrapText="1" readingOrder="1"/>
      <protection locked="0"/>
    </xf>
    <xf numFmtId="0" fontId="4" fillId="0" borderId="0" xfId="1238" applyAlignment="1">
      <alignment wrapText="1"/>
    </xf>
    <xf numFmtId="0" fontId="58" fillId="0" borderId="0" xfId="1238" applyFont="1" applyAlignment="1" applyProtection="1">
      <alignment horizontal="right" vertical="top" wrapText="1" readingOrder="1"/>
      <protection locked="0"/>
    </xf>
    <xf numFmtId="0" fontId="74" fillId="0" borderId="31" xfId="1238" applyFont="1" applyBorder="1" applyAlignment="1" applyProtection="1">
      <alignment horizontal="right" vertical="top" wrapText="1" readingOrder="1"/>
      <protection locked="0"/>
    </xf>
    <xf numFmtId="0" fontId="4" fillId="0" borderId="31" xfId="1238" applyBorder="1" applyAlignment="1">
      <alignment vertical="top" wrapText="1"/>
    </xf>
    <xf numFmtId="0" fontId="74" fillId="0" borderId="47" xfId="1238" applyFont="1" applyBorder="1" applyAlignment="1" applyProtection="1">
      <alignment horizontal="center" wrapText="1" readingOrder="2"/>
      <protection locked="0"/>
    </xf>
    <xf numFmtId="0" fontId="4" fillId="0" borderId="47" xfId="1238" applyBorder="1" applyAlignment="1">
      <alignment wrapText="1"/>
    </xf>
    <xf numFmtId="0" fontId="71" fillId="0" borderId="0" xfId="1238" applyFont="1" applyAlignment="1" applyProtection="1">
      <alignment horizontal="center" vertical="top" wrapText="1" readingOrder="1"/>
      <protection locked="0"/>
    </xf>
    <xf numFmtId="0" fontId="72" fillId="0" borderId="29" xfId="1238" applyFont="1" applyBorder="1" applyAlignment="1" applyProtection="1">
      <alignment horizontal="left" vertical="center" wrapText="1" readingOrder="1"/>
      <protection locked="0"/>
    </xf>
    <xf numFmtId="0" fontId="4" fillId="0" borderId="29" xfId="1238" applyBorder="1" applyAlignment="1">
      <alignment wrapText="1"/>
    </xf>
    <xf numFmtId="0" fontId="58" fillId="0" borderId="29" xfId="1238" applyFont="1" applyBorder="1" applyAlignment="1" applyProtection="1">
      <alignment horizontal="right" vertical="top" wrapText="1" readingOrder="1"/>
      <protection locked="0"/>
    </xf>
    <xf numFmtId="0" fontId="4" fillId="0" borderId="29" xfId="1238" applyBorder="1" applyAlignment="1">
      <alignment vertical="top" wrapText="1"/>
    </xf>
    <xf numFmtId="0" fontId="71" fillId="0" borderId="0" xfId="1238" applyFont="1" applyAlignment="1" applyProtection="1">
      <alignment horizontal="right" vertical="top" wrapText="1" readingOrder="1"/>
      <protection locked="0"/>
    </xf>
    <xf numFmtId="0" fontId="58" fillId="0" borderId="0" xfId="1238" applyFont="1" applyBorder="1" applyAlignment="1" applyProtection="1">
      <alignment horizontal="right" vertical="top" wrapText="1" readingOrder="1"/>
      <protection locked="0"/>
    </xf>
    <xf numFmtId="0" fontId="4" fillId="0" borderId="0" xfId="1238" applyBorder="1" applyAlignment="1">
      <alignment wrapText="1"/>
    </xf>
    <xf numFmtId="0" fontId="26" fillId="0" borderId="19" xfId="0" applyFont="1" applyBorder="1" applyAlignment="1">
      <alignment vertical="center" wrapText="1"/>
    </xf>
    <xf numFmtId="0" fontId="4" fillId="0" borderId="0" xfId="1238" applyBorder="1" applyAlignment="1">
      <alignment vertical="top" wrapText="1"/>
    </xf>
    <xf numFmtId="0" fontId="74" fillId="0" borderId="0" xfId="1238" applyFont="1" applyBorder="1" applyAlignment="1" applyProtection="1">
      <alignment horizontal="right" wrapText="1" readingOrder="1"/>
      <protection locked="0"/>
    </xf>
    <xf numFmtId="0" fontId="26" fillId="58" borderId="19" xfId="0" applyFont="1" applyFill="1" applyBorder="1" applyAlignment="1">
      <alignment horizontal="left"/>
    </xf>
    <xf numFmtId="0" fontId="50" fillId="0" borderId="19" xfId="0" applyFont="1" applyBorder="1" applyAlignment="1">
      <alignment horizontal="left" vertical="center" wrapText="1"/>
    </xf>
    <xf numFmtId="0" fontId="26" fillId="0" borderId="19" xfId="0" applyFont="1" applyBorder="1" applyAlignment="1" applyProtection="1">
      <alignment vertical="center"/>
    </xf>
    <xf numFmtId="0" fontId="26" fillId="0" borderId="19" xfId="1882" applyFont="1" applyBorder="1" applyAlignment="1" applyProtection="1">
      <alignment horizontal="left" vertical="center" wrapText="1"/>
    </xf>
    <xf numFmtId="0" fontId="4" fillId="0" borderId="19" xfId="0" applyFont="1" applyBorder="1" applyAlignment="1">
      <alignment horizontal="center" vertical="center" wrapText="1"/>
    </xf>
    <xf numFmtId="187" fontId="4" fillId="0" borderId="19" xfId="1152" applyNumberFormat="1" applyFont="1" applyFill="1" applyBorder="1" applyAlignment="1">
      <alignment horizontal="center" vertical="center" wrapText="1"/>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106" fillId="0" borderId="0" xfId="0" applyFont="1" applyBorder="1" applyAlignment="1">
      <alignment horizontal="left" wrapText="1"/>
    </xf>
    <xf numFmtId="0" fontId="63" fillId="0" borderId="37" xfId="0" applyFont="1" applyBorder="1" applyAlignment="1">
      <alignment horizontal="left" vertical="center"/>
    </xf>
    <xf numFmtId="0" fontId="106" fillId="0" borderId="20" xfId="0" applyFont="1" applyBorder="1" applyAlignment="1">
      <alignment horizontal="left" vertical="center"/>
    </xf>
    <xf numFmtId="0" fontId="106" fillId="0" borderId="41" xfId="0" applyFont="1" applyBorder="1" applyAlignment="1">
      <alignment horizontal="left" vertical="center"/>
    </xf>
    <xf numFmtId="0" fontId="26" fillId="0" borderId="19" xfId="0" applyFont="1" applyBorder="1" applyAlignment="1" applyProtection="1">
      <alignment horizontal="left" vertical="center"/>
    </xf>
    <xf numFmtId="0" fontId="31" fillId="5" borderId="0" xfId="0" applyFont="1" applyFill="1" applyBorder="1" applyAlignment="1" applyProtection="1">
      <alignment horizontal="center" vertical="top"/>
    </xf>
    <xf numFmtId="0" fontId="31" fillId="0" borderId="19" xfId="0" applyFont="1" applyFill="1" applyBorder="1" applyAlignment="1" applyProtection="1">
      <alignment horizontal="center" vertical="center" wrapText="1"/>
    </xf>
    <xf numFmtId="0" fontId="27" fillId="0" borderId="0" xfId="0" applyFont="1" applyFill="1" applyAlignment="1">
      <alignment wrapText="1"/>
    </xf>
    <xf numFmtId="0" fontId="92" fillId="0" borderId="0" xfId="0" applyFont="1" applyFill="1" applyAlignment="1">
      <alignment wrapText="1"/>
    </xf>
    <xf numFmtId="0" fontId="26" fillId="0" borderId="33" xfId="0" applyFont="1" applyBorder="1" applyAlignment="1">
      <alignment horizontal="left" vertical="center" wrapText="1"/>
    </xf>
    <xf numFmtId="0" fontId="31" fillId="0" borderId="0" xfId="0" applyFont="1" applyFill="1" applyBorder="1" applyAlignment="1">
      <alignment horizontal="center" wrapText="1"/>
    </xf>
    <xf numFmtId="2" fontId="26" fillId="0" borderId="19" xfId="0" applyNumberFormat="1" applyFont="1" applyBorder="1" applyAlignment="1">
      <alignment horizontal="left" vertical="top" wrapText="1"/>
    </xf>
    <xf numFmtId="14" fontId="26" fillId="0" borderId="19" xfId="0" applyNumberFormat="1" applyFont="1" applyBorder="1" applyAlignment="1">
      <alignment horizontal="left" vertical="center"/>
    </xf>
    <xf numFmtId="0" fontId="129" fillId="0" borderId="0" xfId="0" applyFont="1" applyFill="1" applyBorder="1" applyAlignment="1">
      <alignment horizontal="center"/>
    </xf>
    <xf numFmtId="0" fontId="64"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Border="1" applyAlignment="1">
      <alignment horizontal="center" vertical="center" wrapText="1"/>
    </xf>
  </cellXfs>
  <cellStyles count="1985">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CC"/>
      <color rgb="FF199791"/>
      <color rgb="FFFF9933"/>
      <color rgb="FFFF6600"/>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'4'!$D$6:$D$17</c:f>
              <c:numCache>
                <c:formatCode>#,##0</c:formatCode>
                <c:ptCount val="12"/>
                <c:pt idx="0">
                  <c:v>768.49</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'4'!$E$6:$E$17</c:f>
              <c:numCache>
                <c:formatCode>#,##0</c:formatCode>
                <c:ptCount val="12"/>
                <c:pt idx="0">
                  <c:v>753.49</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Estados Unidos, Argentina y Chile</a:t>
            </a:r>
          </a:p>
          <a:p>
            <a:pPr>
              <a:defRPr sz="900" b="1"/>
            </a:pPr>
            <a:r>
              <a:rPr lang="es-CL" sz="900" b="1"/>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'20'!$G$6:$G$21</c:f>
              <c:numCache>
                <c:formatCode>0</c:formatCode>
                <c:ptCount val="16"/>
                <c:pt idx="0">
                  <c:v>187.32407407407408</c:v>
                </c:pt>
                <c:pt idx="1">
                  <c:v>184.92884615384617</c:v>
                </c:pt>
                <c:pt idx="2">
                  <c:v>184.79838709677421</c:v>
                </c:pt>
                <c:pt idx="3">
                  <c:v>185</c:v>
                </c:pt>
                <c:pt idx="4">
                  <c:v>185</c:v>
                </c:pt>
                <c:pt idx="10">
                  <c:v>190</c:v>
                </c:pt>
                <c:pt idx="11">
                  <c:v>192.5</c:v>
                </c:pt>
                <c:pt idx="12">
                  <c:v>186.69354838709677</c:v>
                </c:pt>
                <c:pt idx="13">
                  <c:v>190.5</c:v>
                </c:pt>
                <c:pt idx="14">
                  <c:v>206.29569892473123</c:v>
                </c:pt>
                <c:pt idx="15">
                  <c:v>210.55555555555554</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'20'!$F$6:$F$21</c:f>
              <c:numCache>
                <c:formatCode>0</c:formatCode>
                <c:ptCount val="16"/>
                <c:pt idx="0">
                  <c:v>191.34296296296296</c:v>
                </c:pt>
                <c:pt idx="1">
                  <c:v>193.52071428571426</c:v>
                </c:pt>
                <c:pt idx="2">
                  <c:v>186.08387096774194</c:v>
                </c:pt>
                <c:pt idx="3">
                  <c:v>178.56900000000002</c:v>
                </c:pt>
                <c:pt idx="4">
                  <c:v>179.64</c:v>
                </c:pt>
                <c:pt idx="5">
                  <c:v>200.16299999999998</c:v>
                </c:pt>
                <c:pt idx="6">
                  <c:v>199.15677419354836</c:v>
                </c:pt>
                <c:pt idx="7">
                  <c:v>202.01709677419356</c:v>
                </c:pt>
                <c:pt idx="8">
                  <c:v>196.28310344827588</c:v>
                </c:pt>
                <c:pt idx="9">
                  <c:v>197.47806451612902</c:v>
                </c:pt>
                <c:pt idx="10">
                  <c:v>197.33875</c:v>
                </c:pt>
                <c:pt idx="11">
                  <c:v>192.08241379310346</c:v>
                </c:pt>
                <c:pt idx="12">
                  <c:v>210.10677419354838</c:v>
                </c:pt>
                <c:pt idx="13">
                  <c:v>227.43</c:v>
                </c:pt>
                <c:pt idx="14">
                  <c:v>243.37225806451613</c:v>
                </c:pt>
                <c:pt idx="15">
                  <c:v>248.03900000000002</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'20'!$H$6:$H$21</c:f>
              <c:numCache>
                <c:formatCode>0</c:formatCode>
                <c:ptCount val="16"/>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1">
                  <c:v>163.0526263365746</c:v>
                </c:pt>
                <c:pt idx="12">
                  <c:v>170.12734792920389</c:v>
                </c:pt>
                <c:pt idx="13">
                  <c:v>174.38817529449634</c:v>
                </c:pt>
                <c:pt idx="14">
                  <c:v>182.74942056190335</c:v>
                </c:pt>
                <c:pt idx="15">
                  <c:v>199.60643765752232</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5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6 de enero de 2020 hasta el 18</a:t>
            </a:r>
            <a:r>
              <a:rPr lang="es-CL" sz="900" b="1" baseline="0"/>
              <a:t> de mayo de 2020</a:t>
            </a:r>
            <a:endParaRPr lang="es-CL" sz="900" b="1"/>
          </a:p>
          <a:p>
            <a:pPr>
              <a:defRPr sz="900" b="1"/>
            </a:pPr>
            <a:r>
              <a:rPr lang="es-CL" sz="900" b="1"/>
              <a:t>(precios diarios en USD / tonelada)</a:t>
            </a:r>
          </a:p>
        </c:rich>
      </c:tx>
      <c:layout>
        <c:manualLayout>
          <c:xMode val="edge"/>
          <c:yMode val="edge"/>
          <c:x val="0.12968108813521736"/>
          <c:y val="3.9474395162531366E-2"/>
        </c:manualLayout>
      </c:layout>
      <c:overlay val="0"/>
      <c:spPr>
        <a:noFill/>
        <a:ln w="25400">
          <a:noFill/>
        </a:ln>
      </c:spPr>
    </c:title>
    <c:autoTitleDeleted val="0"/>
    <c:plotArea>
      <c:layout>
        <c:manualLayout>
          <c:layoutTarget val="inner"/>
          <c:xMode val="edge"/>
          <c:yMode val="edge"/>
          <c:x val="0.11548818152331941"/>
          <c:y val="0.24626827769311027"/>
          <c:w val="0.77851098657120998"/>
          <c:h val="0.54183499925086065"/>
        </c:manualLayout>
      </c:layout>
      <c:lineChart>
        <c:grouping val="standard"/>
        <c:varyColors val="0"/>
        <c:ser>
          <c:idx val="2"/>
          <c:order val="0"/>
          <c:tx>
            <c:strRef>
              <c:f>'21'!$U$1</c:f>
              <c:strCache>
                <c:ptCount val="1"/>
                <c:pt idx="0">
                  <c:v>dic-20</c:v>
                </c:pt>
              </c:strCache>
            </c:strRef>
          </c:tx>
          <c:marker>
            <c:symbol val="none"/>
          </c:marker>
          <c:cat>
            <c:numRef>
              <c:f>'21'!$L$2:$L$21</c:f>
              <c:numCache>
                <c:formatCode>dd/mm/yyyy;@</c:formatCode>
                <c:ptCount val="20"/>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numCache>
            </c:numRef>
          </c:cat>
          <c:val>
            <c:numRef>
              <c:f>'21'!$U$2:$U$21</c:f>
              <c:numCache>
                <c:formatCode>0</c:formatCode>
                <c:ptCount val="20"/>
                <c:pt idx="0">
                  <c:v>187.57811999999998</c:v>
                </c:pt>
                <c:pt idx="1">
                  <c:v>193.91646</c:v>
                </c:pt>
                <c:pt idx="2">
                  <c:v>199.70364000000001</c:v>
                </c:pt>
                <c:pt idx="3">
                  <c:v>195.20249999999999</c:v>
                </c:pt>
                <c:pt idx="4">
                  <c:v>188.7723</c:v>
                </c:pt>
                <c:pt idx="5">
                  <c:v>190.51764</c:v>
                </c:pt>
                <c:pt idx="6">
                  <c:v>196.02923999999999</c:v>
                </c:pt>
                <c:pt idx="7">
                  <c:v>185.55719999999999</c:v>
                </c:pt>
                <c:pt idx="8">
                  <c:v>178.75955999999999</c:v>
                </c:pt>
                <c:pt idx="9">
                  <c:v>173.61539999999999</c:v>
                </c:pt>
                <c:pt idx="10">
                  <c:v>166.90961999999999</c:v>
                </c:pt>
                <c:pt idx="11">
                  <c:v>180.32118</c:v>
                </c:pt>
                <c:pt idx="12">
                  <c:v>187.66997999999998</c:v>
                </c:pt>
                <c:pt idx="13">
                  <c:v>184.73045999999999</c:v>
                </c:pt>
                <c:pt idx="14" formatCode="General">
                  <c:v>190.15019999999998</c:v>
                </c:pt>
                <c:pt idx="15" formatCode="General">
                  <c:v>190.33392000000001</c:v>
                </c:pt>
                <c:pt idx="16" formatCode="General">
                  <c:v>182.43395999999998</c:v>
                </c:pt>
                <c:pt idx="17" formatCode="General">
                  <c:v>185.37348</c:v>
                </c:pt>
                <c:pt idx="18" formatCode="General">
                  <c:v>181.51535999999999</c:v>
                </c:pt>
                <c:pt idx="19" formatCode="General">
                  <c:v>170.67588000000001</c:v>
                </c:pt>
              </c:numCache>
            </c:numRef>
          </c:val>
          <c:smooth val="0"/>
          <c:extLst>
            <c:ext xmlns:c16="http://schemas.microsoft.com/office/drawing/2014/chart" uri="{C3380CC4-5D6E-409C-BE32-E72D297353CC}">
              <c16:uniqueId val="{00000000-E14A-4CAB-A8D4-2ABA9753A607}"/>
            </c:ext>
          </c:extLst>
        </c:ser>
        <c:ser>
          <c:idx val="0"/>
          <c:order val="1"/>
          <c:tx>
            <c:strRef>
              <c:f>'21'!$V$1</c:f>
              <c:strCache>
                <c:ptCount val="1"/>
                <c:pt idx="0">
                  <c:v>mar-21</c:v>
                </c:pt>
              </c:strCache>
            </c:strRef>
          </c:tx>
          <c:marker>
            <c:symbol val="none"/>
          </c:marker>
          <c:cat>
            <c:numRef>
              <c:f>'21'!$L$2:$L$21</c:f>
              <c:numCache>
                <c:formatCode>dd/mm/yyyy;@</c:formatCode>
                <c:ptCount val="20"/>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numCache>
            </c:numRef>
          </c:cat>
          <c:val>
            <c:numRef>
              <c:f>'21'!$V$2:$V$21</c:f>
              <c:numCache>
                <c:formatCode>0</c:formatCode>
                <c:ptCount val="20"/>
                <c:pt idx="0">
                  <c:v>191.43624</c:v>
                </c:pt>
                <c:pt idx="1">
                  <c:v>197.95829999999998</c:v>
                </c:pt>
                <c:pt idx="2">
                  <c:v>198.87690000000001</c:v>
                </c:pt>
                <c:pt idx="3">
                  <c:v>194.19203999999999</c:v>
                </c:pt>
                <c:pt idx="4">
                  <c:v>188.49671999999998</c:v>
                </c:pt>
                <c:pt idx="5">
                  <c:v>190.33392000000001</c:v>
                </c:pt>
                <c:pt idx="6">
                  <c:v>196.12109999999998</c:v>
                </c:pt>
                <c:pt idx="7">
                  <c:v>186.93510000000001</c:v>
                </c:pt>
                <c:pt idx="8">
                  <c:v>183.07697999999999</c:v>
                </c:pt>
                <c:pt idx="9">
                  <c:v>177.93281999999999</c:v>
                </c:pt>
                <c:pt idx="10">
                  <c:v>171.68634</c:v>
                </c:pt>
                <c:pt idx="11">
                  <c:v>183.81186</c:v>
                </c:pt>
                <c:pt idx="12">
                  <c:v>191.34438</c:v>
                </c:pt>
                <c:pt idx="13">
                  <c:v>188.86416</c:v>
                </c:pt>
                <c:pt idx="14" formatCode="General">
                  <c:v>193.54901999999998</c:v>
                </c:pt>
                <c:pt idx="15" formatCode="General">
                  <c:v>193.64087999999998</c:v>
                </c:pt>
                <c:pt idx="16" formatCode="General">
                  <c:v>186.20022</c:v>
                </c:pt>
                <c:pt idx="17" formatCode="General">
                  <c:v>188.86416</c:v>
                </c:pt>
                <c:pt idx="18" formatCode="General">
                  <c:v>185.46534</c:v>
                </c:pt>
                <c:pt idx="19" formatCode="General">
                  <c:v>174.71771999999999</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3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0"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68573832671793167"/>
          <c:y val="0.91089815871807356"/>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2020/21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'28'!$E$6:$E$17</c:f>
              <c:numCache>
                <c:formatCode>#,##0</c:formatCode>
                <c:ptCount val="12"/>
                <c:pt idx="0">
                  <c:v>1186.8599999999999</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'28'!$F$6:$F$17</c:f>
              <c:numCache>
                <c:formatCode>#,##0</c:formatCode>
                <c:ptCount val="12"/>
                <c:pt idx="0">
                  <c:v>1161.96</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mayo 2020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'29'!$D$6:$D$15</c:f>
              <c:numCache>
                <c:formatCode>#,##0</c:formatCode>
                <c:ptCount val="10"/>
                <c:pt idx="0">
                  <c:v>888.16300000000001</c:v>
                </c:pt>
                <c:pt idx="1">
                  <c:v>867.96600000000001</c:v>
                </c:pt>
                <c:pt idx="2">
                  <c:v>990.47</c:v>
                </c:pt>
                <c:pt idx="3">
                  <c:v>1015.57</c:v>
                </c:pt>
                <c:pt idx="4">
                  <c:v>972.21</c:v>
                </c:pt>
                <c:pt idx="5">
                  <c:v>1123.4100000000001</c:v>
                </c:pt>
                <c:pt idx="6">
                  <c:v>1080.0899999999999</c:v>
                </c:pt>
                <c:pt idx="7">
                  <c:v>1123.4100000000001</c:v>
                </c:pt>
                <c:pt idx="8">
                  <c:v>1114.75</c:v>
                </c:pt>
                <c:pt idx="9">
                  <c:v>1186.8599999999999</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'29'!$E$6:$E$15</c:f>
              <c:numCache>
                <c:formatCode>#,##0</c:formatCode>
                <c:ptCount val="10"/>
                <c:pt idx="0">
                  <c:v>883.69299999999998</c:v>
                </c:pt>
                <c:pt idx="1">
                  <c:v>864.69399999999996</c:v>
                </c:pt>
                <c:pt idx="2">
                  <c:v>948.85</c:v>
                </c:pt>
                <c:pt idx="3">
                  <c:v>980.58</c:v>
                </c:pt>
                <c:pt idx="4">
                  <c:v>968.01</c:v>
                </c:pt>
                <c:pt idx="5">
                  <c:v>1084.1400000000001</c:v>
                </c:pt>
                <c:pt idx="6">
                  <c:v>1090.45</c:v>
                </c:pt>
                <c:pt idx="7">
                  <c:v>1143.76</c:v>
                </c:pt>
                <c:pt idx="8">
                  <c:v>1120.95</c:v>
                </c:pt>
                <c:pt idx="9" formatCode="0">
                  <c:v>1161.96</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0.15223386402291292</c:v>
                </c:pt>
                <c:pt idx="1">
                  <c:v>0.1593627341001557</c:v>
                </c:pt>
                <c:pt idx="2">
                  <c:v>0.18446540549085735</c:v>
                </c:pt>
                <c:pt idx="3">
                  <c:v>0.21392441208264495</c:v>
                </c:pt>
                <c:pt idx="4">
                  <c:v>0.22099978306009235</c:v>
                </c:pt>
                <c:pt idx="5">
                  <c:v>0.32326083347169182</c:v>
                </c:pt>
                <c:pt idx="6">
                  <c:v>0.31326516575725616</c:v>
                </c:pt>
                <c:pt idx="7">
                  <c:v>0.28058333916206196</c:v>
                </c:pt>
                <c:pt idx="8">
                  <c:v>0.2807796957937464</c:v>
                </c:pt>
                <c:pt idx="9">
                  <c:v>0.2922820062652759</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#,##0.0</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0.0</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'35'!$C$7:$C$16</c:f>
              <c:numCache>
                <c:formatCode>#,##0_);\(#,##0\)</c:formatCode>
                <c:ptCount val="10"/>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'35'!$E$7:$E$16</c:f>
              <c:numCache>
                <c:formatCode>#,##0_);\(#,##0\)</c:formatCode>
                <c:ptCount val="10"/>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'35'!$G$7:$G$16</c:f>
              <c:numCache>
                <c:formatCode>#,##0_);\(#,##0\)</c:formatCode>
                <c:ptCount val="10"/>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formatCode="#,##0_);\(#,##0\)">
                  <c:v>3317777.7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2016 - 2020</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2016</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2019</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2020</c:v>
                </c:pt>
              </c:strCache>
            </c:strRef>
          </c:tx>
          <c:invertIfNegative val="0"/>
          <c:val>
            <c:numRef>
              <c:f>'36'!$G$7:$G$18</c:f>
              <c:numCache>
                <c:formatCode>#,##0</c:formatCode>
                <c:ptCount val="12"/>
                <c:pt idx="0">
                  <c:v>189863</c:v>
                </c:pt>
                <c:pt idx="1">
                  <c:v>210122.08674999996</c:v>
                </c:pt>
                <c:pt idx="2">
                  <c:v>236367.36278</c:v>
                </c:pt>
                <c:pt idx="3">
                  <c:v>163687.78844</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2020   (%)</a:t>
            </a:r>
          </a:p>
        </c:rich>
      </c:tx>
      <c:layout>
        <c:manualLayout>
          <c:xMode val="edge"/>
          <c:yMode val="edge"/>
          <c:x val="0.27147234146752064"/>
          <c:y val="6.059709203016287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explosion val="0"/>
            <c:spPr>
              <a:solidFill>
                <a:srgbClr val="FF9933"/>
              </a:solidFill>
            </c:spPr>
            <c:extLst>
              <c:ext xmlns:c16="http://schemas.microsoft.com/office/drawing/2014/chart" uri="{C3380CC4-5D6E-409C-BE32-E72D297353CC}">
                <c16:uniqueId val="{00000000-0177-4097-AAC3-FB3FD7B92062}"/>
              </c:ext>
            </c:extLst>
          </c:dPt>
          <c:dPt>
            <c:idx val="1"/>
            <c:bubble3D val="0"/>
            <c:explosion val="48"/>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8.8176352705410896E-2"/>
                  <c:y val="-2.962962962962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3.7998745054827331E-2"/>
                  <c:y val="0.125910594509019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delete val="1"/>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0.89374818938171885</c:v>
                </c:pt>
                <c:pt idx="1">
                  <c:v>0.10577482374012467</c:v>
                </c:pt>
                <c:pt idx="2">
                  <c:v>0</c:v>
                </c:pt>
                <c:pt idx="3">
                  <c:v>4.7698687815647678E-4</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mayo 2020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'5'!$C$6:$C$15</c:f>
              <c:numCache>
                <c:formatCode>#,##0</c:formatCode>
                <c:ptCount val="10"/>
                <c:pt idx="0">
                  <c:v>695.95</c:v>
                </c:pt>
                <c:pt idx="1">
                  <c:v>658.649</c:v>
                </c:pt>
                <c:pt idx="2">
                  <c:v>715.36</c:v>
                </c:pt>
                <c:pt idx="3">
                  <c:v>728.26</c:v>
                </c:pt>
                <c:pt idx="4">
                  <c:v>735.21</c:v>
                </c:pt>
                <c:pt idx="5">
                  <c:v>756.4</c:v>
                </c:pt>
                <c:pt idx="6">
                  <c:v>762.88</c:v>
                </c:pt>
                <c:pt idx="7">
                  <c:v>730.54</c:v>
                </c:pt>
                <c:pt idx="8">
                  <c:v>764.32</c:v>
                </c:pt>
                <c:pt idx="9">
                  <c:v>768.49</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'5'!$D$6:$D$15</c:f>
              <c:numCache>
                <c:formatCode>#,##0</c:formatCode>
                <c:ptCount val="10"/>
                <c:pt idx="0">
                  <c:v>697.43299999999999</c:v>
                </c:pt>
                <c:pt idx="1">
                  <c:v>679.38300000000004</c:v>
                </c:pt>
                <c:pt idx="2">
                  <c:v>698.33</c:v>
                </c:pt>
                <c:pt idx="3">
                  <c:v>705.74</c:v>
                </c:pt>
                <c:pt idx="4">
                  <c:v>711.16</c:v>
                </c:pt>
                <c:pt idx="5">
                  <c:v>739.09</c:v>
                </c:pt>
                <c:pt idx="6">
                  <c:v>741.98</c:v>
                </c:pt>
                <c:pt idx="7">
                  <c:v>735.24</c:v>
                </c:pt>
                <c:pt idx="8">
                  <c:v>748.55</c:v>
                </c:pt>
                <c:pt idx="9">
                  <c:v>753.49</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'5'!$G$6:$G$15</c:f>
              <c:numCache>
                <c:formatCode>0%</c:formatCode>
                <c:ptCount val="10"/>
                <c:pt idx="0">
                  <c:v>0.28338779495664818</c:v>
                </c:pt>
                <c:pt idx="1">
                  <c:v>0.26039803763120356</c:v>
                </c:pt>
                <c:pt idx="2">
                  <c:v>0.27793450088067245</c:v>
                </c:pt>
                <c:pt idx="3">
                  <c:v>0.30776206534984551</c:v>
                </c:pt>
                <c:pt idx="4">
                  <c:v>0.34132965858597225</c:v>
                </c:pt>
                <c:pt idx="5">
                  <c:v>0.34132965858597225</c:v>
                </c:pt>
                <c:pt idx="6">
                  <c:v>0.34132965858597225</c:v>
                </c:pt>
                <c:pt idx="7">
                  <c:v>0.37994396387574131</c:v>
                </c:pt>
                <c:pt idx="8">
                  <c:v>0.39425556075078488</c:v>
                </c:pt>
                <c:pt idx="9">
                  <c:v>0.41157812313368458</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2015 - 2020</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3"/>
          <c:order val="0"/>
          <c:tx>
            <c:strRef>
              <c:f>'38'!$B$8</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1"/>
          <c:tx>
            <c:strRef>
              <c:f>'38'!$B$9</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2"/>
          <c:tx>
            <c:strRef>
              <c:f>'38'!$B$10</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3"/>
          <c:tx>
            <c:strRef>
              <c:f>'38'!$B$11</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4"/>
          <c:tx>
            <c:strRef>
              <c:f>'38'!$B$12</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4"/>
          <c:order val="5"/>
          <c:tx>
            <c:strRef>
              <c:f>'38'!$B$13</c:f>
              <c:strCache>
                <c:ptCount val="1"/>
                <c:pt idx="0">
                  <c:v>2020 *</c:v>
                </c:pt>
              </c:strCache>
            </c:strRef>
          </c:tx>
          <c:invertIfNegative val="0"/>
          <c:val>
            <c:numRef>
              <c:f>'38'!$D$13:$F$13</c:f>
              <c:numCache>
                <c:formatCode>#,##0</c:formatCode>
                <c:ptCount val="3"/>
                <c:pt idx="0">
                  <c:v>7804.99</c:v>
                </c:pt>
                <c:pt idx="1">
                  <c:v>6542.4000400000004</c:v>
                </c:pt>
                <c:pt idx="2">
                  <c:v>11894.137429999999</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0175545298217026E-2"/>
          <c:h val="0.37937847110803941"/>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barChart>
        <c:barDir val="col"/>
        <c:grouping val="clustered"/>
        <c:varyColors val="0"/>
        <c:ser>
          <c:idx val="1"/>
          <c:order val="0"/>
          <c:tx>
            <c:strRef>
              <c:f>'39'!$E$7</c:f>
              <c:strCache>
                <c:ptCount val="1"/>
                <c:pt idx="0">
                  <c:v>Maíz partido</c:v>
                </c:pt>
              </c:strCache>
            </c:strRef>
          </c:tx>
          <c:spPr>
            <a:ln w="38100">
              <a:noFill/>
              <a:prstDash val="solid"/>
            </a:ln>
          </c:spPr>
          <c:invertIfNegative val="0"/>
          <c:cat>
            <c:strRef>
              <c:f>'39'!$C$8:$C$13</c:f>
              <c:strCache>
                <c:ptCount val="6"/>
                <c:pt idx="0">
                  <c:v>2015</c:v>
                </c:pt>
                <c:pt idx="1">
                  <c:v>2016</c:v>
                </c:pt>
                <c:pt idx="2">
                  <c:v>2017</c:v>
                </c:pt>
                <c:pt idx="3">
                  <c:v>2018</c:v>
                </c:pt>
                <c:pt idx="4">
                  <c:v>2019</c:v>
                </c:pt>
                <c:pt idx="5">
                  <c:v>2020*</c:v>
                </c:pt>
              </c:strCache>
            </c:strRef>
          </c:cat>
          <c:val>
            <c:numRef>
              <c:f>'39'!$E$8:$E$13</c:f>
              <c:numCache>
                <c:formatCode>#,##0</c:formatCode>
                <c:ptCount val="6"/>
                <c:pt idx="0">
                  <c:v>190.27359341016816</c:v>
                </c:pt>
                <c:pt idx="1">
                  <c:v>207</c:v>
                </c:pt>
                <c:pt idx="2">
                  <c:v>287</c:v>
                </c:pt>
                <c:pt idx="3">
                  <c:v>342.94811407654373</c:v>
                </c:pt>
                <c:pt idx="4" formatCode="0">
                  <c:v>345.8535247035349</c:v>
                </c:pt>
                <c:pt idx="5" formatCode="0">
                  <c:v>292.24698074257287</c:v>
                </c:pt>
              </c:numCache>
            </c:numRef>
          </c:val>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spPr>
            <a:ln>
              <a:noFill/>
            </a:ln>
          </c:spPr>
          <c:invertIfNegative val="0"/>
          <c:cat>
            <c:strRef>
              <c:f>'39'!$C$8:$C$13</c:f>
              <c:strCache>
                <c:ptCount val="6"/>
                <c:pt idx="0">
                  <c:v>2015</c:v>
                </c:pt>
                <c:pt idx="1">
                  <c:v>2016</c:v>
                </c:pt>
                <c:pt idx="2">
                  <c:v>2017</c:v>
                </c:pt>
                <c:pt idx="3">
                  <c:v>2018</c:v>
                </c:pt>
                <c:pt idx="4">
                  <c:v>2019</c:v>
                </c:pt>
                <c:pt idx="5">
                  <c:v>2020*</c:v>
                </c:pt>
              </c:strCache>
            </c:strRef>
          </c:cat>
          <c:val>
            <c:numRef>
              <c:f>'39'!$F$8:$F$13</c:f>
              <c:numCache>
                <c:formatCode>#,##0</c:formatCode>
                <c:ptCount val="6"/>
                <c:pt idx="0">
                  <c:v>157.55825875454391</c:v>
                </c:pt>
                <c:pt idx="1">
                  <c:v>186</c:v>
                </c:pt>
                <c:pt idx="2">
                  <c:v>178</c:v>
                </c:pt>
                <c:pt idx="3">
                  <c:v>169.25566820801745</c:v>
                </c:pt>
                <c:pt idx="4" formatCode="0">
                  <c:v>207.776432</c:v>
                </c:pt>
                <c:pt idx="5" formatCode="0">
                  <c:v>224.20740000000001</c:v>
                </c:pt>
              </c:numCache>
            </c:numRef>
          </c:val>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invertIfNegative val="0"/>
          <c:cat>
            <c:strRef>
              <c:f>'39'!$C$8:$C$13</c:f>
              <c:strCache>
                <c:ptCount val="6"/>
                <c:pt idx="0">
                  <c:v>2015</c:v>
                </c:pt>
                <c:pt idx="1">
                  <c:v>2016</c:v>
                </c:pt>
                <c:pt idx="2">
                  <c:v>2017</c:v>
                </c:pt>
                <c:pt idx="3">
                  <c:v>2018</c:v>
                </c:pt>
                <c:pt idx="4">
                  <c:v>2019</c:v>
                </c:pt>
                <c:pt idx="5">
                  <c:v>2020*</c:v>
                </c:pt>
              </c:strCache>
            </c:strRef>
          </c:cat>
          <c:val>
            <c:numRef>
              <c:f>'39'!$G$8:$G$13</c:f>
              <c:numCache>
                <c:formatCode>#,##0</c:formatCode>
                <c:ptCount val="6"/>
                <c:pt idx="0">
                  <c:v>349.71610196013978</c:v>
                </c:pt>
                <c:pt idx="1">
                  <c:v>356</c:v>
                </c:pt>
                <c:pt idx="2">
                  <c:v>351</c:v>
                </c:pt>
                <c:pt idx="3">
                  <c:v>399.55360741689088</c:v>
                </c:pt>
                <c:pt idx="4" formatCode="0">
                  <c:v>393.02788645411334</c:v>
                </c:pt>
                <c:pt idx="5" formatCode="0">
                  <c:v>406.87969449797362</c:v>
                </c:pt>
              </c:numCache>
            </c:numRef>
          </c:val>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gapWidth val="150"/>
        <c:axId val="946216448"/>
        <c:axId val="984100224"/>
        <c:extLst>
          <c:ext xmlns:c15="http://schemas.microsoft.com/office/drawing/2012/chart" uri="{02D57815-91ED-43cb-92C2-25804820EDAC}">
            <c15:filteredBarSeries>
              <c15:ser>
                <c:idx val="3"/>
                <c:order val="3"/>
                <c:tx>
                  <c:strRef>
                    <c:extLst>
                      <c:ext uri="{02D57815-91ED-43cb-92C2-25804820EDAC}">
                        <c15:formulaRef>
                          <c15:sqref>'37'!#REF!</c15:sqref>
                        </c15:formulaRef>
                      </c:ext>
                    </c:extLst>
                    <c:strCache>
                      <c:ptCount val="1"/>
                      <c:pt idx="0">
                        <c:v>#REF!</c:v>
                      </c:pt>
                    </c:strCache>
                  </c:strRef>
                </c:tx>
                <c:invertIfNegative val="0"/>
                <c:cat>
                  <c:strRef>
                    <c:extLst>
                      <c:ext uri="{02D57815-91ED-43cb-92C2-25804820EDAC}">
                        <c15:formulaRef>
                          <c15:sqref>'39'!$C$8:$C$13</c15:sqref>
                        </c15:formulaRef>
                      </c:ext>
                    </c:extLst>
                    <c:strCache>
                      <c:ptCount val="6"/>
                      <c:pt idx="0">
                        <c:v>2015</c:v>
                      </c:pt>
                      <c:pt idx="1">
                        <c:v>2016</c:v>
                      </c:pt>
                      <c:pt idx="2">
                        <c:v>2017</c:v>
                      </c:pt>
                      <c:pt idx="3">
                        <c:v>2018</c:v>
                      </c:pt>
                      <c:pt idx="4">
                        <c:v>2019</c:v>
                      </c:pt>
                      <c:pt idx="5">
                        <c:v>2020*</c:v>
                      </c:pt>
                    </c:strCache>
                  </c:strRef>
                </c:cat>
                <c:val>
                  <c:numRef>
                    <c:extLst>
                      <c:ext uri="{02D57815-91ED-43cb-92C2-25804820EDAC}">
                        <c15:formulaRef>
                          <c15:sqref>'37'!#REF!</c15:sqref>
                        </c15:formulaRef>
                      </c:ext>
                    </c:extLst>
                    <c:numCache>
                      <c:formatCode>General</c:formatCode>
                      <c:ptCount val="1"/>
                      <c:pt idx="0">
                        <c:v>1</c:v>
                      </c:pt>
                    </c:numCache>
                  </c:numRef>
                </c:val>
                <c:extLst>
                  <c:ext xmlns:c16="http://schemas.microsoft.com/office/drawing/2014/chart" uri="{C3380CC4-5D6E-409C-BE32-E72D297353CC}">
                    <c16:uniqueId val="{00000004-3991-432A-9A38-D3DA5DA21343}"/>
                  </c:ext>
                </c:extLst>
              </c15:ser>
            </c15:filteredBarSeries>
          </c:ext>
        </c:extLst>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2017 - 2020</a:t>
            </a:r>
          </a:p>
        </c:rich>
      </c:tx>
      <c:layout>
        <c:manualLayout>
          <c:xMode val="edge"/>
          <c:yMode val="edge"/>
          <c:x val="0.28063434534216447"/>
          <c:y val="0"/>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2019</c:v>
                </c:pt>
              </c:strCache>
            </c:strRef>
          </c:tx>
          <c:val>
            <c:numRef>
              <c:f>'40'!$F$7:$F$18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2020</c:v>
                </c:pt>
              </c:strCache>
            </c:strRef>
          </c:tx>
          <c:val>
            <c:numRef>
              <c:f>'40'!$G$7:$G$18</c:f>
              <c:numCache>
                <c:formatCode>#,##0_ ;\-#,##0\ </c:formatCode>
                <c:ptCount val="12"/>
                <c:pt idx="0">
                  <c:v>14667</c:v>
                </c:pt>
                <c:pt idx="1">
                  <c:v>14667</c:v>
                </c:pt>
                <c:pt idx="2">
                  <c:v>15658.064516129034</c:v>
                </c:pt>
                <c:pt idx="3">
                  <c:v>16630</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0.24540010294499248"/>
          <c:y val="0.87313499164877117"/>
          <c:w val="0.58135096159981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'42'!$B$6:$B$21</c:f>
              <c:numCache>
                <c:formatCode>mmm/yyyy;@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'42'!$C$6:$C$21</c:f>
              <c:numCache>
                <c:formatCode>_-* #,##0_-;\-* #,##0_-;_-* \-_-;_-@_-</c:formatCode>
                <c:ptCount val="16"/>
                <c:pt idx="0">
                  <c:v>117408.97459999999</c:v>
                </c:pt>
                <c:pt idx="1">
                  <c:v>111735.075</c:v>
                </c:pt>
                <c:pt idx="2">
                  <c:v>108584.79839999999</c:v>
                </c:pt>
                <c:pt idx="3">
                  <c:v>103867.462</c:v>
                </c:pt>
                <c:pt idx="4">
                  <c:v>114277.8812</c:v>
                </c:pt>
                <c:pt idx="5">
                  <c:v>125824.74519999999</c:v>
                </c:pt>
                <c:pt idx="6">
                  <c:v>120259</c:v>
                </c:pt>
                <c:pt idx="7">
                  <c:v>108853.52400000002</c:v>
                </c:pt>
                <c:pt idx="8">
                  <c:v>104964.084</c:v>
                </c:pt>
                <c:pt idx="9">
                  <c:v>112350.89459999999</c:v>
                </c:pt>
                <c:pt idx="10">
                  <c:v>129136.93900000001</c:v>
                </c:pt>
                <c:pt idx="11">
                  <c:v>132507.07999999999</c:v>
                </c:pt>
                <c:pt idx="12">
                  <c:v>142484.38649999999</c:v>
                </c:pt>
                <c:pt idx="13">
                  <c:v>142241.43180000002</c:v>
                </c:pt>
                <c:pt idx="14">
                  <c:v>142089.32519999999</c:v>
                </c:pt>
                <c:pt idx="15">
                  <c:v>134322.01200000002</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'42'!$B$6:$B$21</c:f>
              <c:numCache>
                <c:formatCode>mmm/yyyy;@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'42'!$D$6:$D$21</c:f>
              <c:numCache>
                <c:formatCode>_-* #,##0_-;\-* #,##0_-;_-* \-_-;_-@_-</c:formatCode>
                <c:ptCount val="16"/>
                <c:pt idx="0">
                  <c:v>116752.22639999999</c:v>
                </c:pt>
                <c:pt idx="1">
                  <c:v>116499.81299999998</c:v>
                </c:pt>
                <c:pt idx="2">
                  <c:v>118105.91519999999</c:v>
                </c:pt>
                <c:pt idx="3">
                  <c:v>112129.874</c:v>
                </c:pt>
                <c:pt idx="4">
                  <c:v>123321.90359999999</c:v>
                </c:pt>
                <c:pt idx="5">
                  <c:v>138461.22769999999</c:v>
                </c:pt>
                <c:pt idx="6">
                  <c:v>135894.7648</c:v>
                </c:pt>
                <c:pt idx="7">
                  <c:v>123848.361</c:v>
                </c:pt>
                <c:pt idx="8">
                  <c:v>116617.1808</c:v>
                </c:pt>
                <c:pt idx="9">
                  <c:v>124204.62779999999</c:v>
                </c:pt>
                <c:pt idx="10">
                  <c:v>134207.67990000002</c:v>
                </c:pt>
                <c:pt idx="11">
                  <c:v>134386.8316</c:v>
                </c:pt>
                <c:pt idx="12">
                  <c:v>137493.06749999998</c:v>
                </c:pt>
                <c:pt idx="13">
                  <c:v>141293.7396</c:v>
                </c:pt>
                <c:pt idx="14">
                  <c:v>143433.27720000001</c:v>
                </c:pt>
                <c:pt idx="15">
                  <c:v>132828.59700000001</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'42'!$B$6:$B$21</c:f>
              <c:numCache>
                <c:formatCode>mmm/yyyy;@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'42'!$E$6:$E$21</c:f>
              <c:numCache>
                <c:formatCode>_-* #,##0_-;\-* #,##0_-;_-* \-_-;_-@_-</c:formatCode>
                <c:ptCount val="16"/>
                <c:pt idx="0">
                  <c:v>165000</c:v>
                </c:pt>
                <c:pt idx="2">
                  <c:v>130619.04761904762</c:v>
                </c:pt>
                <c:pt idx="3">
                  <c:v>127973.33333333334</c:v>
                </c:pt>
                <c:pt idx="4">
                  <c:v>126795.77464788732</c:v>
                </c:pt>
                <c:pt idx="5">
                  <c:v>130213.33333333334</c:v>
                </c:pt>
                <c:pt idx="6">
                  <c:v>144127.6595744681</c:v>
                </c:pt>
                <c:pt idx="7">
                  <c:v>145923.07692307691</c:v>
                </c:pt>
                <c:pt idx="8">
                  <c:v>150666.66666666666</c:v>
                </c:pt>
                <c:pt idx="9">
                  <c:v>146571.42857142855</c:v>
                </c:pt>
                <c:pt idx="10">
                  <c:v>151125</c:v>
                </c:pt>
                <c:pt idx="11">
                  <c:v>156888.88888888888</c:v>
                </c:pt>
                <c:pt idx="12">
                  <c:v>146666.66666666666</c:v>
                </c:pt>
                <c:pt idx="13">
                  <c:v>146666.66666666666</c:v>
                </c:pt>
                <c:pt idx="14">
                  <c:v>156580.64516129033</c:v>
                </c:pt>
                <c:pt idx="15">
                  <c:v>166303.27868852459</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'42'!$B$6:$B$21</c:f>
              <c:numCache>
                <c:formatCode>mmm/yyyy;@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'42'!$F$6:$F$21</c:f>
              <c:numCache>
                <c:formatCode>_-* #,##0_-;\-* #,##0_-;_-* \-_-;_-@_-</c:formatCode>
                <c:ptCount val="16"/>
                <c:pt idx="0">
                  <c:v>143956.54495806451</c:v>
                </c:pt>
                <c:pt idx="1">
                  <c:v>140872.89900357145</c:v>
                </c:pt>
                <c:pt idx="2">
                  <c:v>135298.46635483872</c:v>
                </c:pt>
                <c:pt idx="3">
                  <c:v>128776.34919666668</c:v>
                </c:pt>
                <c:pt idx="4">
                  <c:v>140029.46216129031</c:v>
                </c:pt>
                <c:pt idx="5">
                  <c:v>153878.29916666666</c:v>
                </c:pt>
                <c:pt idx="6">
                  <c:v>147617.45807741937</c:v>
                </c:pt>
                <c:pt idx="7">
                  <c:v>136382.62455483869</c:v>
                </c:pt>
                <c:pt idx="8">
                  <c:v>133523.61677000002</c:v>
                </c:pt>
                <c:pt idx="9">
                  <c:v>143191.48072903225</c:v>
                </c:pt>
                <c:pt idx="10">
                  <c:v>161078.06031333338</c:v>
                </c:pt>
                <c:pt idx="11">
                  <c:v>166900.77216206896</c:v>
                </c:pt>
                <c:pt idx="12">
                  <c:v>174650.74169032258</c:v>
                </c:pt>
                <c:pt idx="13">
                  <c:v>187455.25216551725</c:v>
                </c:pt>
                <c:pt idx="14">
                  <c:v>175895.40927741936</c:v>
                </c:pt>
                <c:pt idx="15">
                  <c:v>172363.76914687501</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'42'!$B$6:$B$21</c:f>
              <c:numCache>
                <c:formatCode>mmm/yyyy;@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'42'!$G$6:$G$21</c:f>
              <c:numCache>
                <c:formatCode>_-* #,##0_-;\-* #,##0_-;_-* \-_-;_-@_-</c:formatCode>
                <c:ptCount val="16"/>
                <c:pt idx="0">
                  <c:v>149599.12639677417</c:v>
                </c:pt>
                <c:pt idx="1">
                  <c:v>148280.39950714284</c:v>
                </c:pt>
                <c:pt idx="2">
                  <c:v>149082.96145161291</c:v>
                </c:pt>
                <c:pt idx="3">
                  <c:v>143252.09130999999</c:v>
                </c:pt>
                <c:pt idx="4">
                  <c:v>153294.13332580647</c:v>
                </c:pt>
                <c:pt idx="5">
                  <c:v>171559.66114000001</c:v>
                </c:pt>
                <c:pt idx="6">
                  <c:v>170511.90740000003</c:v>
                </c:pt>
                <c:pt idx="7">
                  <c:v>157716.50760967738</c:v>
                </c:pt>
                <c:pt idx="8">
                  <c:v>145833.49593666664</c:v>
                </c:pt>
                <c:pt idx="9">
                  <c:v>156689.4774</c:v>
                </c:pt>
                <c:pt idx="10">
                  <c:v>169334.73453999998</c:v>
                </c:pt>
                <c:pt idx="11">
                  <c:v>171563.84970689658</c:v>
                </c:pt>
                <c:pt idx="12">
                  <c:v>173514.60470967743</c:v>
                </c:pt>
                <c:pt idx="13">
                  <c:v>188880.85677931036</c:v>
                </c:pt>
                <c:pt idx="14">
                  <c:v>180682.82270967742</c:v>
                </c:pt>
                <c:pt idx="15">
                  <c:v>175581.44557500002</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9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6 de enero hasta el 18 de mayo de 2020</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589010681848231"/>
          <c:y val="0.1809879381469178"/>
          <c:w val="0.74972856747136507"/>
          <c:h val="0.49826555949761103"/>
        </c:manualLayout>
      </c:layout>
      <c:lineChart>
        <c:grouping val="standard"/>
        <c:varyColors val="0"/>
        <c:ser>
          <c:idx val="0"/>
          <c:order val="0"/>
          <c:tx>
            <c:strRef>
              <c:f>'43'!$I$1</c:f>
              <c:strCache>
                <c:ptCount val="1"/>
                <c:pt idx="0">
                  <c:v>may-20</c:v>
                </c:pt>
              </c:strCache>
            </c:strRef>
          </c:tx>
          <c:spPr>
            <a:ln w="28575" cap="rnd">
              <a:solidFill>
                <a:schemeClr val="accent1"/>
              </a:solidFill>
              <a:round/>
            </a:ln>
            <a:effectLst/>
          </c:spPr>
          <c:marker>
            <c:symbol val="none"/>
          </c:marker>
          <c:cat>
            <c:numRef>
              <c:f>'43'!$G$2:$G$21</c:f>
              <c:numCache>
                <c:formatCode>m/d/yyyy</c:formatCode>
                <c:ptCount val="20"/>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numCache>
            </c:numRef>
          </c:cat>
          <c:val>
            <c:numRef>
              <c:f>'43'!$I$2:$I$21</c:f>
              <c:numCache>
                <c:formatCode>0</c:formatCode>
                <c:ptCount val="20"/>
                <c:pt idx="0">
                  <c:v>154.12572</c:v>
                </c:pt>
                <c:pt idx="1">
                  <c:v>155.9957</c:v>
                </c:pt>
                <c:pt idx="2">
                  <c:v>154.91307999999998</c:v>
                </c:pt>
                <c:pt idx="3">
                  <c:v>152.25574</c:v>
                </c:pt>
                <c:pt idx="4">
                  <c:v>151.36995999999999</c:v>
                </c:pt>
                <c:pt idx="5">
                  <c:v>152.15732</c:v>
                </c:pt>
                <c:pt idx="6">
                  <c:v>152.55099999999999</c:v>
                </c:pt>
                <c:pt idx="7">
                  <c:v>148.12209999999999</c:v>
                </c:pt>
                <c:pt idx="8">
                  <c:v>150.09049999999999</c:v>
                </c:pt>
                <c:pt idx="9">
                  <c:v>146.74421999999998</c:v>
                </c:pt>
                <c:pt idx="10">
                  <c:v>139.65797999999998</c:v>
                </c:pt>
                <c:pt idx="11">
                  <c:v>135.32749999999999</c:v>
                </c:pt>
                <c:pt idx="12">
                  <c:v>134.3433</c:v>
                </c:pt>
                <c:pt idx="13">
                  <c:v>129.02861999999999</c:v>
                </c:pt>
                <c:pt idx="14">
                  <c:v>130.50492</c:v>
                </c:pt>
                <c:pt idx="15">
                  <c:v>123.71393999999999</c:v>
                </c:pt>
                <c:pt idx="16">
                  <c:v>120.26924</c:v>
                </c:pt>
                <c:pt idx="17">
                  <c:v>122.33605999999999</c:v>
                </c:pt>
                <c:pt idx="18">
                  <c:v>125.38708</c:v>
                </c:pt>
              </c:numCache>
            </c:numRef>
          </c:val>
          <c:smooth val="0"/>
          <c:extLst>
            <c:ext xmlns:c16="http://schemas.microsoft.com/office/drawing/2014/chart" uri="{C3380CC4-5D6E-409C-BE32-E72D297353CC}">
              <c16:uniqueId val="{00000000-6D2D-46C4-9EB5-BA8BD1150582}"/>
            </c:ext>
          </c:extLst>
        </c:ser>
        <c:ser>
          <c:idx val="1"/>
          <c:order val="1"/>
          <c:tx>
            <c:strRef>
              <c:f>'43'!$O$1</c:f>
              <c:strCache>
                <c:ptCount val="1"/>
                <c:pt idx="0">
                  <c:v>mar-21</c:v>
                </c:pt>
              </c:strCache>
            </c:strRef>
          </c:tx>
          <c:spPr>
            <a:ln w="28575" cap="rnd">
              <a:solidFill>
                <a:schemeClr val="accent2"/>
              </a:solidFill>
              <a:round/>
            </a:ln>
            <a:effectLst/>
          </c:spPr>
          <c:marker>
            <c:symbol val="none"/>
          </c:marker>
          <c:cat>
            <c:numRef>
              <c:f>'43'!$G$2:$G$21</c:f>
              <c:numCache>
                <c:formatCode>m/d/yyyy</c:formatCode>
                <c:ptCount val="20"/>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numCache>
            </c:numRef>
          </c:cat>
          <c:val>
            <c:numRef>
              <c:f>'43'!$O$2:$O$21</c:f>
              <c:numCache>
                <c:formatCode>0</c:formatCode>
                <c:ptCount val="20"/>
                <c:pt idx="0">
                  <c:v>161.40879999999999</c:v>
                </c:pt>
                <c:pt idx="1">
                  <c:v>163.18035999999998</c:v>
                </c:pt>
                <c:pt idx="2">
                  <c:v>161.11354</c:v>
                </c:pt>
                <c:pt idx="3">
                  <c:v>159.04671999999999</c:v>
                </c:pt>
                <c:pt idx="4">
                  <c:v>157.37357999999998</c:v>
                </c:pt>
                <c:pt idx="5">
                  <c:v>157.47199999999998</c:v>
                </c:pt>
                <c:pt idx="6">
                  <c:v>156.38937999999999</c:v>
                </c:pt>
                <c:pt idx="7">
                  <c:v>154.32255999999998</c:v>
                </c:pt>
                <c:pt idx="8">
                  <c:v>155.30676</c:v>
                </c:pt>
                <c:pt idx="9">
                  <c:v>152.35415999999998</c:v>
                </c:pt>
                <c:pt idx="10">
                  <c:v>148.71261999999999</c:v>
                </c:pt>
                <c:pt idx="11">
                  <c:v>146.94105999999999</c:v>
                </c:pt>
                <c:pt idx="12">
                  <c:v>145.36633999999998</c:v>
                </c:pt>
                <c:pt idx="13">
                  <c:v>141.52795999999998</c:v>
                </c:pt>
                <c:pt idx="14">
                  <c:v>142.31531999999999</c:v>
                </c:pt>
                <c:pt idx="15">
                  <c:v>137.68957999999998</c:v>
                </c:pt>
                <c:pt idx="16">
                  <c:v>134.93382</c:v>
                </c:pt>
                <c:pt idx="17">
                  <c:v>136.90222</c:v>
                </c:pt>
                <c:pt idx="18">
                  <c:v>136.90222</c:v>
                </c:pt>
                <c:pt idx="19">
                  <c:v>135.91801999999998</c:v>
                </c:pt>
              </c:numCache>
            </c:numRef>
          </c:val>
          <c:smooth val="0"/>
          <c:extLst>
            <c:ext xmlns:c16="http://schemas.microsoft.com/office/drawing/2014/chart" uri="{C3380CC4-5D6E-409C-BE32-E72D297353CC}">
              <c16:uniqueId val="{00000000-EC72-454B-84AE-F1E3C67BCDFA}"/>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17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72215504460483759"/>
          <c:y val="0.86463417485799798"/>
          <c:w val="0.25902415825870434"/>
          <c:h val="0.109760174784837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'44'!$D$6:$D$17</c:f>
              <c:numCache>
                <c:formatCode>#,##0</c:formatCode>
                <c:ptCount val="12"/>
                <c:pt idx="0">
                  <c:v>501.96</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'44'!$E$6:$E$17</c:f>
              <c:numCache>
                <c:formatCode>#,##0</c:formatCode>
                <c:ptCount val="12"/>
                <c:pt idx="0">
                  <c:v>498.12</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mayo de 2020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'45'!$D$6:$D$14</c:f>
              <c:numCache>
                <c:formatCode>0</c:formatCode>
                <c:ptCount val="9"/>
                <c:pt idx="0">
                  <c:v>471.97</c:v>
                </c:pt>
                <c:pt idx="1">
                  <c:v>478.42</c:v>
                </c:pt>
                <c:pt idx="2">
                  <c:v>478.7</c:v>
                </c:pt>
                <c:pt idx="3">
                  <c:v>472.94</c:v>
                </c:pt>
                <c:pt idx="4">
                  <c:v>490.95</c:v>
                </c:pt>
                <c:pt idx="5">
                  <c:v>494.92</c:v>
                </c:pt>
                <c:pt idx="6">
                  <c:v>496.46</c:v>
                </c:pt>
                <c:pt idx="7">
                  <c:v>493.79</c:v>
                </c:pt>
                <c:pt idx="8">
                  <c:v>501.96</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'45'!$E$6:$E$14</c:f>
              <c:numCache>
                <c:formatCode>0</c:formatCode>
                <c:ptCount val="9"/>
                <c:pt idx="0">
                  <c:v>468.72</c:v>
                </c:pt>
                <c:pt idx="1">
                  <c:v>481.56</c:v>
                </c:pt>
                <c:pt idx="2">
                  <c:v>478.09</c:v>
                </c:pt>
                <c:pt idx="3">
                  <c:v>468.09</c:v>
                </c:pt>
                <c:pt idx="4">
                  <c:v>483.69</c:v>
                </c:pt>
                <c:pt idx="5">
                  <c:v>482.28</c:v>
                </c:pt>
                <c:pt idx="6">
                  <c:v>483.83</c:v>
                </c:pt>
                <c:pt idx="7">
                  <c:v>490.19</c:v>
                </c:pt>
                <c:pt idx="8">
                  <c:v>498.12</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'45'!$G$6:$G$14</c:f>
              <c:numCache>
                <c:formatCode>0%</c:formatCode>
                <c:ptCount val="9"/>
                <c:pt idx="0">
                  <c:v>0.23470302099334356</c:v>
                </c:pt>
                <c:pt idx="1">
                  <c:v>0.22319129495805301</c:v>
                </c:pt>
                <c:pt idx="2">
                  <c:v>0.23922274048819261</c:v>
                </c:pt>
                <c:pt idx="3">
                  <c:v>0.28357794441239936</c:v>
                </c:pt>
                <c:pt idx="4">
                  <c:v>0.30988856498997291</c:v>
                </c:pt>
                <c:pt idx="5">
                  <c:v>0.33700340051422412</c:v>
                </c:pt>
                <c:pt idx="6">
                  <c:v>0.36529359485769797</c:v>
                </c:pt>
                <c:pt idx="7">
                  <c:v>0.36791856219017116</c:v>
                </c:pt>
                <c:pt idx="8">
                  <c:v>0.36975026098128966</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'47'!$D$6:$D$17</c:f>
              <c:numCache>
                <c:formatCode>_(* #,##0.0_);_(* \(#,##0.0\);_(* "-"_);_(@_)</c:formatCode>
                <c:ptCount val="12"/>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174.72827999999998</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'47'!$C$6:$C$17</c:f>
              <c:numCache>
                <c:formatCode>_(* #,##0.0_);_(* \(#,##0.0\);_(* "-"_);_(@_)</c:formatCode>
                <c:ptCount val="12"/>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'47'!$E$6:$E$17</c:f>
              <c:numCache>
                <c:formatCode>_(* #,##0.0_);_(* \(#,##0.0\);_(* "-"_);_(@_)</c:formatCode>
                <c:ptCount val="12"/>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66.2</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'50'!$C$11:$C$19</c:f>
              <c:numCache>
                <c:formatCode>#,##0_);\(#,##0\)</c:formatCode>
                <c:ptCount val="9"/>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'50'!$D$11:$D$19</c:f>
              <c:numCache>
                <c:formatCode>#,##0_);\(#,##0\)</c:formatCode>
                <c:ptCount val="9"/>
                <c:pt idx="0">
                  <c:v>83594.012600000002</c:v>
                </c:pt>
                <c:pt idx="1">
                  <c:v>93846.020999999993</c:v>
                </c:pt>
                <c:pt idx="2">
                  <c:v>90685.751000000004</c:v>
                </c:pt>
                <c:pt idx="3">
                  <c:v>90177</c:v>
                </c:pt>
                <c:pt idx="4">
                  <c:v>118644</c:v>
                </c:pt>
                <c:pt idx="5">
                  <c:v>103903.446</c:v>
                </c:pt>
                <c:pt idx="6">
                  <c:v>133366.25400000002</c:v>
                </c:pt>
                <c:pt idx="7">
                  <c:v>126281.10111</c:v>
                </c:pt>
                <c:pt idx="8">
                  <c:v>126281.10111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'50'!$F$11:$F$19</c:f>
              <c:numCache>
                <c:formatCode>#,##0_);\(#,##0\)</c:formatCode>
                <c:ptCount val="9"/>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'51'!$E$5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8803</c:v>
                </c:pt>
                <c:pt idx="1">
                  <c:v>10115</c:v>
                </c:pt>
                <c:pt idx="2">
                  <c:v>10593.363869999997</c:v>
                </c:pt>
                <c:pt idx="3">
                  <c:v>16660</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#,##0.0</c:formatCode>
                <c:ptCount val="12"/>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pt idx="10">
                  <c:v>1399.19</c:v>
                </c:pt>
                <c:pt idx="11">
                  <c:v>1164.1944080000001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#,##0.0</c:formatCode>
                <c:ptCount val="12"/>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pt idx="11">
                  <c:v>205.036</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#,##0.0</c:formatCode>
                <c:ptCount val="12"/>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pt idx="10">
                  <c:v>62.827058216025691</c:v>
                </c:pt>
                <c:pt idx="11">
                  <c:v>56.78</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2020 (%)</a:t>
            </a:r>
          </a:p>
        </c:rich>
      </c:tx>
      <c:layout>
        <c:manualLayout>
          <c:xMode val="edge"/>
          <c:yMode val="edge"/>
          <c:x val="0.33339309509388249"/>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3475028908099774E-2"/>
                  <c:y val="5.653380283986241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431327202980746E-2"/>
                  <c:y val="-1.3043478260869565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#,##0.00</c:formatCode>
                <c:ptCount val="5"/>
                <c:pt idx="0">
                  <c:v>0.50952790563868799</c:v>
                </c:pt>
                <c:pt idx="1">
                  <c:v>0.11238061307692529</c:v>
                </c:pt>
                <c:pt idx="2">
                  <c:v>7.5154824676139957E-3</c:v>
                </c:pt>
                <c:pt idx="3" formatCode="#,##0">
                  <c:v>0.3155112124539452</c:v>
                </c:pt>
                <c:pt idx="4">
                  <c:v>5.5064786362827522E-2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2018 / 2020</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2018</c:v>
                </c:pt>
                <c:pt idx="1">
                  <c:v>2019</c:v>
                </c:pt>
                <c:pt idx="2">
                  <c:v>2020*</c:v>
                </c:pt>
              </c:strCache>
            </c:strRef>
          </c:cat>
          <c:val>
            <c:numRef>
              <c:f>'53'!$E$13:$E$15</c:f>
              <c:numCache>
                <c:formatCode>#,##0</c:formatCode>
                <c:ptCount val="3"/>
                <c:pt idx="0">
                  <c:v>34146.11952</c:v>
                </c:pt>
                <c:pt idx="1">
                  <c:v>33153.252339999999</c:v>
                </c:pt>
                <c:pt idx="2">
                  <c:v>0</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2018</c:v>
                </c:pt>
                <c:pt idx="1">
                  <c:v>2019</c:v>
                </c:pt>
                <c:pt idx="2">
                  <c:v>2020*</c:v>
                </c:pt>
              </c:strCache>
            </c:strRef>
          </c:cat>
          <c:val>
            <c:numRef>
              <c:f>'53'!$F$13:$F$15</c:f>
              <c:numCache>
                <c:formatCode>#,##0</c:formatCode>
                <c:ptCount val="3"/>
                <c:pt idx="0">
                  <c:v>88590.467260000005</c:v>
                </c:pt>
                <c:pt idx="1">
                  <c:v>84744.584040000016</c:v>
                </c:pt>
                <c:pt idx="2">
                  <c:v>29368.706819999999</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2018</c:v>
                </c:pt>
                <c:pt idx="1">
                  <c:v>2019</c:v>
                </c:pt>
                <c:pt idx="2">
                  <c:v>2020*</c:v>
                </c:pt>
              </c:strCache>
            </c:strRef>
          </c:cat>
          <c:val>
            <c:numRef>
              <c:f>'53'!$G$13:$G$15</c:f>
              <c:numCache>
                <c:formatCode>#,##0</c:formatCode>
                <c:ptCount val="3"/>
                <c:pt idx="0">
                  <c:v>10628.6798</c:v>
                </c:pt>
                <c:pt idx="1">
                  <c:v>5123.49629</c:v>
                </c:pt>
                <c:pt idx="2">
                  <c:v>1791.5849699999999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2018</c:v>
                </c:pt>
                <c:pt idx="1">
                  <c:v>2019</c:v>
                </c:pt>
                <c:pt idx="2">
                  <c:v>2020*</c:v>
                </c:pt>
              </c:strCache>
            </c:strRef>
          </c:cat>
          <c:val>
            <c:numRef>
              <c:f>'53'!$H$13:$H$15</c:f>
              <c:numCache>
                <c:formatCode>#,##0</c:formatCode>
                <c:ptCount val="3"/>
                <c:pt idx="0">
                  <c:v>133365</c:v>
                </c:pt>
                <c:pt idx="1">
                  <c:v>123021.33266999999</c:v>
                </c:pt>
                <c:pt idx="2">
                  <c:v>31160.291789999999</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2018</c:v>
                </c:pt>
                <c:pt idx="1">
                  <c:v>2019</c:v>
                </c:pt>
                <c:pt idx="2">
                  <c:v>2020*</c:v>
                </c:pt>
              </c:strCache>
            </c:strRef>
          </c:cat>
          <c:val>
            <c:numRef>
              <c:f>'53'!$I$13:$I$15</c:f>
              <c:numCache>
                <c:formatCode>#,##0</c:formatCode>
                <c:ptCount val="3"/>
                <c:pt idx="0">
                  <c:v>30688.84042</c:v>
                </c:pt>
                <c:pt idx="1">
                  <c:v>27380.79</c:v>
                </c:pt>
                <c:pt idx="2">
                  <c:v>8522.7541899999997</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2016-2020</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f>'54'!$B$12:$B$16</c:f>
              <c:strCache>
                <c:ptCount val="5"/>
                <c:pt idx="0">
                  <c:v>2016</c:v>
                </c:pt>
                <c:pt idx="1">
                  <c:v>2017</c:v>
                </c:pt>
                <c:pt idx="2">
                  <c:v>2018</c:v>
                </c:pt>
                <c:pt idx="3">
                  <c:v>2019</c:v>
                </c:pt>
                <c:pt idx="4">
                  <c:v>2020 *</c:v>
                </c:pt>
              </c:strCache>
            </c:strRef>
          </c:cat>
          <c:val>
            <c:numRef>
              <c:f>'54'!$C$12:$C$16</c:f>
              <c:numCache>
                <c:formatCode>#,##0</c:formatCode>
                <c:ptCount val="5"/>
                <c:pt idx="0">
                  <c:v>511.09590872581498</c:v>
                </c:pt>
                <c:pt idx="1">
                  <c:v>549</c:v>
                </c:pt>
                <c:pt idx="2">
                  <c:v>548.86803497503865</c:v>
                </c:pt>
                <c:pt idx="3">
                  <c:v>530.68294408786574</c:v>
                </c:pt>
                <c:pt idx="4">
                  <c:v>538.73133800449421</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'54'!$B$12:$B$16</c:f>
              <c:strCache>
                <c:ptCount val="5"/>
                <c:pt idx="0">
                  <c:v>2016</c:v>
                </c:pt>
                <c:pt idx="1">
                  <c:v>2017</c:v>
                </c:pt>
                <c:pt idx="2">
                  <c:v>2018</c:v>
                </c:pt>
                <c:pt idx="3">
                  <c:v>2019</c:v>
                </c:pt>
                <c:pt idx="4">
                  <c:v>2020 *</c:v>
                </c:pt>
              </c:strCache>
            </c:strRef>
          </c:cat>
          <c:val>
            <c:numRef>
              <c:f>'54'!$D$12:$D$16</c:f>
              <c:numCache>
                <c:formatCode>#,##0</c:formatCode>
                <c:ptCount val="5"/>
                <c:pt idx="0">
                  <c:v>447.0824981726056</c:v>
                </c:pt>
                <c:pt idx="1">
                  <c:v>473</c:v>
                </c:pt>
                <c:pt idx="2">
                  <c:v>513.66742827455437</c:v>
                </c:pt>
                <c:pt idx="3">
                  <c:v>439.6641496326306</c:v>
                </c:pt>
                <c:pt idx="4">
                  <c:v>458.88083155888347</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f>'54'!$B$12:$B$16</c:f>
              <c:strCache>
                <c:ptCount val="5"/>
                <c:pt idx="0">
                  <c:v>2016</c:v>
                </c:pt>
                <c:pt idx="1">
                  <c:v>2017</c:v>
                </c:pt>
                <c:pt idx="2">
                  <c:v>2018</c:v>
                </c:pt>
                <c:pt idx="3">
                  <c:v>2019</c:v>
                </c:pt>
                <c:pt idx="4">
                  <c:v>2020 *</c:v>
                </c:pt>
              </c:strCache>
            </c:strRef>
          </c:cat>
          <c:val>
            <c:numRef>
              <c:f>'54'!$F$12:$F$16</c:f>
              <c:numCache>
                <c:formatCode>#,##0</c:formatCode>
                <c:ptCount val="5"/>
                <c:pt idx="0">
                  <c:v>475.21552846283851</c:v>
                </c:pt>
                <c:pt idx="1">
                  <c:v>507</c:v>
                </c:pt>
                <c:pt idx="2">
                  <c:v>530.88159481301193</c:v>
                </c:pt>
                <c:pt idx="3">
                  <c:v>472.75245779219557</c:v>
                </c:pt>
                <c:pt idx="4">
                  <c:v>485.93022164445796</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f>'54'!$B$12:$B$16</c:f>
              <c:strCache>
                <c:ptCount val="5"/>
                <c:pt idx="0">
                  <c:v>2016</c:v>
                </c:pt>
                <c:pt idx="1">
                  <c:v>2017</c:v>
                </c:pt>
                <c:pt idx="2">
                  <c:v>2018</c:v>
                </c:pt>
                <c:pt idx="3">
                  <c:v>2019</c:v>
                </c:pt>
                <c:pt idx="4">
                  <c:v>2020 *</c:v>
                </c:pt>
              </c:strCache>
            </c:strRef>
          </c:cat>
          <c:val>
            <c:numRef>
              <c:f>'54'!$G$12:$G$16</c:f>
              <c:numCache>
                <c:formatCode>#,##0</c:formatCode>
                <c:ptCount val="5"/>
                <c:pt idx="0">
                  <c:v>381.70725995316155</c:v>
                </c:pt>
                <c:pt idx="1">
                  <c:v>386</c:v>
                </c:pt>
                <c:pt idx="2">
                  <c:v>394.65392003059168</c:v>
                </c:pt>
                <c:pt idx="3">
                  <c:v>357.29194952655001</c:v>
                </c:pt>
                <c:pt idx="4">
                  <c:v>395.81775637508912</c:v>
                </c:pt>
              </c:numCache>
            </c:numRef>
          </c:val>
          <c:extLst>
            <c:ext xmlns:c16="http://schemas.microsoft.com/office/drawing/2014/chart" uri="{C3380CC4-5D6E-409C-BE32-E72D297353CC}">
              <c16:uniqueId val="{00000003-ABBB-469B-B680-339709ACB379}"/>
            </c:ext>
          </c:extLst>
        </c:ser>
        <c:ser>
          <c:idx val="1"/>
          <c:order val="4"/>
          <c:invertIfNegative val="0"/>
          <c:cat>
            <c:strRef>
              <c:f>'54'!$B$12:$B$16</c:f>
              <c:strCache>
                <c:ptCount val="5"/>
                <c:pt idx="0">
                  <c:v>2016</c:v>
                </c:pt>
                <c:pt idx="1">
                  <c:v>2017</c:v>
                </c:pt>
                <c:pt idx="2">
                  <c:v>2018</c:v>
                </c:pt>
                <c:pt idx="3">
                  <c:v>2019</c:v>
                </c:pt>
                <c:pt idx="4">
                  <c:v>2020 *</c:v>
                </c:pt>
              </c:strCache>
            </c:strRef>
          </c:cat>
          <c:val>
            <c:numLit>
              <c:formatCode>General</c:formatCode>
              <c:ptCount val="1"/>
              <c:pt idx="0">
                <c:v>524.69693802529628</c:v>
              </c:pt>
            </c:numLit>
          </c:val>
          <c:extLst>
            <c:ext xmlns:c16="http://schemas.microsoft.com/office/drawing/2014/chart" uri="{C3380CC4-5D6E-409C-BE32-E72D297353CC}">
              <c16:uniqueId val="{00000000-8026-4B74-97B9-1B1F929F7EB1}"/>
            </c:ext>
          </c:extLst>
        </c:ser>
        <c:ser>
          <c:idx val="4"/>
          <c:order val="5"/>
          <c:invertIfNegative val="0"/>
          <c:cat>
            <c:strRef>
              <c:f>'54'!$B$12:$B$16</c:f>
              <c:strCache>
                <c:ptCount val="5"/>
                <c:pt idx="0">
                  <c:v>2016</c:v>
                </c:pt>
                <c:pt idx="1">
                  <c:v>2017</c:v>
                </c:pt>
                <c:pt idx="2">
                  <c:v>2018</c:v>
                </c:pt>
                <c:pt idx="3">
                  <c:v>2019</c:v>
                </c:pt>
                <c:pt idx="4">
                  <c:v>2020 *</c:v>
                </c:pt>
              </c:strCache>
            </c:strRef>
          </c:cat>
          <c:val>
            <c:numLit>
              <c:formatCode>General</c:formatCode>
              <c:ptCount val="1"/>
              <c:pt idx="0">
                <c:v>461.43071961654761</c:v>
              </c:pt>
            </c:numLit>
          </c:val>
          <c:extLst>
            <c:ext xmlns:c16="http://schemas.microsoft.com/office/drawing/2014/chart" uri="{C3380CC4-5D6E-409C-BE32-E72D297353CC}">
              <c16:uniqueId val="{00000001-8026-4B74-97B9-1B1F929F7EB1}"/>
            </c:ext>
          </c:extLst>
        </c:ser>
        <c:ser>
          <c:idx val="6"/>
          <c:order val="6"/>
          <c:invertIfNegative val="0"/>
          <c:cat>
            <c:strRef>
              <c:f>'54'!$B$12:$B$16</c:f>
              <c:strCache>
                <c:ptCount val="5"/>
                <c:pt idx="0">
                  <c:v>2016</c:v>
                </c:pt>
                <c:pt idx="1">
                  <c:v>2017</c:v>
                </c:pt>
                <c:pt idx="2">
                  <c:v>2018</c:v>
                </c:pt>
                <c:pt idx="3">
                  <c:v>2019</c:v>
                </c:pt>
                <c:pt idx="4">
                  <c:v>2020 *</c:v>
                </c:pt>
              </c:strCache>
            </c:strRef>
          </c:cat>
          <c:val>
            <c:numLit>
              <c:formatCode>General</c:formatCode>
              <c:ptCount val="1"/>
              <c:pt idx="0">
                <c:v>571.72970347218654</c:v>
              </c:pt>
            </c:numLit>
          </c:val>
          <c:extLst>
            <c:ext xmlns:c16="http://schemas.microsoft.com/office/drawing/2014/chart" uri="{C3380CC4-5D6E-409C-BE32-E72D297353CC}">
              <c16:uniqueId val="{00000002-8026-4B74-97B9-1B1F929F7EB1}"/>
            </c:ext>
          </c:extLst>
        </c:ser>
        <c:ser>
          <c:idx val="7"/>
          <c:order val="7"/>
          <c:invertIfNegative val="0"/>
          <c:cat>
            <c:strRef>
              <c:f>'54'!$B$12:$B$16</c:f>
              <c:strCache>
                <c:ptCount val="5"/>
                <c:pt idx="0">
                  <c:v>2016</c:v>
                </c:pt>
                <c:pt idx="1">
                  <c:v>2017</c:v>
                </c:pt>
                <c:pt idx="2">
                  <c:v>2018</c:v>
                </c:pt>
                <c:pt idx="3">
                  <c:v>2019</c:v>
                </c:pt>
                <c:pt idx="4">
                  <c:v>2020 *</c:v>
                </c:pt>
              </c:strCache>
            </c:strRef>
          </c:cat>
          <c:val>
            <c:numLit>
              <c:formatCode>General</c:formatCode>
              <c:ptCount val="1"/>
              <c:pt idx="0">
                <c:v>487.76342375700199</c:v>
              </c:pt>
            </c:numLit>
          </c:val>
          <c:extLst>
            <c:ext xmlns:c16="http://schemas.microsoft.com/office/drawing/2014/chart" uri="{C3380CC4-5D6E-409C-BE32-E72D297353CC}">
              <c16:uniqueId val="{00000003-8026-4B74-97B9-1B1F929F7EB1}"/>
            </c:ext>
          </c:extLst>
        </c:ser>
        <c:ser>
          <c:idx val="8"/>
          <c:order val="8"/>
          <c:invertIfNegative val="0"/>
          <c:cat>
            <c:strRef>
              <c:f>'54'!$B$12:$B$16</c:f>
              <c:strCache>
                <c:ptCount val="5"/>
                <c:pt idx="0">
                  <c:v>2016</c:v>
                </c:pt>
                <c:pt idx="1">
                  <c:v>2017</c:v>
                </c:pt>
                <c:pt idx="2">
                  <c:v>2018</c:v>
                </c:pt>
                <c:pt idx="3">
                  <c:v>2019</c:v>
                </c:pt>
                <c:pt idx="4">
                  <c:v>2020 *</c:v>
                </c:pt>
              </c:strCache>
            </c:strRef>
          </c:cat>
          <c:val>
            <c:numLit>
              <c:formatCode>General</c:formatCode>
              <c:ptCount val="1"/>
              <c:pt idx="0">
                <c:v>353.59601986754967</c:v>
              </c:pt>
            </c:numLit>
          </c:val>
          <c:extLst>
            <c:ext xmlns:c16="http://schemas.microsoft.com/office/drawing/2014/chart" uri="{C3380CC4-5D6E-409C-BE32-E72D297353CC}">
              <c16:uniqueId val="{00000004-8026-4B74-97B9-1B1F929F7EB1}"/>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2017 - 2020</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5"/>
          <c:order val="0"/>
          <c:tx>
            <c:strRef>
              <c:f>'55'!$E$6</c:f>
              <c:strCache>
                <c:ptCount val="1"/>
                <c:pt idx="0">
                  <c:v>2017</c:v>
                </c:pt>
              </c:strCache>
            </c:strRef>
          </c:tx>
          <c:spPr>
            <a:ln>
              <a:solidFill>
                <a:srgbClr val="FF0000"/>
              </a:solidFill>
            </a:ln>
          </c:spPr>
          <c:marker>
            <c:spPr>
              <a:solidFill>
                <a:srgbClr val="FFFF00"/>
              </a:solidFill>
            </c:spPr>
          </c:marker>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'55'!$E$7:$E$16</c:f>
              <c:numCache>
                <c:formatCode>#,##0</c:formatCode>
                <c:ptCount val="10"/>
                <c:pt idx="0">
                  <c:v>190868.42105263201</c:v>
                </c:pt>
                <c:pt idx="3">
                  <c:v>204799.444444444</c:v>
                </c:pt>
                <c:pt idx="4">
                  <c:v>203591.11111111101</c:v>
                </c:pt>
                <c:pt idx="5">
                  <c:v>191201.61290322599</c:v>
                </c:pt>
                <c:pt idx="6">
                  <c:v>194322.58064516101</c:v>
                </c:pt>
                <c:pt idx="7">
                  <c:v>190612.90322580643</c:v>
                </c:pt>
                <c:pt idx="8">
                  <c:v>189000</c:v>
                </c:pt>
              </c:numCache>
            </c:numRef>
          </c:val>
          <c:smooth val="0"/>
          <c:extLst>
            <c:ext xmlns:c16="http://schemas.microsoft.com/office/drawing/2014/chart" uri="{C3380CC4-5D6E-409C-BE32-E72D297353CC}">
              <c16:uniqueId val="{00000001-E7D9-4A0B-8D41-9B4083B305DE}"/>
            </c:ext>
          </c:extLst>
        </c:ser>
        <c:ser>
          <c:idx val="0"/>
          <c:order val="1"/>
          <c:tx>
            <c:strRef>
              <c:f>'55'!$F$6</c:f>
              <c:strCache>
                <c:ptCount val="1"/>
                <c:pt idx="0">
                  <c:v>2018</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2020</c:v>
                </c:pt>
              </c:strCache>
            </c:strRef>
          </c:tx>
          <c:val>
            <c:numRef>
              <c:f>'55'!$H$7:$H$16</c:f>
              <c:numCache>
                <c:formatCode>General</c:formatCode>
                <c:ptCount val="10"/>
                <c:pt idx="2" formatCode="#,##0">
                  <c:v>229324.07407407404</c:v>
                </c:pt>
                <c:pt idx="3" formatCode="#,##0">
                  <c:v>237888.88888888888</c:v>
                </c:pt>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4110715925522361"/>
          <c:w val="0.67729607873089948"/>
          <c:h val="0.1588928407447763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'57'!$H$6:$H$21</c:f>
              <c:numCache>
                <c:formatCode>#,##0_ ;\-#,##0\ </c:formatCode>
                <c:ptCount val="16"/>
                <c:pt idx="0">
                  <c:v>272.44568363883013</c:v>
                </c:pt>
                <c:pt idx="1">
                  <c:v>269.9884042947869</c:v>
                </c:pt>
                <c:pt idx="2">
                  <c:v>264.1676231608127</c:v>
                </c:pt>
                <c:pt idx="3">
                  <c:v>264.46261084519756</c:v>
                </c:pt>
                <c:pt idx="4">
                  <c:v>267.69417348684317</c:v>
                </c:pt>
                <c:pt idx="5">
                  <c:v>268.70646479956571</c:v>
                </c:pt>
                <c:pt idx="6">
                  <c:v>268.67675806413507</c:v>
                </c:pt>
                <c:pt idx="7">
                  <c:v>258.55214188423167</c:v>
                </c:pt>
                <c:pt idx="8">
                  <c:v>254.72326717494767</c:v>
                </c:pt>
                <c:pt idx="9">
                  <c:v>269</c:v>
                </c:pt>
                <c:pt idx="11">
                  <c:v>270.52140400863601</c:v>
                </c:pt>
                <c:pt idx="12">
                  <c:v>274.48368246273719</c:v>
                </c:pt>
                <c:pt idx="13">
                  <c:v>275.57255579491635</c:v>
                </c:pt>
                <c:pt idx="14">
                  <c:v>279.38143110268618</c:v>
                </c:pt>
                <c:pt idx="15">
                  <c:v>274.53684838669943</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'57'!$I$6:$I$21</c:f>
              <c:numCache>
                <c:formatCode>#,##0_ ;\-#,##0\ </c:formatCode>
                <c:ptCount val="16"/>
                <c:pt idx="0">
                  <c:v>257.27076172788804</c:v>
                </c:pt>
                <c:pt idx="1">
                  <c:v>255.99083607235372</c:v>
                </c:pt>
                <c:pt idx="2">
                  <c:v>254.78498488748716</c:v>
                </c:pt>
                <c:pt idx="3">
                  <c:v>255.94845669763262</c:v>
                </c:pt>
                <c:pt idx="4">
                  <c:v>254.58143491550842</c:v>
                </c:pt>
                <c:pt idx="5">
                  <c:v>258.21406392166489</c:v>
                </c:pt>
                <c:pt idx="6">
                  <c:v>253.55442437556013</c:v>
                </c:pt>
                <c:pt idx="7">
                  <c:v>249.40058848255572</c:v>
                </c:pt>
                <c:pt idx="8">
                  <c:v>248.11372917182626</c:v>
                </c:pt>
                <c:pt idx="9">
                  <c:v>254.06915313021858</c:v>
                </c:pt>
                <c:pt idx="10">
                  <c:v>254.78946939160971</c:v>
                </c:pt>
                <c:pt idx="11">
                  <c:v>268.68377097649324</c:v>
                </c:pt>
                <c:pt idx="12">
                  <c:v>268.46766124576266</c:v>
                </c:pt>
                <c:pt idx="13">
                  <c:v>269.76252324376497</c:v>
                </c:pt>
                <c:pt idx="14">
                  <c:v>268.34214893235429</c:v>
                </c:pt>
                <c:pt idx="15">
                  <c:v>274.10297874335004</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'57'!$F$6:$F$21</c:f>
              <c:numCache>
                <c:formatCode>#,##0_ ;\-#,##0\ </c:formatCode>
                <c:ptCount val="16"/>
                <c:pt idx="2">
                  <c:v>255.36184998801821</c:v>
                </c:pt>
                <c:pt idx="3">
                  <c:v>259.21486364998503</c:v>
                </c:pt>
                <c:pt idx="4">
                  <c:v>254.72441701751353</c:v>
                </c:pt>
                <c:pt idx="5">
                  <c:v>258.51735243569567</c:v>
                </c:pt>
                <c:pt idx="6">
                  <c:v>252.96386190241992</c:v>
                </c:pt>
                <c:pt idx="7">
                  <c:v>249.29241978422306</c:v>
                </c:pt>
                <c:pt idx="8">
                  <c:v>258.05912811090695</c:v>
                </c:pt>
                <c:pt idx="14">
                  <c:v>273.0146006096337</c:v>
                </c:pt>
                <c:pt idx="15">
                  <c:v>278.76079693558427</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00"/>
          <c:min val="24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6 de enero</a:t>
            </a:r>
            <a:r>
              <a:rPr lang="es-CL" sz="900" b="1" baseline="0"/>
              <a:t> de 2020 </a:t>
            </a:r>
            <a:r>
              <a:rPr lang="es-CL" sz="900" b="1"/>
              <a:t>hasta el 18 de mayo de 2020</a:t>
            </a:r>
          </a:p>
          <a:p>
            <a:pPr>
              <a:defRPr sz="900" b="1"/>
            </a:pPr>
            <a:r>
              <a:rPr lang="es-CL" sz="900" b="1"/>
              <a:t>(precios en USD/tonelada)</a:t>
            </a:r>
          </a:p>
        </c:rich>
      </c:tx>
      <c:layout>
        <c:manualLayout>
          <c:xMode val="edge"/>
          <c:yMode val="edge"/>
          <c:x val="0.1269802731411229"/>
          <c:y val="1.1299435028248588E-2"/>
        </c:manualLayout>
      </c:layout>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1"/>
          <c:order val="0"/>
          <c:tx>
            <c:strRef>
              <c:f>'58'!$O$1</c:f>
              <c:strCache>
                <c:ptCount val="1"/>
                <c:pt idx="0">
                  <c:v>mar-21</c:v>
                </c:pt>
              </c:strCache>
              <c:extLst xmlns:c15="http://schemas.microsoft.com/office/drawing/2012/chart"/>
            </c:strRef>
          </c:tx>
          <c:marker>
            <c:symbol val="none"/>
          </c:marker>
          <c:cat>
            <c:numRef>
              <c:f>'58'!$G$2:$G$21</c:f>
              <c:numCache>
                <c:formatCode>m/d/yyyy</c:formatCode>
                <c:ptCount val="20"/>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numCache>
            </c:numRef>
          </c:cat>
          <c:val>
            <c:numRef>
              <c:f>'58'!$O$2:$O$21</c:f>
              <c:numCache>
                <c:formatCode>0</c:formatCode>
                <c:ptCount val="20"/>
                <c:pt idx="2">
                  <c:v>265.547011411136</c:v>
                </c:pt>
                <c:pt idx="3">
                  <c:v>268.74371682040243</c:v>
                </c:pt>
                <c:pt idx="4">
                  <c:v>267.20047972627384</c:v>
                </c:pt>
                <c:pt idx="5">
                  <c:v>267.97209827333819</c:v>
                </c:pt>
                <c:pt idx="6">
                  <c:v>264.77539286407165</c:v>
                </c:pt>
                <c:pt idx="7">
                  <c:v>263.01169332792466</c:v>
                </c:pt>
                <c:pt idx="8">
                  <c:v>264.88562408508085</c:v>
                </c:pt>
                <c:pt idx="9">
                  <c:v>259.37406303462143</c:v>
                </c:pt>
                <c:pt idx="10">
                  <c:v>262.12984355985117</c:v>
                </c:pt>
                <c:pt idx="11">
                  <c:v>257.94105716150199</c:v>
                </c:pt>
                <c:pt idx="12">
                  <c:v>266.42886117920949</c:v>
                </c:pt>
                <c:pt idx="13">
                  <c:v>272.27111589269651</c:v>
                </c:pt>
                <c:pt idx="14">
                  <c:v>269.40510414645763</c:v>
                </c:pt>
                <c:pt idx="15">
                  <c:v>270.61764757755867</c:v>
                </c:pt>
                <c:pt idx="16">
                  <c:v>267.64140461031059</c:v>
                </c:pt>
                <c:pt idx="17">
                  <c:v>265.21631774810845</c:v>
                </c:pt>
                <c:pt idx="18">
                  <c:v>265.3265489691176</c:v>
                </c:pt>
                <c:pt idx="19">
                  <c:v>266.42886117920949</c:v>
                </c:pt>
              </c:numCache>
            </c:numRef>
          </c:val>
          <c:smooth val="0"/>
          <c:extLst xmlns:c15="http://schemas.microsoft.com/office/drawing/2012/chart">
            <c:ext xmlns:c16="http://schemas.microsoft.com/office/drawing/2014/chart" uri="{C3380CC4-5D6E-409C-BE32-E72D297353CC}">
              <c16:uniqueId val="{00000001-C8A7-4D69-ACF7-ED7D7F074F1B}"/>
            </c:ext>
          </c:extLst>
        </c:ser>
        <c:ser>
          <c:idx val="2"/>
          <c:order val="1"/>
          <c:tx>
            <c:strRef>
              <c:f>'58'!$L$1</c:f>
              <c:strCache>
                <c:ptCount val="1"/>
                <c:pt idx="0">
                  <c:v>sept-20</c:v>
                </c:pt>
              </c:strCache>
            </c:strRef>
          </c:tx>
          <c:marker>
            <c:symbol val="none"/>
          </c:marker>
          <c:cat>
            <c:numRef>
              <c:f>'58'!$G$2:$G$21</c:f>
              <c:numCache>
                <c:formatCode>m/d/yyyy</c:formatCode>
                <c:ptCount val="20"/>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numCache>
            </c:numRef>
          </c:cat>
          <c:val>
            <c:numRef>
              <c:f>'58'!$L$2:$L$21</c:f>
              <c:numCache>
                <c:formatCode>0</c:formatCode>
                <c:ptCount val="20"/>
                <c:pt idx="0">
                  <c:v>287.37279317095539</c:v>
                </c:pt>
                <c:pt idx="1">
                  <c:v>289.57741759113918</c:v>
                </c:pt>
                <c:pt idx="2">
                  <c:v>265.547011411136</c:v>
                </c:pt>
                <c:pt idx="3">
                  <c:v>268.74371682040243</c:v>
                </c:pt>
                <c:pt idx="4">
                  <c:v>268.30279193636568</c:v>
                </c:pt>
                <c:pt idx="5">
                  <c:v>269.07441048343003</c:v>
                </c:pt>
                <c:pt idx="6">
                  <c:v>266.53909240021869</c:v>
                </c:pt>
                <c:pt idx="7">
                  <c:v>264.00377431700736</c:v>
                </c:pt>
                <c:pt idx="8">
                  <c:v>264.77539286407165</c:v>
                </c:pt>
                <c:pt idx="9">
                  <c:v>258.49221326654788</c:v>
                </c:pt>
                <c:pt idx="10">
                  <c:v>262.24007478086031</c:v>
                </c:pt>
                <c:pt idx="11">
                  <c:v>258.16151960352033</c:v>
                </c:pt>
                <c:pt idx="12">
                  <c:v>266.53909240021869</c:v>
                </c:pt>
                <c:pt idx="13">
                  <c:v>269.40510414645763</c:v>
                </c:pt>
                <c:pt idx="14">
                  <c:v>264.4446992010441</c:v>
                </c:pt>
                <c:pt idx="15">
                  <c:v>266.86978606324624</c:v>
                </c:pt>
                <c:pt idx="16">
                  <c:v>265.87770507416354</c:v>
                </c:pt>
                <c:pt idx="17">
                  <c:v>261.57868745480516</c:v>
                </c:pt>
                <c:pt idx="18">
                  <c:v>264.00377431700736</c:v>
                </c:pt>
                <c:pt idx="19">
                  <c:v>263.34238699095221</c:v>
                </c:pt>
              </c:numCache>
            </c:numRef>
          </c:val>
          <c:smooth val="0"/>
          <c:extLst>
            <c:ext xmlns:c16="http://schemas.microsoft.com/office/drawing/2014/chart" uri="{C3380CC4-5D6E-409C-BE32-E72D297353CC}">
              <c16:uniqueId val="{00000002-C8A7-4D69-ACF7-ED7D7F074F1B}"/>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0"/>
        <c:majorTimeUnit val="days"/>
        <c:minorUnit val="1"/>
        <c:minorTimeUnit val="days"/>
      </c:dateAx>
      <c:valAx>
        <c:axId val="948932544"/>
        <c:scaling>
          <c:orientation val="minMax"/>
          <c:min val="22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23271671465952948"/>
          <c:h val="0.1461233447513976"/>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strRef>
              <c:f>'11'!$B$8:$B$18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'11'!$C$8:$C$18</c:f>
              <c:numCache>
                <c:formatCode>#,##0_);\(#,##0\)</c:formatCode>
                <c:ptCount val="11"/>
                <c:pt idx="0">
                  <c:v>1523921.3</c:v>
                </c:pt>
                <c:pt idx="1">
                  <c:v>1575822</c:v>
                </c:pt>
                <c:pt idx="2">
                  <c:v>1213101</c:v>
                </c:pt>
                <c:pt idx="3">
                  <c:v>1474662.5</c:v>
                </c:pt>
                <c:pt idx="4">
                  <c:v>1358129</c:v>
                </c:pt>
                <c:pt idx="5">
                  <c:v>1482311</c:v>
                </c:pt>
                <c:pt idx="6">
                  <c:v>1731935</c:v>
                </c:pt>
                <c:pt idx="7">
                  <c:v>1349491.9</c:v>
                </c:pt>
                <c:pt idx="8">
                  <c:v>1469034</c:v>
                </c:pt>
                <c:pt idx="9">
                  <c:v>1399919</c:v>
                </c:pt>
                <c:pt idx="10" formatCode="#,##0">
                  <c:v>1164194.4080000001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strRef>
              <c:f>'11'!$B$8:$B$18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'11'!$E$8:$E$18</c:f>
              <c:numCache>
                <c:formatCode>#,##0_);\(#,##0\)</c:formatCode>
                <c:ptCount val="11"/>
                <c:pt idx="0">
                  <c:v>632530.88100000005</c:v>
                </c:pt>
                <c:pt idx="1">
                  <c:v>655527.429</c:v>
                </c:pt>
                <c:pt idx="2">
                  <c:v>896914.36</c:v>
                </c:pt>
                <c:pt idx="3">
                  <c:v>939403.54799999995</c:v>
                </c:pt>
                <c:pt idx="4">
                  <c:v>759593.10699999996</c:v>
                </c:pt>
                <c:pt idx="5">
                  <c:v>721118.16299999994</c:v>
                </c:pt>
                <c:pt idx="6">
                  <c:v>619308</c:v>
                </c:pt>
                <c:pt idx="7">
                  <c:v>1007532.0789999999</c:v>
                </c:pt>
                <c:pt idx="8" formatCode="#,##0">
                  <c:v>1069796.3156699999</c:v>
                </c:pt>
                <c:pt idx="9" formatCode="#,##0">
                  <c:v>1114145</c:v>
                </c:pt>
                <c:pt idx="10" formatCode="#,##0">
                  <c:v>409585.19027999998</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'11'!$H$6</c:f>
              <c:strCache>
                <c:ptCount val="1"/>
                <c:pt idx="0">
                  <c:v>Disponibilidad aparente</c:v>
                </c:pt>
              </c:strCache>
            </c:strRef>
          </c:tx>
          <c:marker>
            <c:symbol val="none"/>
          </c:marker>
          <c:cat>
            <c:numRef>
              <c:f>'11'!$B$8:$B$13</c:f>
              <c:numCache>
                <c:formatCode>General</c:formatCode>
                <c:ptCount val="6"/>
                <c:pt idx="0">
                  <c:v>2010</c:v>
                </c:pt>
                <c:pt idx="1">
                  <c:v>2011</c:v>
                </c:pt>
                <c:pt idx="2">
                  <c:v>2012</c:v>
                </c:pt>
                <c:pt idx="3">
                  <c:v>2013</c:v>
                </c:pt>
                <c:pt idx="4">
                  <c:v>2014</c:v>
                </c:pt>
                <c:pt idx="5">
                  <c:v>2015</c:v>
                </c:pt>
              </c:numCache>
            </c:numRef>
          </c:cat>
          <c:val>
            <c:numRef>
              <c:f>'11'!$H$8:$H$18</c:f>
              <c:numCache>
                <c:formatCode>#,##0_);\(#,##0\)</c:formatCode>
                <c:ptCount val="11"/>
                <c:pt idx="0">
                  <c:v>2156449.6461</c:v>
                </c:pt>
                <c:pt idx="1">
                  <c:v>2231238.6787</c:v>
                </c:pt>
                <c:pt idx="2">
                  <c:v>2110011.36</c:v>
                </c:pt>
                <c:pt idx="3">
                  <c:v>2414060.628</c:v>
                </c:pt>
                <c:pt idx="4">
                  <c:v>2117721.04</c:v>
                </c:pt>
                <c:pt idx="5">
                  <c:v>2203429.1369999996</c:v>
                </c:pt>
                <c:pt idx="6">
                  <c:v>2351241.9279999998</c:v>
                </c:pt>
                <c:pt idx="7">
                  <c:v>2357023.574</c:v>
                </c:pt>
                <c:pt idx="8">
                  <c:v>2538830.3156699999</c:v>
                </c:pt>
                <c:pt idx="9">
                  <c:v>2514064</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'59'!$B$7:$B$22</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'59'!$C$7:$C$22</c:f>
              <c:numCache>
                <c:formatCode>_-* #,##0_-;\-* #,##0_-;_-* \-_-;_-@_-</c:formatCode>
                <c:ptCount val="16"/>
                <c:pt idx="0">
                  <c:v>772</c:v>
                </c:pt>
                <c:pt idx="1">
                  <c:v>779</c:v>
                </c:pt>
                <c:pt idx="2">
                  <c:v>820</c:v>
                </c:pt>
                <c:pt idx="3">
                  <c:v>820</c:v>
                </c:pt>
                <c:pt idx="4">
                  <c:v>769</c:v>
                </c:pt>
                <c:pt idx="5">
                  <c:v>790</c:v>
                </c:pt>
                <c:pt idx="6">
                  <c:v>750</c:v>
                </c:pt>
                <c:pt idx="7">
                  <c:v>845</c:v>
                </c:pt>
                <c:pt idx="8">
                  <c:v>699</c:v>
                </c:pt>
                <c:pt idx="9">
                  <c:v>790</c:v>
                </c:pt>
                <c:pt idx="10">
                  <c:v>849</c:v>
                </c:pt>
                <c:pt idx="11">
                  <c:v>829</c:v>
                </c:pt>
                <c:pt idx="12">
                  <c:v>790</c:v>
                </c:pt>
                <c:pt idx="13">
                  <c:v>828</c:v>
                </c:pt>
                <c:pt idx="14">
                  <c:v>890</c:v>
                </c:pt>
                <c:pt idx="15">
                  <c:v>910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'59'!$B$7:$B$22</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'59'!$D$7:$D$22</c:f>
              <c:numCache>
                <c:formatCode>_-* #,##0_-;\-* #,##0_-;_-* \-_-;_-@_-</c:formatCode>
                <c:ptCount val="16"/>
                <c:pt idx="0">
                  <c:v>500</c:v>
                </c:pt>
                <c:pt idx="1">
                  <c:v>500</c:v>
                </c:pt>
                <c:pt idx="2">
                  <c:v>699</c:v>
                </c:pt>
                <c:pt idx="3">
                  <c:v>500</c:v>
                </c:pt>
                <c:pt idx="4">
                  <c:v>500</c:v>
                </c:pt>
                <c:pt idx="5">
                  <c:v>529</c:v>
                </c:pt>
                <c:pt idx="6">
                  <c:v>545</c:v>
                </c:pt>
                <c:pt idx="7">
                  <c:v>699</c:v>
                </c:pt>
                <c:pt idx="8">
                  <c:v>540</c:v>
                </c:pt>
                <c:pt idx="9">
                  <c:v>539</c:v>
                </c:pt>
                <c:pt idx="10">
                  <c:v>540</c:v>
                </c:pt>
                <c:pt idx="11">
                  <c:v>540</c:v>
                </c:pt>
                <c:pt idx="12">
                  <c:v>540</c:v>
                </c:pt>
                <c:pt idx="13">
                  <c:v>540</c:v>
                </c:pt>
                <c:pt idx="14">
                  <c:v>575</c:v>
                </c:pt>
                <c:pt idx="15">
                  <c:v>575</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'59'!$B$7:$B$22</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'59'!$E$7:$E$22</c:f>
              <c:numCache>
                <c:formatCode>_-* #,##0_-;\-* #,##0_-;_-* \-_-;_-@_-</c:formatCode>
                <c:ptCount val="16"/>
                <c:pt idx="0">
                  <c:v>1290</c:v>
                </c:pt>
                <c:pt idx="1">
                  <c:v>1290</c:v>
                </c:pt>
                <c:pt idx="2">
                  <c:v>1290</c:v>
                </c:pt>
                <c:pt idx="3">
                  <c:v>1290</c:v>
                </c:pt>
                <c:pt idx="4">
                  <c:v>1410</c:v>
                </c:pt>
                <c:pt idx="5">
                  <c:v>1290</c:v>
                </c:pt>
                <c:pt idx="6">
                  <c:v>1299</c:v>
                </c:pt>
                <c:pt idx="7">
                  <c:v>1290</c:v>
                </c:pt>
                <c:pt idx="8">
                  <c:v>1350</c:v>
                </c:pt>
                <c:pt idx="9">
                  <c:v>1350</c:v>
                </c:pt>
                <c:pt idx="10">
                  <c:v>1350</c:v>
                </c:pt>
                <c:pt idx="11">
                  <c:v>1350</c:v>
                </c:pt>
                <c:pt idx="12">
                  <c:v>1350</c:v>
                </c:pt>
                <c:pt idx="13">
                  <c:v>1350</c:v>
                </c:pt>
                <c:pt idx="14">
                  <c:v>1450</c:v>
                </c:pt>
                <c:pt idx="15">
                  <c:v>1450</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'59'!$B$7:$B$22</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'59'!$F$7:$F$22</c:f>
              <c:numCache>
                <c:formatCode>_-* #,##0_-;\-* #,##0_-;_-* \-_-;_-@_-</c:formatCode>
                <c:ptCount val="16"/>
                <c:pt idx="0">
                  <c:v>1100</c:v>
                </c:pt>
                <c:pt idx="1">
                  <c:v>1099</c:v>
                </c:pt>
                <c:pt idx="2">
                  <c:v>1089</c:v>
                </c:pt>
                <c:pt idx="3">
                  <c:v>1000</c:v>
                </c:pt>
                <c:pt idx="4">
                  <c:v>1089</c:v>
                </c:pt>
                <c:pt idx="5">
                  <c:v>999</c:v>
                </c:pt>
                <c:pt idx="6">
                  <c:v>999</c:v>
                </c:pt>
                <c:pt idx="7">
                  <c:v>1190</c:v>
                </c:pt>
                <c:pt idx="8">
                  <c:v>1090</c:v>
                </c:pt>
                <c:pt idx="9">
                  <c:v>999</c:v>
                </c:pt>
                <c:pt idx="10">
                  <c:v>1280</c:v>
                </c:pt>
                <c:pt idx="11">
                  <c:v>1280</c:v>
                </c:pt>
                <c:pt idx="12">
                  <c:v>1099</c:v>
                </c:pt>
                <c:pt idx="13">
                  <c:v>1190</c:v>
                </c:pt>
                <c:pt idx="14">
                  <c:v>1190</c:v>
                </c:pt>
                <c:pt idx="15">
                  <c:v>1229</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'59'!$B$7:$B$22</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'59'!$G$7:$G$22</c:f>
              <c:numCache>
                <c:formatCode>_-* #,##0_-;\-* #,##0_-;_-* \-_-;_-@_-</c:formatCode>
                <c:ptCount val="16"/>
                <c:pt idx="0">
                  <c:v>1030</c:v>
                </c:pt>
                <c:pt idx="1">
                  <c:v>1039</c:v>
                </c:pt>
                <c:pt idx="2">
                  <c:v>1029</c:v>
                </c:pt>
                <c:pt idx="3">
                  <c:v>1000</c:v>
                </c:pt>
                <c:pt idx="4">
                  <c:v>1003</c:v>
                </c:pt>
                <c:pt idx="5">
                  <c:v>997</c:v>
                </c:pt>
                <c:pt idx="6">
                  <c:v>1020</c:v>
                </c:pt>
                <c:pt idx="7">
                  <c:v>1019</c:v>
                </c:pt>
                <c:pt idx="8">
                  <c:v>1036</c:v>
                </c:pt>
                <c:pt idx="9">
                  <c:v>1016</c:v>
                </c:pt>
                <c:pt idx="10">
                  <c:v>1007</c:v>
                </c:pt>
                <c:pt idx="11">
                  <c:v>1012</c:v>
                </c:pt>
                <c:pt idx="12">
                  <c:v>1019</c:v>
                </c:pt>
                <c:pt idx="13">
                  <c:v>1025</c:v>
                </c:pt>
                <c:pt idx="14">
                  <c:v>1045</c:v>
                </c:pt>
                <c:pt idx="15">
                  <c:v>1064</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'59'!$B$7:$B$22</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'59'!$H$7:$H$22</c:f>
              <c:numCache>
                <c:formatCode>_-* #,##0_-;\-* #,##0_-;_-* \-_-;_-@_-</c:formatCode>
                <c:ptCount val="16"/>
                <c:pt idx="0">
                  <c:v>870</c:v>
                </c:pt>
                <c:pt idx="1">
                  <c:v>852</c:v>
                </c:pt>
                <c:pt idx="2">
                  <c:v>860</c:v>
                </c:pt>
                <c:pt idx="3">
                  <c:v>852</c:v>
                </c:pt>
                <c:pt idx="4">
                  <c:v>852</c:v>
                </c:pt>
                <c:pt idx="5">
                  <c:v>854</c:v>
                </c:pt>
                <c:pt idx="6">
                  <c:v>858</c:v>
                </c:pt>
                <c:pt idx="7">
                  <c:v>850</c:v>
                </c:pt>
                <c:pt idx="8">
                  <c:v>860</c:v>
                </c:pt>
                <c:pt idx="9">
                  <c:v>844</c:v>
                </c:pt>
                <c:pt idx="10">
                  <c:v>881</c:v>
                </c:pt>
                <c:pt idx="11">
                  <c:v>887</c:v>
                </c:pt>
                <c:pt idx="12">
                  <c:v>890</c:v>
                </c:pt>
                <c:pt idx="13">
                  <c:v>886</c:v>
                </c:pt>
                <c:pt idx="14">
                  <c:v>911</c:v>
                </c:pt>
                <c:pt idx="15">
                  <c:v>920</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2"/>
          <c:order val="0"/>
          <c:tx>
            <c:strRef>
              <c:f>'12'!$C$6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1"/>
          <c:tx>
            <c:strRef>
              <c:f>'12'!$D$6</c:f>
              <c:strCache>
                <c:ptCount val="1"/>
                <c:pt idx="0">
                  <c:v>2018</c:v>
                </c:pt>
              </c:strCache>
            </c:strRef>
          </c:tx>
          <c:invertIfNegative val="0"/>
          <c:val>
            <c:numRef>
              <c:f>'12'!$D$7:$D$18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1"/>
          <c:order val="2"/>
          <c:tx>
            <c:strRef>
              <c:f>'12'!$E$6</c:f>
              <c:strCache>
                <c:ptCount val="1"/>
                <c:pt idx="0">
                  <c:v>2019</c:v>
                </c:pt>
              </c:strCache>
            </c:strRef>
          </c:tx>
          <c:invertIfNegative val="0"/>
          <c:val>
            <c:numRef>
              <c:f>'12'!$E$7:$E$18</c:f>
              <c:numCache>
                <c:formatCode>#,##0</c:formatCode>
                <c:ptCount val="12"/>
                <c:pt idx="0">
                  <c:v>110928</c:v>
                </c:pt>
                <c:pt idx="1">
                  <c:v>130575</c:v>
                </c:pt>
                <c:pt idx="2">
                  <c:v>58958</c:v>
                </c:pt>
                <c:pt idx="3">
                  <c:v>117092</c:v>
                </c:pt>
                <c:pt idx="4">
                  <c:v>90954</c:v>
                </c:pt>
                <c:pt idx="5">
                  <c:v>47586</c:v>
                </c:pt>
                <c:pt idx="6">
                  <c:v>112338</c:v>
                </c:pt>
                <c:pt idx="7">
                  <c:v>92229</c:v>
                </c:pt>
                <c:pt idx="8">
                  <c:v>139532</c:v>
                </c:pt>
                <c:pt idx="9">
                  <c:v>45828.93</c:v>
                </c:pt>
                <c:pt idx="10">
                  <c:v>84062</c:v>
                </c:pt>
                <c:pt idx="11">
                  <c:v>84062</c:v>
                </c:pt>
              </c:numCache>
            </c:numRef>
          </c:val>
          <c:extLst>
            <c:ext xmlns:c16="http://schemas.microsoft.com/office/drawing/2014/chart" uri="{C3380CC4-5D6E-409C-BE32-E72D297353CC}">
              <c16:uniqueId val="{00000001-00F9-4C08-8774-7E1232E762A3}"/>
            </c:ext>
          </c:extLst>
        </c:ser>
        <c:ser>
          <c:idx val="0"/>
          <c:order val="3"/>
          <c:tx>
            <c:strRef>
              <c:f>'12'!$F$6</c:f>
              <c:strCache>
                <c:ptCount val="1"/>
                <c:pt idx="0">
                  <c:v>2020</c:v>
                </c:pt>
              </c:strCache>
            </c:strRef>
          </c:tx>
          <c:invertIfNegative val="0"/>
          <c:val>
            <c:numRef>
              <c:f>'12'!$F$7:$F$18</c:f>
              <c:numCache>
                <c:formatCode>#,##0</c:formatCode>
                <c:ptCount val="12"/>
                <c:pt idx="0">
                  <c:v>96514.718999999997</c:v>
                </c:pt>
                <c:pt idx="1">
                  <c:v>69539.14</c:v>
                </c:pt>
                <c:pt idx="2">
                  <c:v>119308.15128000001</c:v>
                </c:pt>
                <c:pt idx="3">
                  <c:v>124223.18</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0597359658400909"/>
          <c:y val="0.83006837961044344"/>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6.4369730007525314E-2"/>
                  <c:y val="-2.603435156924602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0.66004361776721343</c:v>
                </c:pt>
                <c:pt idx="1">
                  <c:v>0.17182597639878483</c:v>
                </c:pt>
                <c:pt idx="2">
                  <c:v>0.16813040583400182</c:v>
                </c:pt>
                <c:pt idx="3" formatCode="#,##0">
                  <c:v>0</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2948697525526073"/>
                  <c:y val="-2.4278672483012795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0.23187139891991193</c:v>
                </c:pt>
                <c:pt idx="1">
                  <c:v>0.43993837449003592</c:v>
                </c:pt>
                <c:pt idx="2">
                  <c:v>0.32709643633931879</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2019 -2020</a:t>
            </a:r>
            <a:r>
              <a:rPr lang="es-CL" sz="1000" b="1" i="0" u="none" strike="noStrike" baseline="0">
                <a:solidFill>
                  <a:srgbClr val="FF0000"/>
                </a:solidFill>
                <a:latin typeface="Arial"/>
                <a:cs typeface="Arial"/>
              </a:rPr>
              <a:t>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50800215190492493"/>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'16'!$Q$8:$Q$23</c:f>
              <c:numCache>
                <c:formatCode>0</c:formatCode>
                <c:ptCount val="16"/>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0">
                  <c:v>177.32839079999999</c:v>
                </c:pt>
                <c:pt idx="11">
                  <c:v>163.0526263365746</c:v>
                </c:pt>
                <c:pt idx="12">
                  <c:v>170.12734792920389</c:v>
                </c:pt>
                <c:pt idx="13">
                  <c:v>174.38817529449634</c:v>
                </c:pt>
                <c:pt idx="14">
                  <c:v>182.74942056190335</c:v>
                </c:pt>
                <c:pt idx="15">
                  <c:v>199.60643765752232</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'16'!$O$8:$O$23</c:f>
              <c:numCache>
                <c:formatCode>0</c:formatCode>
                <c:ptCount val="16"/>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pt idx="9">
                  <c:v>174.40423074706126</c:v>
                </c:pt>
                <c:pt idx="10">
                  <c:v>184.65931730742247</c:v>
                </c:pt>
                <c:pt idx="11">
                  <c:v>187.37055840007326</c:v>
                </c:pt>
                <c:pt idx="12">
                  <c:v>181.49013191736245</c:v>
                </c:pt>
                <c:pt idx="13">
                  <c:v>189.39620218483532</c:v>
                </c:pt>
                <c:pt idx="14">
                  <c:v>217.85601603699948</c:v>
                </c:pt>
                <c:pt idx="15">
                  <c:v>218.12383990791238</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'16'!$P$8:$P$23</c:f>
              <c:numCache>
                <c:formatCode>0</c:formatCode>
                <c:ptCount val="16"/>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pt idx="9">
                  <c:v>171.92692890078743</c:v>
                </c:pt>
                <c:pt idx="10">
                  <c:v>182.71736465022741</c:v>
                </c:pt>
                <c:pt idx="11">
                  <c:v>173.19617525235765</c:v>
                </c:pt>
                <c:pt idx="12">
                  <c:v>179.84608737526446</c:v>
                </c:pt>
                <c:pt idx="13">
                  <c:v>186.75110999999998</c:v>
                </c:pt>
                <c:pt idx="14">
                  <c:v>220.90781266580973</c:v>
                </c:pt>
                <c:pt idx="15">
                  <c:v>214.75067418770325</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2019-2020</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'18'!$N$8:$N$23</c:f>
              <c:numCache>
                <c:formatCode>_-* #,##0_-;\-* #,##0_-;_-* \-??_-;_-@_-</c:formatCode>
                <c:ptCount val="16"/>
                <c:pt idx="0">
                  <c:v>170.17189501676495</c:v>
                </c:pt>
                <c:pt idx="1">
                  <c:v>169.91566227706605</c:v>
                </c:pt>
                <c:pt idx="2">
                  <c:v>167.66961838498844</c:v>
                </c:pt>
                <c:pt idx="3">
                  <c:v>157.5</c:v>
                </c:pt>
                <c:pt idx="4">
                  <c:v>163</c:v>
                </c:pt>
                <c:pt idx="5">
                  <c:v>163</c:v>
                </c:pt>
                <c:pt idx="6">
                  <c:v>162.85483870967744</c:v>
                </c:pt>
                <c:pt idx="7">
                  <c:v>160.33333333333334</c:v>
                </c:pt>
                <c:pt idx="8">
                  <c:v>160</c:v>
                </c:pt>
                <c:pt idx="9">
                  <c:v>160</c:v>
                </c:pt>
                <c:pt idx="10">
                  <c:v>162.16666666666666</c:v>
                </c:pt>
                <c:pt idx="11">
                  <c:v>172.32183908045977</c:v>
                </c:pt>
                <c:pt idx="12">
                  <c:v>167.84891608145881</c:v>
                </c:pt>
                <c:pt idx="13">
                  <c:v>173.21892904509284</c:v>
                </c:pt>
                <c:pt idx="14">
                  <c:v>177.25376344086021</c:v>
                </c:pt>
                <c:pt idx="15">
                  <c:v>189.05</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'18'!$O$8:$O$23</c:f>
              <c:numCache>
                <c:formatCode>_-* #,##0_-;\-* #,##0_-;_-* \-??_-;_-@_-</c:formatCode>
                <c:ptCount val="16"/>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pt idx="9">
                  <c:v>167.5</c:v>
                </c:pt>
                <c:pt idx="10">
                  <c:v>169.16666666666669</c:v>
                </c:pt>
                <c:pt idx="11">
                  <c:v>178.51091954022988</c:v>
                </c:pt>
                <c:pt idx="12">
                  <c:v>173.5213821241872</c:v>
                </c:pt>
                <c:pt idx="13">
                  <c:v>179.82508836490845</c:v>
                </c:pt>
                <c:pt idx="14">
                  <c:v>191.72243401759533</c:v>
                </c:pt>
                <c:pt idx="15">
                  <c:v>201.28435185185182</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'18'!$M$8:$M$23</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'18'!$P$8:$P$23</c:f>
              <c:numCache>
                <c:formatCode>_-* #,##0_-;\-* #,##0_-;_-* \-??_-;_-@_-</c:formatCode>
                <c:ptCount val="16"/>
                <c:pt idx="0">
                  <c:v>178.20300643722803</c:v>
                </c:pt>
                <c:pt idx="1">
                  <c:v>177.2689014689015</c:v>
                </c:pt>
                <c:pt idx="2">
                  <c:v>168.81100082712987</c:v>
                </c:pt>
                <c:pt idx="3">
                  <c:v>167.33333333333331</c:v>
                </c:pt>
                <c:pt idx="4">
                  <c:v>170.91935483870967</c:v>
                </c:pt>
                <c:pt idx="5">
                  <c:v>173</c:v>
                </c:pt>
                <c:pt idx="6">
                  <c:v>173</c:v>
                </c:pt>
                <c:pt idx="7">
                  <c:v>175</c:v>
                </c:pt>
                <c:pt idx="8">
                  <c:v>174.39655172413794</c:v>
                </c:pt>
                <c:pt idx="9">
                  <c:v>170</c:v>
                </c:pt>
                <c:pt idx="10">
                  <c:v>170</c:v>
                </c:pt>
                <c:pt idx="11">
                  <c:v>183.91335101679931</c:v>
                </c:pt>
                <c:pt idx="12">
                  <c:v>177.34495979445921</c:v>
                </c:pt>
                <c:pt idx="13">
                  <c:v>182.2215413164561</c:v>
                </c:pt>
                <c:pt idx="14">
                  <c:v>187.74655870445341</c:v>
                </c:pt>
                <c:pt idx="15">
                  <c:v>202.02111111111108</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0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6.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20</xdr:row>
      <xdr:rowOff>114300</xdr:rowOff>
    </xdr:from>
    <xdr:to>
      <xdr:col>9</xdr:col>
      <xdr:colOff>0</xdr:colOff>
      <xdr:row>38</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144780</xdr:colOff>
      <xdr:row>23</xdr:row>
      <xdr:rowOff>5715</xdr:rowOff>
    </xdr:from>
    <xdr:to>
      <xdr:col>10</xdr:col>
      <xdr:colOff>499110</xdr:colOff>
      <xdr:row>38</xdr:row>
      <xdr:rowOff>36195</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57150</xdr:colOff>
      <xdr:row>20</xdr:row>
      <xdr:rowOff>95250</xdr:rowOff>
    </xdr:from>
    <xdr:to>
      <xdr:col>11</xdr:col>
      <xdr:colOff>28575</xdr:colOff>
      <xdr:row>33</xdr:row>
      <xdr:rowOff>0</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20</xdr:row>
      <xdr:rowOff>95250</xdr:rowOff>
    </xdr:from>
    <xdr:to>
      <xdr:col>11</xdr:col>
      <xdr:colOff>19051</xdr:colOff>
      <xdr:row>31</xdr:row>
      <xdr:rowOff>241300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24</xdr:row>
      <xdr:rowOff>28575</xdr:rowOff>
    </xdr:from>
    <xdr:to>
      <xdr:col>7</xdr:col>
      <xdr:colOff>733425</xdr:colOff>
      <xdr:row>40</xdr:row>
      <xdr:rowOff>57150</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11428</xdr:colOff>
      <xdr:row>1</xdr:row>
      <xdr:rowOff>93346</xdr:rowOff>
    </xdr:from>
    <xdr:to>
      <xdr:col>9</xdr:col>
      <xdr:colOff>82549</xdr:colOff>
      <xdr:row>20</xdr:row>
      <xdr:rowOff>121920</xdr:rowOff>
    </xdr:to>
    <xdr:graphicFrame macro="">
      <xdr:nvGraphicFramePr>
        <xdr:cNvPr id="2"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dr:relSizeAnchor xmlns:cdr="http://schemas.openxmlformats.org/drawingml/2006/chartDrawing">
    <cdr:from>
      <cdr:x>0.0071</cdr:x>
      <cdr:y>0.93783</cdr:y>
    </cdr:from>
    <cdr:to>
      <cdr:x>0.74886</cdr:x>
      <cdr:y>0.99706</cdr:y>
    </cdr:to>
    <cdr:pic>
      <cdr:nvPicPr>
        <cdr:cNvPr id="2" name="chart">
          <a:extLst xmlns:a="http://schemas.openxmlformats.org/drawingml/2006/main">
            <a:ext uri="{FF2B5EF4-FFF2-40B4-BE49-F238E27FC236}">
              <a16:creationId xmlns:a16="http://schemas.microsoft.com/office/drawing/2014/main" id="{906BA018-28F8-41FE-992B-94B485BFDF5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8100" y="3764280"/>
          <a:ext cx="3981033" cy="237765"/>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57150</xdr:rowOff>
    </xdr:from>
    <xdr:to>
      <xdr:col>1</xdr:col>
      <xdr:colOff>447675</xdr:colOff>
      <xdr:row>45</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18</xdr:row>
      <xdr:rowOff>0</xdr:rowOff>
    </xdr:from>
    <xdr:to>
      <xdr:col>4</xdr:col>
      <xdr:colOff>1428750</xdr:colOff>
      <xdr:row>35</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18</xdr:row>
      <xdr:rowOff>76200</xdr:rowOff>
    </xdr:from>
    <xdr:to>
      <xdr:col>7</xdr:col>
      <xdr:colOff>800100</xdr:colOff>
      <xdr:row>36</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82550</xdr:colOff>
      <xdr:row>33</xdr:row>
      <xdr:rowOff>19049</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76200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23</xdr:row>
      <xdr:rowOff>28575</xdr:rowOff>
    </xdr:from>
    <xdr:to>
      <xdr:col>7</xdr:col>
      <xdr:colOff>0</xdr:colOff>
      <xdr:row>40</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27623</xdr:colOff>
      <xdr:row>1</xdr:row>
      <xdr:rowOff>37147</xdr:rowOff>
    </xdr:from>
    <xdr:to>
      <xdr:col>4</xdr:col>
      <xdr:colOff>1544955</xdr:colOff>
      <xdr:row>23</xdr:row>
      <xdr:rowOff>127635</xdr:rowOff>
    </xdr:to>
    <xdr:graphicFrame macro="">
      <xdr:nvGraphicFramePr>
        <xdr:cNvPr id="3"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0.01347</cdr:x>
      <cdr:y>0.92938</cdr:y>
    </cdr:from>
    <cdr:to>
      <cdr:x>0.71746</cdr:x>
      <cdr:y>0.99256</cdr:y>
    </cdr:to>
    <cdr:pic>
      <cdr:nvPicPr>
        <cdr:cNvPr id="2" name="chart">
          <a:extLst xmlns:a="http://schemas.openxmlformats.org/drawingml/2006/main">
            <a:ext uri="{FF2B5EF4-FFF2-40B4-BE49-F238E27FC236}">
              <a16:creationId xmlns:a16="http://schemas.microsoft.com/office/drawing/2014/main" id="{51B2C3DA-9A87-4FC2-9C42-7AE9918AF12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6200" y="3497580"/>
          <a:ext cx="3981033" cy="237765"/>
        </a:xfrm>
        <a:prstGeom xmlns:a="http://schemas.openxmlformats.org/drawingml/2006/main" prst="rect">
          <a:avLst/>
        </a:prstGeom>
      </cdr:spPr>
    </cdr:pic>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0</xdr:colOff>
      <xdr:row>15</xdr:row>
      <xdr:rowOff>228600</xdr:rowOff>
    </xdr:from>
    <xdr:to>
      <xdr:col>6</xdr:col>
      <xdr:colOff>1000125</xdr:colOff>
      <xdr:row>35</xdr:row>
      <xdr:rowOff>66675</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38101</xdr:colOff>
      <xdr:row>17</xdr:row>
      <xdr:rowOff>79375</xdr:rowOff>
    </xdr:from>
    <xdr:to>
      <xdr:col>6</xdr:col>
      <xdr:colOff>876301</xdr:colOff>
      <xdr:row>36</xdr:row>
      <xdr:rowOff>123825</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0</xdr:colOff>
      <xdr:row>21</xdr:row>
      <xdr:rowOff>133350</xdr:rowOff>
    </xdr:from>
    <xdr:to>
      <xdr:col>13</xdr:col>
      <xdr:colOff>38100</xdr:colOff>
      <xdr:row>38</xdr:row>
      <xdr:rowOff>9525</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acumulado al 30</a:t>
          </a:r>
          <a:r>
            <a:rPr lang="es-ES" sz="900" baseline="0">
              <a:latin typeface="Arial" panose="020B0604020202020204" pitchFamily="34" charset="0"/>
              <a:cs typeface="Arial" panose="020B0604020202020204" pitchFamily="34" charset="0"/>
            </a:rPr>
            <a:t> de abril</a:t>
          </a:r>
          <a:r>
            <a:rPr lang="es-ES" sz="900">
              <a:latin typeface="Arial" panose="020B0604020202020204" pitchFamily="34" charset="0"/>
              <a:cs typeface="Arial" panose="020B0604020202020204" pitchFamily="34" charset="0"/>
            </a:rPr>
            <a:t>.</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28575</xdr:colOff>
      <xdr:row>17</xdr:row>
      <xdr:rowOff>76201</xdr:rowOff>
    </xdr:from>
    <xdr:to>
      <xdr:col>7</xdr:col>
      <xdr:colOff>1905</xdr:colOff>
      <xdr:row>38</xdr:row>
      <xdr:rowOff>182881</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0.06061</cdr:x>
      <cdr:y>0.9077</cdr:y>
    </cdr:from>
    <cdr:to>
      <cdr:x>0.87113</cdr:x>
      <cdr:y>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361950" y="4504483"/>
          <a:ext cx="4840567" cy="458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costo promedio en abril de 2020</a:t>
          </a:r>
        </a:p>
        <a:p xmlns:a="http://schemas.openxmlformats.org/drawingml/2006/main">
          <a:endParaRPr lang="es-ES" sz="900">
            <a:latin typeface="Arial" panose="020B0604020202020204" pitchFamily="34" charset="0"/>
            <a:cs typeface="Arial" panose="020B0604020202020204" pitchFamily="34" charset="0"/>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31</xdr:row>
      <xdr:rowOff>57150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7.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0</xdr:colOff>
      <xdr:row>23</xdr:row>
      <xdr:rowOff>400050</xdr:rowOff>
    </xdr:from>
    <xdr:to>
      <xdr:col>1</xdr:col>
      <xdr:colOff>0</xdr:colOff>
      <xdr:row>44</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1</xdr:col>
      <xdr:colOff>0</xdr:colOff>
      <xdr:row>73</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1</xdr:col>
      <xdr:colOff>28575</xdr:colOff>
      <xdr:row>23</xdr:row>
      <xdr:rowOff>104775</xdr:rowOff>
    </xdr:from>
    <xdr:to>
      <xdr:col>8</xdr:col>
      <xdr:colOff>895350</xdr:colOff>
      <xdr:row>43</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95250</xdr:colOff>
      <xdr:row>1</xdr:row>
      <xdr:rowOff>28575</xdr:rowOff>
    </xdr:from>
    <xdr:to>
      <xdr:col>4</xdr:col>
      <xdr:colOff>2105025</xdr:colOff>
      <xdr:row>22</xdr:row>
      <xdr:rowOff>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114299</xdr:rowOff>
    </xdr:from>
    <xdr:to>
      <xdr:col>4</xdr:col>
      <xdr:colOff>320040</xdr:colOff>
      <xdr:row>24</xdr:row>
      <xdr:rowOff>79444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85725" y="3802379"/>
          <a:ext cx="4272915" cy="300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21</xdr:row>
      <xdr:rowOff>47625</xdr:rowOff>
    </xdr:from>
    <xdr:to>
      <xdr:col>4</xdr:col>
      <xdr:colOff>1619250</xdr:colOff>
      <xdr:row>38</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abSelected="1" zoomScaleNormal="100" workbookViewId="0">
      <selection activeCell="B2" sqref="B2"/>
    </sheetView>
  </sheetViews>
  <sheetFormatPr baseColWidth="10" defaultRowHeight="17.399999999999999"/>
  <cols>
    <col min="1" max="4" width="6.921875" customWidth="1"/>
    <col min="5" max="5" width="6.69140625" customWidth="1"/>
  </cols>
  <sheetData>
    <row r="1" spans="1:5">
      <c r="A1" s="475"/>
      <c r="B1" s="476"/>
      <c r="C1" s="476"/>
      <c r="D1" s="476"/>
      <c r="E1" s="476"/>
    </row>
    <row r="2" spans="1:5">
      <c r="A2" s="476"/>
      <c r="B2" s="476"/>
      <c r="C2" s="476"/>
      <c r="D2" s="476"/>
      <c r="E2" s="476"/>
    </row>
    <row r="3" spans="1:5">
      <c r="B3" s="476"/>
      <c r="C3" s="476"/>
      <c r="D3" s="476"/>
      <c r="E3" s="476"/>
    </row>
    <row r="4" spans="1:5">
      <c r="A4" s="476"/>
      <c r="B4" s="476"/>
      <c r="C4" s="476"/>
      <c r="D4" s="477"/>
      <c r="E4" s="476"/>
    </row>
    <row r="5" spans="1:5">
      <c r="A5" s="475"/>
      <c r="C5" s="476"/>
      <c r="D5" s="478"/>
      <c r="E5" s="476"/>
    </row>
    <row r="6" spans="1:5">
      <c r="A6" s="475"/>
      <c r="B6" s="476"/>
      <c r="C6" s="476"/>
      <c r="D6" s="476"/>
      <c r="E6" s="476"/>
    </row>
    <row r="7" spans="1:5">
      <c r="A7" s="475"/>
      <c r="B7" s="476"/>
      <c r="C7" s="476"/>
      <c r="D7" s="476"/>
      <c r="E7" s="476"/>
    </row>
    <row r="8" spans="1:5">
      <c r="A8" s="476"/>
      <c r="B8" s="476"/>
      <c r="C8" s="476"/>
      <c r="D8" s="477"/>
      <c r="E8" s="476"/>
    </row>
    <row r="9" spans="1:5">
      <c r="A9" s="479"/>
      <c r="B9" s="476"/>
      <c r="C9" s="476"/>
      <c r="D9" s="476"/>
      <c r="E9" s="476"/>
    </row>
    <row r="10" spans="1:5">
      <c r="A10" s="475"/>
      <c r="B10" s="476"/>
      <c r="C10" s="476"/>
      <c r="D10" s="476"/>
      <c r="E10" s="476"/>
    </row>
    <row r="11" spans="1:5">
      <c r="A11" s="475"/>
      <c r="B11" s="476"/>
      <c r="C11" s="476"/>
      <c r="D11" s="476"/>
      <c r="E11" s="476"/>
    </row>
    <row r="12" spans="1:5">
      <c r="A12" s="475"/>
      <c r="B12" s="476"/>
      <c r="C12" s="476"/>
      <c r="D12" s="476"/>
      <c r="E12" s="476"/>
    </row>
    <row r="13" spans="1:5">
      <c r="A13" s="475"/>
      <c r="B13" s="476"/>
      <c r="C13" s="476"/>
      <c r="D13" s="476"/>
      <c r="E13" s="476"/>
    </row>
    <row r="14" spans="1:5">
      <c r="A14" s="475"/>
      <c r="B14" s="476"/>
      <c r="C14" s="476"/>
      <c r="D14" s="476"/>
      <c r="E14" s="476"/>
    </row>
    <row r="15" spans="1:5">
      <c r="A15" s="475"/>
      <c r="B15" s="476"/>
      <c r="C15" s="476"/>
      <c r="D15" s="476"/>
      <c r="E15" s="476"/>
    </row>
    <row r="16" spans="1:5">
      <c r="A16" s="475"/>
      <c r="B16" s="476"/>
      <c r="C16" s="476"/>
      <c r="D16" s="476"/>
      <c r="E16" s="476"/>
    </row>
    <row r="17" spans="1:5">
      <c r="A17" s="475"/>
      <c r="B17" s="476"/>
      <c r="C17" s="476"/>
      <c r="D17" s="476"/>
      <c r="E17" s="476"/>
    </row>
    <row r="18" spans="1:5" ht="19.350000000000001" customHeight="1">
      <c r="A18" s="999" t="s">
        <v>361</v>
      </c>
      <c r="B18" s="999"/>
      <c r="C18" s="999"/>
      <c r="D18" s="999"/>
      <c r="E18" s="999"/>
    </row>
    <row r="19" spans="1:5" ht="19.8">
      <c r="A19" s="476"/>
      <c r="B19" s="476"/>
      <c r="C19" s="1000"/>
      <c r="D19" s="1000"/>
      <c r="E19" s="1000"/>
    </row>
    <row r="20" spans="1:5">
      <c r="A20" s="476"/>
      <c r="B20" s="476"/>
      <c r="C20" s="476"/>
      <c r="D20" s="476"/>
      <c r="E20" s="476"/>
    </row>
    <row r="21" spans="1:5">
      <c r="A21" s="476"/>
      <c r="B21" s="476"/>
      <c r="C21" s="476"/>
      <c r="D21" s="480"/>
      <c r="E21" s="476"/>
    </row>
    <row r="22" spans="1:5">
      <c r="A22" s="1001"/>
      <c r="B22" s="1001"/>
      <c r="C22" s="1001"/>
      <c r="D22" s="1001"/>
      <c r="E22" s="1001"/>
    </row>
    <row r="23" spans="1:5">
      <c r="A23" s="476"/>
      <c r="B23" s="476"/>
      <c r="C23" s="476"/>
      <c r="D23" s="476"/>
      <c r="E23" s="476"/>
    </row>
    <row r="24" spans="1:5">
      <c r="A24" s="475"/>
      <c r="B24" s="476"/>
      <c r="C24" s="476"/>
      <c r="D24" s="476"/>
      <c r="E24" s="476"/>
    </row>
    <row r="25" spans="1:5">
      <c r="A25" s="475"/>
      <c r="B25" s="476"/>
      <c r="C25" s="476"/>
      <c r="D25" s="477"/>
      <c r="E25" s="476"/>
    </row>
    <row r="26" spans="1:5">
      <c r="A26" s="481"/>
      <c r="B26" s="482"/>
      <c r="C26" s="482"/>
      <c r="D26" s="480"/>
      <c r="E26" s="482"/>
    </row>
    <row r="27" spans="1:5">
      <c r="B27" s="482"/>
      <c r="C27" s="482"/>
      <c r="D27" s="482"/>
      <c r="E27" s="482"/>
    </row>
    <row r="28" spans="1:5">
      <c r="A28" s="475"/>
      <c r="B28" s="476"/>
      <c r="C28" s="476"/>
      <c r="D28" s="476"/>
      <c r="E28" s="476"/>
    </row>
    <row r="29" spans="1:5">
      <c r="A29" s="475"/>
      <c r="B29" s="476"/>
      <c r="C29" s="476"/>
      <c r="D29" s="476"/>
      <c r="E29" s="476"/>
    </row>
    <row r="30" spans="1:5">
      <c r="A30" s="475"/>
      <c r="B30" s="476"/>
      <c r="C30" s="476"/>
      <c r="D30" s="477"/>
      <c r="E30" s="476"/>
    </row>
    <row r="31" spans="1:5">
      <c r="A31" s="475"/>
      <c r="B31" s="476"/>
      <c r="C31" s="476"/>
      <c r="D31" s="476"/>
      <c r="E31" s="476"/>
    </row>
    <row r="32" spans="1:5">
      <c r="A32" s="475"/>
      <c r="B32" s="476"/>
      <c r="C32" s="476"/>
      <c r="D32" s="476"/>
      <c r="E32" s="476"/>
    </row>
    <row r="33" spans="1:5">
      <c r="A33" s="475"/>
      <c r="B33" s="476"/>
      <c r="C33" s="476"/>
      <c r="D33" s="476"/>
      <c r="E33" s="476"/>
    </row>
    <row r="34" spans="1:5">
      <c r="A34" s="475"/>
      <c r="B34" s="476"/>
      <c r="C34" s="476"/>
      <c r="D34" s="476"/>
      <c r="E34" s="476"/>
    </row>
    <row r="35" spans="1:5">
      <c r="A35" s="483"/>
      <c r="B35" s="483"/>
      <c r="C35" s="483"/>
      <c r="D35" s="483"/>
      <c r="E35" s="483"/>
    </row>
    <row r="36" spans="1:5">
      <c r="A36" s="483"/>
      <c r="B36" s="483"/>
      <c r="C36" s="483"/>
      <c r="D36" s="483"/>
      <c r="E36" s="483"/>
    </row>
    <row r="37" spans="1:5">
      <c r="A37" s="475"/>
      <c r="B37" s="476"/>
      <c r="C37" s="476"/>
      <c r="D37" s="476"/>
      <c r="E37" s="476"/>
    </row>
    <row r="38" spans="1:5">
      <c r="A38" s="475"/>
      <c r="B38" s="476"/>
      <c r="C38" s="476"/>
      <c r="D38" s="476"/>
      <c r="E38" s="476"/>
    </row>
    <row r="39" spans="1:5">
      <c r="A39" s="475"/>
      <c r="B39" s="476"/>
      <c r="C39" s="476"/>
      <c r="D39" s="476"/>
      <c r="E39" s="476"/>
    </row>
    <row r="40" spans="1:5">
      <c r="A40" s="484"/>
      <c r="B40" s="476"/>
      <c r="C40" s="484"/>
      <c r="D40" s="485"/>
      <c r="E40" s="476"/>
    </row>
    <row r="41" spans="1:5">
      <c r="A41" s="475"/>
      <c r="B41" s="1005" t="s">
        <v>599</v>
      </c>
      <c r="C41" s="1005"/>
      <c r="D41" s="1005"/>
      <c r="E41" s="752"/>
    </row>
    <row r="42" spans="1:5">
      <c r="A42" s="483"/>
      <c r="B42" s="483"/>
      <c r="E42" s="476"/>
    </row>
    <row r="43" spans="1:5">
      <c r="A43" s="483"/>
      <c r="B43" s="483"/>
      <c r="C43" s="483"/>
      <c r="D43" s="483"/>
      <c r="E43" s="483"/>
    </row>
    <row r="44" spans="1:5">
      <c r="A44" s="483"/>
      <c r="B44" s="483"/>
      <c r="C44" s="483"/>
      <c r="D44" s="483"/>
      <c r="E44" s="483"/>
    </row>
    <row r="45" spans="1:5">
      <c r="A45" s="483"/>
      <c r="B45" s="483"/>
      <c r="C45" s="483"/>
      <c r="D45" s="483"/>
      <c r="E45" s="483"/>
    </row>
    <row r="46" spans="1:5">
      <c r="A46" s="483"/>
      <c r="B46" s="483"/>
      <c r="C46" s="483"/>
      <c r="D46" s="483"/>
      <c r="E46" s="483"/>
    </row>
    <row r="47" spans="1:5">
      <c r="A47" s="483"/>
      <c r="B47" s="483"/>
      <c r="C47" s="483"/>
      <c r="D47" s="483"/>
      <c r="E47" s="483"/>
    </row>
    <row r="48" spans="1:5">
      <c r="A48" s="483"/>
      <c r="B48" s="483"/>
      <c r="C48" s="483"/>
      <c r="D48" s="483"/>
      <c r="E48" s="483"/>
    </row>
    <row r="49" spans="1:6">
      <c r="A49" s="483"/>
      <c r="B49" s="483"/>
      <c r="C49" s="483"/>
      <c r="D49" s="483"/>
      <c r="E49" s="483"/>
    </row>
    <row r="50" spans="1:6">
      <c r="A50" s="483"/>
      <c r="B50" s="483"/>
      <c r="C50" s="483"/>
      <c r="D50" s="483"/>
      <c r="E50" s="483"/>
    </row>
    <row r="51" spans="1:6">
      <c r="A51" s="1002" t="s">
        <v>458</v>
      </c>
      <c r="B51" s="1002"/>
      <c r="C51" s="1002"/>
      <c r="D51" s="1002"/>
      <c r="E51" s="1002"/>
      <c r="F51" s="486"/>
    </row>
    <row r="52" spans="1:6" ht="48" customHeight="1">
      <c r="A52" s="1008" t="s">
        <v>600</v>
      </c>
      <c r="B52" s="1009"/>
      <c r="C52" s="1009"/>
      <c r="D52" s="1009"/>
      <c r="E52" s="1009"/>
      <c r="F52" s="487"/>
    </row>
    <row r="53" spans="1:6">
      <c r="A53" s="1003" t="s">
        <v>541</v>
      </c>
      <c r="B53" s="1004"/>
      <c r="C53" s="1004"/>
      <c r="D53" s="1004"/>
      <c r="E53" s="1004"/>
    </row>
    <row r="54" spans="1:6">
      <c r="A54" s="1003" t="s">
        <v>542</v>
      </c>
      <c r="B54" s="1004"/>
      <c r="C54" s="1004"/>
      <c r="D54" s="1004"/>
      <c r="E54" s="1004"/>
    </row>
    <row r="55" spans="1:6">
      <c r="A55" s="1003" t="s">
        <v>543</v>
      </c>
      <c r="B55" s="1004"/>
      <c r="C55" s="1004"/>
      <c r="D55" s="1004"/>
      <c r="E55" s="1004"/>
    </row>
    <row r="57" spans="1:6">
      <c r="A57" s="1004"/>
      <c r="B57" s="1004"/>
      <c r="C57" s="1004"/>
      <c r="D57" s="1004"/>
      <c r="E57" s="1004"/>
    </row>
    <row r="58" spans="1:6">
      <c r="A58" s="1004" t="s">
        <v>369</v>
      </c>
      <c r="B58" s="1004"/>
      <c r="C58" s="1004"/>
      <c r="D58" s="1004"/>
      <c r="E58" s="1004"/>
    </row>
    <row r="59" spans="1:6">
      <c r="A59" s="1004" t="s">
        <v>522</v>
      </c>
      <c r="B59" s="1004"/>
      <c r="C59" s="1004"/>
      <c r="D59" s="1004"/>
      <c r="E59" s="1004"/>
    </row>
    <row r="60" spans="1:6">
      <c r="A60" s="483"/>
      <c r="B60" s="483"/>
      <c r="C60" s="483"/>
      <c r="D60" s="483"/>
      <c r="E60" s="483"/>
    </row>
    <row r="61" spans="1:6">
      <c r="A61" s="1010" t="s">
        <v>41</v>
      </c>
      <c r="B61" s="1010"/>
      <c r="C61" s="1010"/>
      <c r="D61" s="1010"/>
      <c r="E61" s="1010"/>
    </row>
    <row r="62" spans="1:6">
      <c r="A62" s="1004" t="s">
        <v>42</v>
      </c>
      <c r="B62" s="1004"/>
      <c r="C62" s="1004"/>
      <c r="D62" s="1004"/>
      <c r="E62" s="1004"/>
    </row>
    <row r="63" spans="1:6">
      <c r="A63" s="483"/>
      <c r="B63" s="483"/>
      <c r="C63" s="483"/>
      <c r="D63" s="483"/>
      <c r="E63" s="483"/>
    </row>
    <row r="64" spans="1:6">
      <c r="A64" s="483"/>
      <c r="B64" s="483"/>
      <c r="C64" s="483"/>
      <c r="D64" s="483"/>
      <c r="E64" s="483"/>
    </row>
    <row r="65" spans="1:5">
      <c r="A65" s="483"/>
      <c r="B65" s="483"/>
      <c r="C65" s="483"/>
      <c r="D65" s="483"/>
      <c r="E65" s="483"/>
    </row>
    <row r="66" spans="1:5">
      <c r="A66" s="483"/>
      <c r="B66" s="483"/>
      <c r="C66" s="483"/>
      <c r="D66" s="483"/>
      <c r="E66" s="483"/>
    </row>
    <row r="67" spans="1:5">
      <c r="A67" s="488"/>
      <c r="B67" s="483"/>
      <c r="C67" s="483"/>
      <c r="D67" s="483"/>
      <c r="E67" s="483"/>
    </row>
    <row r="68" spans="1:5">
      <c r="A68" s="1006" t="s">
        <v>461</v>
      </c>
      <c r="B68" s="1006"/>
      <c r="C68" s="1006"/>
      <c r="D68" s="1006"/>
      <c r="E68" s="1006"/>
    </row>
    <row r="69" spans="1:5">
      <c r="A69" s="1006" t="s">
        <v>462</v>
      </c>
      <c r="B69" s="1006"/>
      <c r="C69" s="1006"/>
      <c r="D69" s="1006"/>
      <c r="E69" s="1006"/>
    </row>
    <row r="70" spans="1:5">
      <c r="A70" s="488"/>
      <c r="B70" s="483"/>
      <c r="C70" s="483"/>
      <c r="D70" s="483"/>
      <c r="E70" s="483"/>
    </row>
    <row r="71" spans="1:5">
      <c r="A71" s="488"/>
      <c r="B71" s="483"/>
      <c r="C71" s="483"/>
      <c r="D71" s="483"/>
      <c r="E71" s="483"/>
    </row>
    <row r="72" spans="1:5">
      <c r="A72" s="488"/>
      <c r="B72" s="483"/>
      <c r="C72" s="483"/>
      <c r="D72" s="483"/>
      <c r="E72" s="483"/>
    </row>
    <row r="73" spans="1:5">
      <c r="A73" s="1007" t="s">
        <v>43</v>
      </c>
      <c r="B73" s="1007"/>
      <c r="C73" s="1007"/>
      <c r="D73" s="1007"/>
      <c r="E73" s="1007"/>
    </row>
    <row r="74" spans="1:5">
      <c r="A74" s="488"/>
      <c r="B74" s="483"/>
      <c r="C74" s="483"/>
      <c r="D74" s="483"/>
      <c r="E74" s="483"/>
    </row>
    <row r="75" spans="1:5">
      <c r="A75" s="488"/>
      <c r="B75" s="483"/>
      <c r="C75" s="483"/>
      <c r="D75" s="483"/>
      <c r="E75" s="483"/>
    </row>
    <row r="76" spans="1:5">
      <c r="A76" s="488"/>
      <c r="B76" s="483"/>
      <c r="C76" s="483"/>
      <c r="D76" s="483"/>
      <c r="E76" s="483"/>
    </row>
    <row r="77" spans="1:5">
      <c r="A77" s="488"/>
      <c r="B77" s="483"/>
      <c r="C77" s="483"/>
      <c r="D77" s="483"/>
      <c r="E77" s="483"/>
    </row>
    <row r="78" spans="1:5">
      <c r="A78" s="488"/>
      <c r="B78" s="483"/>
      <c r="C78" s="483"/>
      <c r="D78" s="483"/>
      <c r="E78" s="483"/>
    </row>
    <row r="79" spans="1:5">
      <c r="A79" s="489"/>
      <c r="B79" s="489"/>
      <c r="C79" s="483"/>
      <c r="D79" s="483"/>
      <c r="E79" s="483"/>
    </row>
    <row r="80" spans="1:5">
      <c r="A80" s="490" t="s">
        <v>16</v>
      </c>
      <c r="B80" s="483"/>
      <c r="C80" s="483"/>
      <c r="D80" s="483"/>
      <c r="E80" s="483"/>
    </row>
    <row r="81" spans="1:5">
      <c r="A81" s="490" t="s">
        <v>61</v>
      </c>
      <c r="B81" s="483"/>
      <c r="C81" s="483"/>
      <c r="D81" s="483"/>
      <c r="E81" s="483"/>
    </row>
    <row r="82" spans="1:5">
      <c r="A82" s="490" t="s">
        <v>62</v>
      </c>
      <c r="B82" s="483"/>
      <c r="C82" s="491"/>
      <c r="D82" s="492"/>
      <c r="E82" s="483"/>
    </row>
    <row r="83" spans="1:5">
      <c r="A83" s="493" t="s">
        <v>17</v>
      </c>
      <c r="B83" s="494"/>
      <c r="C83" s="483"/>
      <c r="D83" s="483"/>
      <c r="E83" s="483"/>
    </row>
    <row r="84" spans="1:5">
      <c r="A84" s="483"/>
      <c r="B84" s="483"/>
      <c r="C84" s="483"/>
      <c r="D84" s="483"/>
      <c r="E84" s="483"/>
    </row>
    <row r="85" spans="1:5">
      <c r="A85" s="87"/>
      <c r="B85" s="87"/>
      <c r="C85" s="87"/>
      <c r="D85" s="87"/>
      <c r="E85" s="87"/>
    </row>
    <row r="86" spans="1:5">
      <c r="A86" s="87"/>
      <c r="B86" s="87"/>
      <c r="C86" s="87"/>
      <c r="D86" s="87"/>
      <c r="E86" s="87"/>
    </row>
    <row r="87" spans="1:5">
      <c r="A87" s="87"/>
      <c r="B87" s="87"/>
      <c r="C87" s="87"/>
      <c r="D87" s="87"/>
      <c r="E87" s="87"/>
    </row>
  </sheetData>
  <mergeCells count="17">
    <mergeCell ref="A68:E68"/>
    <mergeCell ref="A69:E69"/>
    <mergeCell ref="A73:E73"/>
    <mergeCell ref="A52:E52"/>
    <mergeCell ref="A55:E55"/>
    <mergeCell ref="A61:E61"/>
    <mergeCell ref="A62:E62"/>
    <mergeCell ref="A57:E57"/>
    <mergeCell ref="A58:E58"/>
    <mergeCell ref="A59:E59"/>
    <mergeCell ref="A18:E18"/>
    <mergeCell ref="C19:E19"/>
    <mergeCell ref="A22:E22"/>
    <mergeCell ref="A51:E51"/>
    <mergeCell ref="A54:E54"/>
    <mergeCell ref="A53:E53"/>
    <mergeCell ref="B41:D41"/>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B1:W54"/>
  <sheetViews>
    <sheetView zoomScaleNormal="100" zoomScaleSheetLayoutView="50" workbookViewId="0">
      <selection activeCell="M6" sqref="M6"/>
    </sheetView>
  </sheetViews>
  <sheetFormatPr baseColWidth="10" defaultColWidth="10.921875" defaultRowHeight="13.2"/>
  <cols>
    <col min="1" max="1" width="2.15234375" style="169" customWidth="1"/>
    <col min="2" max="2" width="16.53515625" style="13" customWidth="1"/>
    <col min="3" max="3" width="17.921875" style="13" customWidth="1"/>
    <col min="4" max="7" width="8.3828125" style="13" customWidth="1"/>
    <col min="8" max="8" width="3.53515625" style="13" customWidth="1"/>
    <col min="9" max="9" width="4.07421875" style="169" customWidth="1"/>
    <col min="10" max="10" width="14.15234375" style="169" customWidth="1"/>
    <col min="11" max="11" width="4.07421875" style="169" customWidth="1"/>
    <col min="12" max="16384" width="10.921875" style="169"/>
  </cols>
  <sheetData>
    <row r="1" spans="2:23">
      <c r="B1" s="1042" t="s">
        <v>74</v>
      </c>
      <c r="C1" s="1042"/>
      <c r="D1" s="1042"/>
      <c r="E1" s="1042"/>
      <c r="F1" s="1042"/>
      <c r="G1" s="1042"/>
      <c r="H1" s="1042"/>
    </row>
    <row r="2" spans="2:23">
      <c r="B2" s="66"/>
      <c r="C2" s="66"/>
      <c r="D2" s="66"/>
      <c r="E2" s="66"/>
      <c r="F2" s="66"/>
      <c r="G2" s="66"/>
      <c r="H2" s="66"/>
    </row>
    <row r="3" spans="2:23" ht="18" customHeight="1">
      <c r="B3" s="1059" t="s">
        <v>431</v>
      </c>
      <c r="C3" s="1059"/>
      <c r="D3" s="1060"/>
      <c r="E3" s="1060"/>
      <c r="F3" s="1060"/>
      <c r="G3" s="1060"/>
      <c r="H3" s="70"/>
    </row>
    <row r="4" spans="2:23" s="30" customFormat="1" ht="45" customHeight="1">
      <c r="B4" s="1044" t="s">
        <v>515</v>
      </c>
      <c r="C4" s="1061"/>
      <c r="D4" s="1061"/>
      <c r="E4" s="1061"/>
      <c r="F4" s="1061"/>
      <c r="G4" s="1061"/>
    </row>
    <row r="5" spans="2:23" s="30" customFormat="1" ht="15" customHeight="1">
      <c r="B5" s="1062" t="s">
        <v>167</v>
      </c>
      <c r="C5" s="1062"/>
      <c r="D5" s="1063" t="s">
        <v>516</v>
      </c>
      <c r="E5" s="1062"/>
      <c r="F5" s="1062"/>
      <c r="G5" s="1062"/>
    </row>
    <row r="6" spans="2:23" s="30" customFormat="1" ht="30.9" customHeight="1">
      <c r="B6" s="1062"/>
      <c r="C6" s="1062"/>
      <c r="D6" s="928" t="s">
        <v>517</v>
      </c>
      <c r="E6" s="928" t="s">
        <v>517</v>
      </c>
      <c r="F6" s="928" t="s">
        <v>519</v>
      </c>
      <c r="G6" s="928" t="s">
        <v>519</v>
      </c>
    </row>
    <row r="7" spans="2:23" s="30" customFormat="1" ht="15.75" customHeight="1">
      <c r="B7" s="1071" t="s">
        <v>168</v>
      </c>
      <c r="C7" s="1071"/>
      <c r="D7" s="767">
        <v>85</v>
      </c>
      <c r="E7" s="770">
        <v>60</v>
      </c>
      <c r="F7" s="770">
        <v>70</v>
      </c>
      <c r="G7" s="772">
        <v>50</v>
      </c>
    </row>
    <row r="8" spans="2:23" s="30" customFormat="1" ht="15.75" customHeight="1">
      <c r="B8" s="1065" t="s">
        <v>97</v>
      </c>
      <c r="C8" s="1071"/>
      <c r="D8" s="768">
        <v>60200</v>
      </c>
      <c r="E8" s="771">
        <v>53200</v>
      </c>
      <c r="F8" s="771">
        <v>47600</v>
      </c>
      <c r="G8" s="766">
        <v>33600</v>
      </c>
    </row>
    <row r="9" spans="2:23" s="13" customFormat="1" ht="15.75" customHeight="1">
      <c r="B9" s="1065" t="s">
        <v>98</v>
      </c>
      <c r="C9" s="1071"/>
      <c r="D9" s="768">
        <v>309100</v>
      </c>
      <c r="E9" s="771">
        <v>281600</v>
      </c>
      <c r="F9" s="771">
        <v>263800</v>
      </c>
      <c r="G9" s="766">
        <v>249800</v>
      </c>
      <c r="I9" s="186"/>
      <c r="J9" s="187"/>
      <c r="K9" s="182"/>
      <c r="L9" s="182"/>
      <c r="M9" s="182"/>
      <c r="N9" s="182"/>
      <c r="O9" s="182"/>
      <c r="P9" s="182"/>
      <c r="Q9" s="182"/>
      <c r="R9" s="182"/>
      <c r="S9" s="182"/>
    </row>
    <row r="10" spans="2:23" s="13" customFormat="1" ht="15.75" customHeight="1">
      <c r="B10" s="1065" t="s">
        <v>72</v>
      </c>
      <c r="C10" s="1071"/>
      <c r="D10" s="768">
        <v>641480</v>
      </c>
      <c r="E10" s="771">
        <v>422600</v>
      </c>
      <c r="F10" s="771">
        <v>565470</v>
      </c>
      <c r="G10" s="766">
        <v>419970</v>
      </c>
      <c r="I10" s="186"/>
      <c r="J10" s="187"/>
      <c r="K10" s="182"/>
      <c r="L10" s="182"/>
      <c r="M10" s="182"/>
      <c r="N10" s="182"/>
      <c r="O10" s="182"/>
      <c r="P10" s="182"/>
      <c r="Q10" s="182"/>
      <c r="R10" s="182"/>
      <c r="S10" s="182"/>
    </row>
    <row r="11" spans="2:23" s="13" customFormat="1" ht="15.75" customHeight="1">
      <c r="B11" s="1080" t="s">
        <v>165</v>
      </c>
      <c r="C11" s="1081"/>
      <c r="D11" s="768">
        <f>50539+71639+180000</f>
        <v>302178</v>
      </c>
      <c r="E11" s="771">
        <f>37870+53681</f>
        <v>91551</v>
      </c>
      <c r="F11" s="771">
        <f>43844+62148</f>
        <v>105992</v>
      </c>
      <c r="G11" s="766">
        <f>35169+49851</f>
        <v>85020</v>
      </c>
      <c r="I11" s="186"/>
      <c r="J11" s="187"/>
      <c r="K11" s="182"/>
      <c r="L11" s="182"/>
      <c r="M11" s="182"/>
      <c r="N11" s="182"/>
      <c r="O11" s="182"/>
      <c r="P11" s="182"/>
      <c r="Q11" s="182"/>
      <c r="R11" s="182"/>
      <c r="S11" s="182"/>
    </row>
    <row r="12" spans="2:23" ht="15.75" customHeight="1">
      <c r="B12" s="1065" t="s">
        <v>99</v>
      </c>
      <c r="C12" s="1071"/>
      <c r="D12" s="768">
        <f>SUM(D8:D11)</f>
        <v>1312958</v>
      </c>
      <c r="E12" s="771">
        <f>SUM(E8:E11)</f>
        <v>848951</v>
      </c>
      <c r="F12" s="771">
        <f>SUM(F8:F11)</f>
        <v>982862</v>
      </c>
      <c r="G12" s="771">
        <f>SUM(G8:G11)</f>
        <v>788390</v>
      </c>
      <c r="I12" s="181"/>
      <c r="J12" s="176"/>
      <c r="K12" s="183"/>
      <c r="L12" s="183"/>
      <c r="M12" s="183"/>
      <c r="N12" s="183"/>
      <c r="O12" s="183"/>
      <c r="P12" s="183"/>
      <c r="Q12" s="183"/>
      <c r="R12" s="183"/>
      <c r="S12" s="183"/>
    </row>
    <row r="13" spans="2:23" ht="19.5" customHeight="1">
      <c r="B13" s="1065" t="s">
        <v>518</v>
      </c>
      <c r="C13" s="1066"/>
      <c r="D13" s="769">
        <v>16800</v>
      </c>
      <c r="E13" s="769">
        <v>16800</v>
      </c>
      <c r="F13" s="769">
        <v>16800</v>
      </c>
      <c r="G13" s="769">
        <v>16800</v>
      </c>
      <c r="I13" s="181"/>
      <c r="J13" s="176"/>
      <c r="K13" s="183"/>
      <c r="L13" s="183"/>
      <c r="M13" s="184"/>
      <c r="N13" s="184"/>
      <c r="O13" s="184"/>
      <c r="P13" s="184"/>
      <c r="Q13" s="184"/>
      <c r="R13" s="184"/>
      <c r="S13" s="184"/>
      <c r="T13" s="172"/>
      <c r="U13" s="172"/>
      <c r="V13" s="172"/>
      <c r="W13" s="172"/>
    </row>
    <row r="14" spans="2:23" ht="16.5" customHeight="1">
      <c r="B14" s="1072" t="s">
        <v>139</v>
      </c>
      <c r="C14" s="1073"/>
      <c r="D14" s="768">
        <f>D13*D7</f>
        <v>1428000</v>
      </c>
      <c r="E14" s="768">
        <f t="shared" ref="E14:G14" si="0">E13*E7</f>
        <v>1008000</v>
      </c>
      <c r="F14" s="768">
        <f t="shared" si="0"/>
        <v>1176000</v>
      </c>
      <c r="G14" s="768">
        <f t="shared" si="0"/>
        <v>840000</v>
      </c>
      <c r="I14" s="181"/>
      <c r="J14" s="176"/>
      <c r="K14" s="183"/>
      <c r="L14" s="188"/>
      <c r="M14" s="180"/>
      <c r="N14" s="179"/>
      <c r="O14" s="179"/>
      <c r="P14" s="179"/>
      <c r="Q14" s="179"/>
      <c r="R14" s="179"/>
      <c r="S14" s="179"/>
      <c r="T14" s="174"/>
      <c r="U14" s="174"/>
      <c r="V14" s="174"/>
      <c r="W14" s="174"/>
    </row>
    <row r="15" spans="2:23" ht="16.5" customHeight="1">
      <c r="B15" s="1072" t="s">
        <v>73</v>
      </c>
      <c r="C15" s="1073"/>
      <c r="D15" s="768">
        <f>D14-D12</f>
        <v>115042</v>
      </c>
      <c r="E15" s="768">
        <f>E14-E12</f>
        <v>159049</v>
      </c>
      <c r="F15" s="768">
        <f t="shared" ref="F15:G15" si="1">F14-F12</f>
        <v>193138</v>
      </c>
      <c r="G15" s="768">
        <f t="shared" si="1"/>
        <v>51610</v>
      </c>
      <c r="I15" s="181"/>
      <c r="J15" s="176"/>
      <c r="K15" s="183"/>
      <c r="L15" s="188"/>
      <c r="M15" s="180"/>
      <c r="N15" s="179"/>
      <c r="O15" s="179"/>
      <c r="P15" s="179"/>
      <c r="Q15" s="179"/>
      <c r="R15" s="179"/>
      <c r="S15" s="179"/>
      <c r="T15" s="174"/>
      <c r="U15" s="174"/>
      <c r="V15" s="174"/>
      <c r="W15" s="174"/>
    </row>
    <row r="16" spans="2:23" ht="16.5" customHeight="1">
      <c r="B16" s="1077"/>
      <c r="C16" s="1078"/>
      <c r="D16" s="1075"/>
      <c r="E16" s="1075"/>
      <c r="F16" s="1078"/>
      <c r="G16" s="1079"/>
      <c r="I16" s="181"/>
      <c r="J16" s="176"/>
      <c r="K16" s="183"/>
      <c r="L16" s="188"/>
      <c r="M16" s="189"/>
      <c r="N16" s="185"/>
      <c r="O16" s="185"/>
      <c r="P16" s="185"/>
      <c r="Q16" s="185"/>
      <c r="R16" s="185"/>
      <c r="S16" s="185"/>
      <c r="T16" s="171"/>
      <c r="U16" s="171"/>
      <c r="V16" s="171"/>
      <c r="W16" s="171"/>
    </row>
    <row r="17" spans="2:19" s="31" customFormat="1" ht="16.5" customHeight="1">
      <c r="B17" s="1075" t="s">
        <v>520</v>
      </c>
      <c r="C17" s="1075"/>
      <c r="D17" s="1075"/>
      <c r="E17" s="1075"/>
      <c r="F17" s="1075"/>
      <c r="G17" s="1075"/>
      <c r="H17" s="30"/>
      <c r="I17" s="190"/>
      <c r="J17" s="191"/>
      <c r="K17" s="192"/>
      <c r="L17" s="192"/>
      <c r="M17" s="192"/>
      <c r="N17" s="192"/>
      <c r="O17" s="192"/>
      <c r="P17" s="192"/>
      <c r="Q17" s="192"/>
      <c r="R17" s="192"/>
      <c r="S17" s="192"/>
    </row>
    <row r="18" spans="2:19" ht="29.25" customHeight="1">
      <c r="B18" s="99" t="s">
        <v>95</v>
      </c>
      <c r="C18" s="102" t="s">
        <v>545</v>
      </c>
      <c r="D18" s="100">
        <v>75</v>
      </c>
      <c r="E18" s="100">
        <v>80</v>
      </c>
      <c r="F18" s="100">
        <v>85</v>
      </c>
      <c r="G18" s="100">
        <v>90</v>
      </c>
      <c r="H18" s="51"/>
      <c r="I18" s="181"/>
      <c r="J18" s="176"/>
      <c r="K18" s="183"/>
      <c r="L18" s="193"/>
      <c r="M18" s="183"/>
      <c r="N18" s="183"/>
      <c r="O18" s="183"/>
      <c r="P18" s="183"/>
      <c r="Q18" s="183"/>
      <c r="R18" s="183"/>
      <c r="S18" s="183"/>
    </row>
    <row r="19" spans="2:19" ht="15.75" customHeight="1">
      <c r="B19" s="99" t="s">
        <v>93</v>
      </c>
      <c r="C19" s="99">
        <v>17523</v>
      </c>
      <c r="D19" s="100">
        <f>(D$18*$C19)-$D$12</f>
        <v>1267</v>
      </c>
      <c r="E19" s="100">
        <f>(E$18*$C19)-$D$12</f>
        <v>88882</v>
      </c>
      <c r="F19" s="100">
        <f t="shared" ref="F19" si="2">(F$18*$C19)-$D$12</f>
        <v>176497</v>
      </c>
      <c r="G19" s="100">
        <f>(G$18*$C19)-$D$12</f>
        <v>264112</v>
      </c>
      <c r="H19" s="108"/>
      <c r="I19" s="181"/>
      <c r="J19" s="179"/>
      <c r="K19" s="179"/>
      <c r="L19" s="183"/>
      <c r="M19" s="183"/>
      <c r="N19" s="183"/>
      <c r="O19" s="183"/>
      <c r="P19" s="183"/>
      <c r="Q19" s="183"/>
      <c r="R19" s="183"/>
      <c r="S19" s="183"/>
    </row>
    <row r="20" spans="2:19" ht="15.75" customHeight="1">
      <c r="B20" s="99" t="s">
        <v>94</v>
      </c>
      <c r="C20" s="99">
        <v>17809</v>
      </c>
      <c r="D20" s="100">
        <f>(D$18*$C20)-$D$12</f>
        <v>22717</v>
      </c>
      <c r="E20" s="100">
        <f>(E$18*$C20)-$D$12</f>
        <v>111762</v>
      </c>
      <c r="F20" s="100">
        <f>(F$18*$C20)-$D$12</f>
        <v>200807</v>
      </c>
      <c r="G20" s="100">
        <f>(G$18*$C20)-$D$12</f>
        <v>289852</v>
      </c>
      <c r="H20" s="108"/>
      <c r="I20" s="194"/>
      <c r="J20" s="179"/>
      <c r="K20" s="179"/>
      <c r="L20" s="183"/>
      <c r="M20" s="183"/>
      <c r="N20" s="183"/>
      <c r="O20" s="183"/>
      <c r="P20" s="183"/>
      <c r="Q20" s="183"/>
      <c r="R20" s="183"/>
      <c r="S20" s="183"/>
    </row>
    <row r="21" spans="2:19" ht="15.75" customHeight="1">
      <c r="B21" s="101" t="s">
        <v>184</v>
      </c>
      <c r="C21" s="101"/>
      <c r="D21" s="100">
        <f>$D$12/D18</f>
        <v>17506.106666666667</v>
      </c>
      <c r="E21" s="100">
        <f>$D$12/E18</f>
        <v>16411.974999999999</v>
      </c>
      <c r="F21" s="100">
        <f t="shared" ref="F21:G21" si="3">$D$12/F18</f>
        <v>15446.564705882352</v>
      </c>
      <c r="G21" s="100">
        <f t="shared" si="3"/>
        <v>14588.422222222222</v>
      </c>
      <c r="H21" s="108"/>
      <c r="I21" s="194"/>
      <c r="J21" s="179"/>
      <c r="K21" s="179"/>
      <c r="L21" s="183"/>
      <c r="M21" s="183"/>
      <c r="N21" s="183"/>
      <c r="O21" s="183"/>
      <c r="P21" s="183"/>
      <c r="Q21" s="183"/>
      <c r="R21" s="183"/>
      <c r="S21" s="183"/>
    </row>
    <row r="22" spans="2:19" ht="15.75" customHeight="1">
      <c r="B22" s="1076" t="s">
        <v>172</v>
      </c>
      <c r="C22" s="1076"/>
      <c r="D22" s="1076"/>
      <c r="E22" s="1076"/>
      <c r="F22" s="1076"/>
      <c r="G22" s="1076"/>
      <c r="H22" s="108"/>
      <c r="I22" s="194"/>
      <c r="J22" s="179"/>
      <c r="K22" s="179"/>
      <c r="L22" s="183"/>
      <c r="M22" s="183"/>
      <c r="N22" s="183"/>
      <c r="O22" s="183"/>
      <c r="P22" s="183"/>
      <c r="Q22" s="183"/>
      <c r="R22" s="183"/>
      <c r="S22" s="183"/>
    </row>
    <row r="23" spans="2:19" ht="15.75" customHeight="1">
      <c r="B23" s="1074" t="s">
        <v>445</v>
      </c>
      <c r="C23" s="1074"/>
      <c r="D23" s="1074"/>
      <c r="E23" s="1074"/>
      <c r="F23" s="1074"/>
      <c r="G23" s="1074"/>
      <c r="H23" s="108"/>
      <c r="I23" s="194"/>
      <c r="J23" s="179"/>
      <c r="K23" s="179"/>
      <c r="L23" s="183"/>
      <c r="M23" s="183"/>
      <c r="N23" s="183"/>
      <c r="O23" s="183"/>
      <c r="P23" s="183"/>
      <c r="Q23" s="183"/>
      <c r="R23" s="183"/>
      <c r="S23" s="183"/>
    </row>
    <row r="24" spans="2:19" ht="15.75" customHeight="1">
      <c r="B24" s="1068" t="s">
        <v>463</v>
      </c>
      <c r="C24" s="1069"/>
      <c r="D24" s="1069"/>
      <c r="E24" s="1069"/>
      <c r="F24" s="1069"/>
      <c r="G24" s="1070"/>
      <c r="H24" s="108"/>
      <c r="I24" s="194"/>
      <c r="J24" s="179"/>
      <c r="K24" s="179"/>
      <c r="L24" s="183"/>
      <c r="M24" s="183"/>
      <c r="N24" s="183"/>
      <c r="O24" s="183"/>
      <c r="P24" s="183"/>
      <c r="Q24" s="183"/>
      <c r="R24" s="183"/>
      <c r="S24" s="183"/>
    </row>
    <row r="25" spans="2:19" ht="31.5" customHeight="1">
      <c r="B25" s="1067" t="s">
        <v>610</v>
      </c>
      <c r="C25" s="1067"/>
      <c r="D25" s="1067"/>
      <c r="E25" s="1067"/>
      <c r="F25" s="1067"/>
      <c r="G25" s="1067"/>
      <c r="H25" s="108"/>
      <c r="I25" s="194"/>
      <c r="J25" s="179"/>
      <c r="K25" s="179"/>
      <c r="L25" s="183"/>
      <c r="M25" s="183"/>
      <c r="N25" s="183"/>
      <c r="O25" s="183"/>
      <c r="P25" s="183"/>
      <c r="Q25" s="183"/>
      <c r="R25" s="183"/>
      <c r="S25" s="183"/>
    </row>
    <row r="26" spans="2:19" ht="15.75" customHeight="1">
      <c r="B26" s="1064" t="s">
        <v>164</v>
      </c>
      <c r="C26" s="1064"/>
      <c r="D26" s="1064"/>
      <c r="E26" s="1064"/>
      <c r="F26" s="1064"/>
      <c r="G26" s="1064"/>
      <c r="H26" s="108"/>
      <c r="I26" s="194"/>
      <c r="J26" s="179"/>
      <c r="K26" s="179"/>
      <c r="L26" s="54"/>
      <c r="M26" s="54"/>
      <c r="N26" s="181"/>
      <c r="O26" s="60"/>
      <c r="P26" s="183"/>
      <c r="Q26" s="183"/>
      <c r="R26" s="183"/>
      <c r="S26" s="183"/>
    </row>
    <row r="27" spans="2:19" ht="16.5" customHeight="1">
      <c r="C27" s="253"/>
      <c r="D27" s="170"/>
      <c r="E27" s="251"/>
      <c r="F27" s="251"/>
      <c r="G27" s="252"/>
      <c r="H27" s="108"/>
      <c r="I27" s="194"/>
      <c r="J27" s="179"/>
      <c r="K27" s="179"/>
      <c r="L27" s="54"/>
      <c r="M27" s="54"/>
      <c r="N27" s="181"/>
      <c r="O27" s="60"/>
      <c r="P27" s="183"/>
      <c r="Q27" s="183"/>
      <c r="R27" s="183"/>
      <c r="S27" s="183"/>
    </row>
    <row r="28" spans="2:19" ht="16.5" customHeight="1">
      <c r="C28" s="253"/>
      <c r="D28" s="170"/>
      <c r="E28" s="251"/>
      <c r="F28" s="251"/>
      <c r="G28" s="252"/>
      <c r="H28" s="108"/>
      <c r="I28" s="194"/>
      <c r="J28" s="179"/>
      <c r="K28" s="179"/>
      <c r="L28" s="54"/>
      <c r="M28" s="54"/>
      <c r="N28" s="181"/>
      <c r="O28" s="60"/>
      <c r="P28" s="183"/>
      <c r="Q28" s="183"/>
      <c r="R28" s="183"/>
      <c r="S28" s="183"/>
    </row>
    <row r="29" spans="2:19" ht="16.5" customHeight="1">
      <c r="C29" s="253"/>
      <c r="D29" s="170"/>
      <c r="E29" s="251"/>
      <c r="F29" s="251"/>
      <c r="G29" s="252"/>
      <c r="H29" s="108"/>
      <c r="I29" s="194"/>
      <c r="J29" s="194"/>
      <c r="K29" s="194"/>
      <c r="L29" s="83"/>
      <c r="M29" s="54"/>
      <c r="N29" s="181"/>
      <c r="O29" s="60"/>
      <c r="P29" s="183"/>
      <c r="Q29" s="183"/>
      <c r="R29" s="183"/>
      <c r="S29" s="183"/>
    </row>
    <row r="30" spans="2:19" ht="16.5" customHeight="1">
      <c r="C30" s="142"/>
      <c r="D30" s="69"/>
      <c r="E30" s="69"/>
      <c r="F30" s="169"/>
      <c r="G30" s="110"/>
      <c r="H30" s="108"/>
      <c r="I30" s="175"/>
      <c r="J30" s="176"/>
      <c r="K30" s="111"/>
      <c r="L30" s="54"/>
      <c r="M30" s="54"/>
      <c r="N30" s="181"/>
      <c r="O30" s="60"/>
      <c r="P30" s="183"/>
      <c r="Q30" s="183"/>
      <c r="R30" s="183"/>
      <c r="S30" s="183"/>
    </row>
    <row r="31" spans="2:19">
      <c r="C31" s="169"/>
      <c r="D31" s="169"/>
      <c r="E31" s="169"/>
      <c r="F31" s="169"/>
      <c r="G31" s="169"/>
    </row>
    <row r="32" spans="2:19">
      <c r="C32" s="169"/>
      <c r="D32" s="169"/>
      <c r="E32" s="169"/>
      <c r="F32" s="169"/>
      <c r="G32" s="169"/>
    </row>
    <row r="33" spans="3:7">
      <c r="C33" s="169"/>
      <c r="D33" s="169"/>
      <c r="E33" s="169"/>
      <c r="F33" s="169"/>
      <c r="G33" s="169"/>
    </row>
    <row r="34" spans="3:7">
      <c r="C34" s="169"/>
      <c r="D34" s="169"/>
      <c r="E34" s="169"/>
      <c r="F34" s="169"/>
      <c r="G34" s="169"/>
    </row>
    <row r="35" spans="3:7">
      <c r="C35" s="169"/>
      <c r="D35" s="169"/>
      <c r="E35" s="169"/>
      <c r="F35" s="169"/>
      <c r="G35" s="169"/>
    </row>
    <row r="36" spans="3:7">
      <c r="C36" s="169"/>
      <c r="D36" s="169"/>
      <c r="E36" s="169"/>
      <c r="F36" s="169"/>
      <c r="G36" s="169"/>
    </row>
    <row r="37" spans="3:7">
      <c r="C37" s="169"/>
      <c r="D37" s="169"/>
      <c r="E37" s="169"/>
      <c r="F37" s="169"/>
      <c r="G37" s="169"/>
    </row>
    <row r="38" spans="3:7">
      <c r="C38" s="169"/>
      <c r="D38" s="169"/>
      <c r="E38" s="169"/>
      <c r="F38" s="169"/>
      <c r="G38" s="169"/>
    </row>
    <row r="39" spans="3:7">
      <c r="C39" s="169"/>
      <c r="D39" s="169"/>
      <c r="E39" s="169"/>
      <c r="F39" s="169"/>
      <c r="G39" s="169"/>
    </row>
    <row r="53" spans="2:14">
      <c r="I53" s="13"/>
      <c r="J53" s="13"/>
      <c r="K53" s="13"/>
      <c r="L53" s="13"/>
      <c r="M53" s="13"/>
      <c r="N53" s="13"/>
    </row>
    <row r="54" spans="2:14" ht="30" customHeight="1">
      <c r="B54" s="245"/>
      <c r="I54" s="245"/>
      <c r="J54" s="13"/>
      <c r="K54" s="13"/>
      <c r="L54" s="13"/>
      <c r="M54" s="13"/>
      <c r="N54" s="13"/>
    </row>
  </sheetData>
  <mergeCells count="21">
    <mergeCell ref="B10:C10"/>
    <mergeCell ref="B8:C8"/>
    <mergeCell ref="B7:C7"/>
    <mergeCell ref="B9:C9"/>
    <mergeCell ref="B11:C11"/>
    <mergeCell ref="B26:G26"/>
    <mergeCell ref="B13:C13"/>
    <mergeCell ref="B25:G25"/>
    <mergeCell ref="B24:G24"/>
    <mergeCell ref="B12:C12"/>
    <mergeCell ref="B15:C15"/>
    <mergeCell ref="B23:G23"/>
    <mergeCell ref="B17:G17"/>
    <mergeCell ref="B22:G22"/>
    <mergeCell ref="B14:C14"/>
    <mergeCell ref="B16:G16"/>
    <mergeCell ref="B1:H1"/>
    <mergeCell ref="B3:G3"/>
    <mergeCell ref="B4:G4"/>
    <mergeCell ref="B5:C6"/>
    <mergeCell ref="D5:G5"/>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O46"/>
  <sheetViews>
    <sheetView topLeftCell="A13" zoomScaleNormal="100" workbookViewId="0">
      <selection activeCell="B19" sqref="B19:I20"/>
    </sheetView>
  </sheetViews>
  <sheetFormatPr baseColWidth="10" defaultColWidth="9.61328125" defaultRowHeight="11.4"/>
  <cols>
    <col min="1" max="1" width="1.69140625" style="1" customWidth="1"/>
    <col min="2" max="2" width="7.53515625" style="1" customWidth="1"/>
    <col min="3" max="3" width="9.07421875" style="1" customWidth="1"/>
    <col min="4" max="4" width="7.3828125" style="1" customWidth="1"/>
    <col min="5" max="5" width="8.4609375" style="1" customWidth="1"/>
    <col min="6" max="6" width="7.3828125" style="1" customWidth="1"/>
    <col min="7" max="7" width="7.921875" style="1" customWidth="1"/>
    <col min="8" max="8" width="10.07421875" style="1" customWidth="1"/>
    <col min="9" max="9" width="7.3828125" style="1" customWidth="1"/>
    <col min="10" max="11" width="2.07421875" style="1" customWidth="1"/>
    <col min="12" max="12" width="7.3828125" style="1" customWidth="1"/>
    <col min="13" max="13" width="12.23046875" style="1" customWidth="1"/>
    <col min="14" max="16384" width="9.61328125" style="1"/>
  </cols>
  <sheetData>
    <row r="1" spans="2:15" s="24" customFormat="1" ht="18" customHeight="1">
      <c r="B1" s="1094" t="s">
        <v>75</v>
      </c>
      <c r="C1" s="1094"/>
      <c r="D1" s="1094"/>
      <c r="E1" s="1094"/>
      <c r="F1" s="1094"/>
      <c r="G1" s="1094"/>
      <c r="H1" s="1094"/>
      <c r="I1" s="1094"/>
    </row>
    <row r="2" spans="2:15" s="24" customFormat="1" ht="13.2"/>
    <row r="3" spans="2:15" s="24" customFormat="1" ht="15.75" customHeight="1">
      <c r="B3" s="1088" t="s">
        <v>486</v>
      </c>
      <c r="C3" s="1088"/>
      <c r="D3" s="1088"/>
      <c r="E3" s="1088"/>
      <c r="F3" s="1088"/>
      <c r="G3" s="1088"/>
      <c r="H3" s="1088"/>
      <c r="I3" s="1088"/>
    </row>
    <row r="4" spans="2:15" s="24" customFormat="1" ht="15.75" customHeight="1">
      <c r="B4" s="1088" t="s">
        <v>546</v>
      </c>
      <c r="C4" s="1088"/>
      <c r="D4" s="1088"/>
      <c r="E4" s="1088"/>
      <c r="F4" s="1088"/>
      <c r="G4" s="1088"/>
      <c r="H4" s="1088"/>
      <c r="I4" s="1088"/>
    </row>
    <row r="5" spans="2:15" s="24" customFormat="1" ht="15.75" customHeight="1">
      <c r="B5" s="1089" t="s">
        <v>169</v>
      </c>
      <c r="C5" s="1089"/>
      <c r="D5" s="1090"/>
      <c r="E5" s="1089"/>
      <c r="F5" s="1089"/>
      <c r="G5" s="1089"/>
      <c r="H5" s="1089"/>
      <c r="I5" s="1089"/>
      <c r="J5" s="36"/>
    </row>
    <row r="6" spans="2:15" s="22" customFormat="1" ht="28.5" customHeight="1">
      <c r="B6" s="1095" t="s">
        <v>163</v>
      </c>
      <c r="C6" s="1097" t="s">
        <v>6</v>
      </c>
      <c r="D6" s="434" t="s">
        <v>35</v>
      </c>
      <c r="E6" s="1096" t="s">
        <v>10</v>
      </c>
      <c r="F6" s="434" t="s">
        <v>35</v>
      </c>
      <c r="G6" s="1091" t="s">
        <v>90</v>
      </c>
      <c r="H6" s="1092" t="s">
        <v>492</v>
      </c>
      <c r="I6" s="434" t="s">
        <v>35</v>
      </c>
      <c r="J6" s="36"/>
    </row>
    <row r="7" spans="2:15" s="22" customFormat="1" ht="13.2">
      <c r="B7" s="1095"/>
      <c r="C7" s="1091"/>
      <c r="D7" s="435" t="s">
        <v>36</v>
      </c>
      <c r="E7" s="1091"/>
      <c r="F7" s="435" t="s">
        <v>36</v>
      </c>
      <c r="G7" s="1091"/>
      <c r="H7" s="1093"/>
      <c r="I7" s="435" t="s">
        <v>36</v>
      </c>
      <c r="J7" s="36"/>
      <c r="K7" s="36"/>
    </row>
    <row r="8" spans="2:15" s="22" customFormat="1" ht="15.75" customHeight="1">
      <c r="B8" s="106">
        <v>2010</v>
      </c>
      <c r="C8" s="129">
        <v>1523921.3</v>
      </c>
      <c r="D8" s="130"/>
      <c r="E8" s="129">
        <v>632530.88100000005</v>
      </c>
      <c r="F8" s="130"/>
      <c r="G8" s="594">
        <v>2.5348999999999999</v>
      </c>
      <c r="H8" s="131">
        <f t="shared" ref="H8:H16" si="0">C8+E8-G8</f>
        <v>2156449.6461</v>
      </c>
      <c r="I8" s="130"/>
      <c r="K8" s="36"/>
      <c r="M8" s="55"/>
    </row>
    <row r="9" spans="2:15" s="22" customFormat="1" ht="15.75" customHeight="1">
      <c r="B9" s="106">
        <v>2011</v>
      </c>
      <c r="C9" s="129">
        <v>1575822</v>
      </c>
      <c r="D9" s="130">
        <f>(C9-C8)/C8</f>
        <v>3.4057336162963241E-2</v>
      </c>
      <c r="E9" s="129">
        <v>655527.429</v>
      </c>
      <c r="F9" s="130">
        <f t="shared" ref="F9:F16" si="1">(E9-E8)/E8</f>
        <v>3.6356403601423455E-2</v>
      </c>
      <c r="G9" s="594">
        <v>110.75030000000001</v>
      </c>
      <c r="H9" s="131">
        <f t="shared" si="0"/>
        <v>2231238.6787</v>
      </c>
      <c r="I9" s="130">
        <f t="shared" ref="I9:I16" si="2">(H9-H8)/H8</f>
        <v>3.4681557594102928E-2</v>
      </c>
      <c r="J9" s="36"/>
      <c r="M9" s="55"/>
    </row>
    <row r="10" spans="2:15" s="22" customFormat="1" ht="15.75" customHeight="1">
      <c r="B10" s="106">
        <v>2012</v>
      </c>
      <c r="C10" s="129">
        <v>1213101</v>
      </c>
      <c r="D10" s="130">
        <f>(C10-C9)/C9</f>
        <v>-0.23017891614662062</v>
      </c>
      <c r="E10" s="129">
        <v>896914.36</v>
      </c>
      <c r="F10" s="130">
        <f t="shared" si="1"/>
        <v>0.36823315138503532</v>
      </c>
      <c r="G10" s="594">
        <v>4</v>
      </c>
      <c r="H10" s="131">
        <f t="shared" si="0"/>
        <v>2110011.36</v>
      </c>
      <c r="I10" s="130">
        <f t="shared" si="2"/>
        <v>-5.4331847084432748E-2</v>
      </c>
      <c r="K10" s="36"/>
      <c r="M10" s="55"/>
    </row>
    <row r="11" spans="2:15" s="22" customFormat="1" ht="15.75" customHeight="1">
      <c r="B11" s="106">
        <v>2013</v>
      </c>
      <c r="C11" s="129">
        <v>1474662.5</v>
      </c>
      <c r="D11" s="130">
        <f>(C11-C10)/C10</f>
        <v>0.21561395135277278</v>
      </c>
      <c r="E11" s="129">
        <v>939403.54799999995</v>
      </c>
      <c r="F11" s="130">
        <f t="shared" si="1"/>
        <v>4.737262540874021E-2</v>
      </c>
      <c r="G11" s="594">
        <v>5.42</v>
      </c>
      <c r="H11" s="131">
        <f t="shared" si="0"/>
        <v>2414060.628</v>
      </c>
      <c r="I11" s="130">
        <f t="shared" si="2"/>
        <v>0.14409840333750629</v>
      </c>
      <c r="M11" s="55"/>
      <c r="N11" s="62"/>
    </row>
    <row r="12" spans="2:15" s="22" customFormat="1" ht="15.75" customHeight="1">
      <c r="B12" s="106">
        <v>2014</v>
      </c>
      <c r="C12" s="129">
        <v>1358129</v>
      </c>
      <c r="D12" s="130">
        <v>-7.9023844438981805E-2</v>
      </c>
      <c r="E12" s="129">
        <v>759593.10699999996</v>
      </c>
      <c r="F12" s="130">
        <f t="shared" si="1"/>
        <v>-0.19140915678125583</v>
      </c>
      <c r="G12" s="594">
        <v>1.0669999999999999</v>
      </c>
      <c r="H12" s="131">
        <f t="shared" si="0"/>
        <v>2117721.04</v>
      </c>
      <c r="I12" s="130">
        <f t="shared" si="2"/>
        <v>-0.12275565268031867</v>
      </c>
      <c r="M12" s="55"/>
      <c r="N12" s="71"/>
    </row>
    <row r="13" spans="2:15" s="22" customFormat="1" ht="15.75" customHeight="1">
      <c r="B13" s="106">
        <v>2015</v>
      </c>
      <c r="C13" s="129">
        <v>1482311</v>
      </c>
      <c r="D13" s="130">
        <v>9.1436085968269576E-2</v>
      </c>
      <c r="E13" s="129">
        <v>721118.16299999994</v>
      </c>
      <c r="F13" s="130">
        <f t="shared" si="1"/>
        <v>-5.0652044687393434E-2</v>
      </c>
      <c r="G13" s="594">
        <v>2.5999999999999999E-2</v>
      </c>
      <c r="H13" s="131">
        <f t="shared" si="0"/>
        <v>2203429.1369999996</v>
      </c>
      <c r="I13" s="130">
        <f t="shared" si="2"/>
        <v>4.0471854121069503E-2</v>
      </c>
      <c r="M13" s="55"/>
      <c r="O13" s="55"/>
    </row>
    <row r="14" spans="2:15" s="22" customFormat="1" ht="15.75" customHeight="1">
      <c r="B14" s="106">
        <v>2016</v>
      </c>
      <c r="C14" s="129">
        <v>1731935</v>
      </c>
      <c r="D14" s="130">
        <f>(C14/C13*100-100)/100</f>
        <v>0.16840190756190837</v>
      </c>
      <c r="E14" s="129">
        <v>619308</v>
      </c>
      <c r="F14" s="130">
        <f t="shared" si="1"/>
        <v>-0.14118374522207111</v>
      </c>
      <c r="G14" s="594">
        <v>1.0720000000000001</v>
      </c>
      <c r="H14" s="131">
        <f t="shared" si="0"/>
        <v>2351241.9279999998</v>
      </c>
      <c r="I14" s="130">
        <f t="shared" si="2"/>
        <v>6.7083069983021756E-2</v>
      </c>
      <c r="M14" s="55"/>
      <c r="O14" s="55"/>
    </row>
    <row r="15" spans="2:15" s="22" customFormat="1" ht="15.75" customHeight="1">
      <c r="B15" s="106">
        <v>2017</v>
      </c>
      <c r="C15" s="129">
        <v>1349491.9</v>
      </c>
      <c r="D15" s="130">
        <f>(C15/C14*100-100)/100</f>
        <v>-0.22081839099042411</v>
      </c>
      <c r="E15" s="129">
        <v>1007532.0789999999</v>
      </c>
      <c r="F15" s="130">
        <f t="shared" si="1"/>
        <v>0.62686753440937293</v>
      </c>
      <c r="G15" s="594">
        <v>0.40500000000000003</v>
      </c>
      <c r="H15" s="131">
        <f t="shared" si="0"/>
        <v>2357023.574</v>
      </c>
      <c r="I15" s="130">
        <f t="shared" si="2"/>
        <v>2.4589753743112829E-3</v>
      </c>
      <c r="M15" s="55"/>
      <c r="O15" s="55"/>
    </row>
    <row r="16" spans="2:15" s="22" customFormat="1" ht="15.75" customHeight="1">
      <c r="B16" s="106">
        <v>2018</v>
      </c>
      <c r="C16" s="129">
        <v>1469034</v>
      </c>
      <c r="D16" s="130">
        <f>(C16/C15*100-100)/100</f>
        <v>8.8583043736683464E-2</v>
      </c>
      <c r="E16" s="583">
        <f>'12'!D19</f>
        <v>1069796.3156699999</v>
      </c>
      <c r="F16" s="130">
        <f t="shared" si="1"/>
        <v>6.1798763501206611E-2</v>
      </c>
      <c r="G16" s="595">
        <v>0</v>
      </c>
      <c r="H16" s="131">
        <f t="shared" si="0"/>
        <v>2538830.3156699999</v>
      </c>
      <c r="I16" s="130">
        <f t="shared" si="2"/>
        <v>7.7134036195261199E-2</v>
      </c>
      <c r="M16" s="55"/>
      <c r="O16" s="55"/>
    </row>
    <row r="17" spans="1:15" s="22" customFormat="1" ht="15.75" customHeight="1">
      <c r="B17" s="106">
        <v>2019</v>
      </c>
      <c r="C17" s="129">
        <v>1399919</v>
      </c>
      <c r="D17" s="130">
        <v>-4.7047924009927584E-2</v>
      </c>
      <c r="E17" s="583">
        <v>1114145</v>
      </c>
      <c r="F17" s="130">
        <v>4.145525992228255E-2</v>
      </c>
      <c r="G17" s="595">
        <v>0</v>
      </c>
      <c r="H17" s="131">
        <v>2514064</v>
      </c>
      <c r="I17" s="130">
        <v>-9.7550102175552704E-3</v>
      </c>
      <c r="M17" s="55"/>
      <c r="O17" s="55"/>
    </row>
    <row r="18" spans="1:15" s="22" customFormat="1" ht="15.75" customHeight="1">
      <c r="B18" s="106" t="s">
        <v>557</v>
      </c>
      <c r="C18" s="583">
        <f>'7'!D18*1000</f>
        <v>1164194.4080000001</v>
      </c>
      <c r="D18" s="130">
        <f>(C18/C16*100-100)/100</f>
        <v>-0.20751023597820065</v>
      </c>
      <c r="E18" s="898">
        <f>'12'!F19</f>
        <v>409585.19027999998</v>
      </c>
      <c r="F18" s="130"/>
      <c r="G18" s="595"/>
      <c r="H18" s="131"/>
      <c r="I18" s="130"/>
      <c r="M18" s="522"/>
    </row>
    <row r="19" spans="1:15" s="22" customFormat="1" ht="18" customHeight="1">
      <c r="B19" s="1082" t="s">
        <v>611</v>
      </c>
      <c r="C19" s="1083"/>
      <c r="D19" s="1083"/>
      <c r="E19" s="1083"/>
      <c r="F19" s="1083"/>
      <c r="G19" s="1083"/>
      <c r="H19" s="1083"/>
      <c r="I19" s="1084"/>
    </row>
    <row r="20" spans="1:15" ht="31.5" customHeight="1">
      <c r="B20" s="1085"/>
      <c r="C20" s="1086"/>
      <c r="D20" s="1086"/>
      <c r="E20" s="1086"/>
      <c r="F20" s="1086"/>
      <c r="G20" s="1086"/>
      <c r="H20" s="1086"/>
      <c r="I20" s="1087"/>
    </row>
    <row r="21" spans="1:15" ht="15" customHeight="1"/>
    <row r="22" spans="1:15" ht="15.75" customHeight="1"/>
    <row r="23" spans="1:15" ht="15" customHeight="1"/>
    <row r="24" spans="1:15" ht="15" customHeight="1"/>
    <row r="25" spans="1:15" ht="15" customHeight="1"/>
    <row r="26" spans="1:15" ht="15" customHeight="1">
      <c r="N26" s="897"/>
    </row>
    <row r="27" spans="1:15" ht="15" customHeight="1"/>
    <row r="28" spans="1:15" ht="15" customHeight="1">
      <c r="A28" s="16"/>
      <c r="B28" s="16"/>
      <c r="C28" s="16"/>
      <c r="D28" s="16"/>
      <c r="E28" s="16"/>
      <c r="I28" s="18"/>
    </row>
    <row r="29" spans="1:15" ht="15" customHeight="1">
      <c r="B29" s="16"/>
      <c r="C29" s="16"/>
      <c r="D29" s="16"/>
      <c r="E29" s="16"/>
      <c r="I29" s="19"/>
      <c r="M29" s="2"/>
      <c r="N29" s="3"/>
    </row>
    <row r="30" spans="1:15" ht="15" customHeight="1">
      <c r="M30" s="84"/>
      <c r="N30" s="3"/>
    </row>
    <row r="31" spans="1:15" ht="15" customHeight="1">
      <c r="M31" s="84"/>
      <c r="N31" s="3"/>
    </row>
    <row r="32" spans="1:15" ht="15" customHeight="1">
      <c r="M32" s="2"/>
    </row>
    <row r="33" spans="2:13" ht="15" customHeight="1">
      <c r="M33" s="2"/>
    </row>
    <row r="34" spans="2:13" ht="15" customHeight="1">
      <c r="M34" s="2"/>
    </row>
    <row r="35" spans="2:13" ht="18" customHeight="1">
      <c r="K35" s="37"/>
      <c r="M35" s="2"/>
    </row>
    <row r="36" spans="2:13" ht="7.5" customHeight="1"/>
    <row r="37" spans="2:13" ht="7.5" customHeight="1"/>
    <row r="46" spans="2:13">
      <c r="B46" s="16"/>
      <c r="C46" s="16"/>
      <c r="D46" s="16"/>
      <c r="E46" s="16"/>
      <c r="F46" s="16"/>
      <c r="G46" s="16"/>
      <c r="H46" s="16"/>
      <c r="I46" s="16"/>
      <c r="J46" s="16"/>
      <c r="K46" s="16"/>
      <c r="L46" s="16"/>
      <c r="M46"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0">
    <mergeCell ref="B1:I1"/>
    <mergeCell ref="B6:B7"/>
    <mergeCell ref="E6:E7"/>
    <mergeCell ref="C6:C7"/>
    <mergeCell ref="B3:I3"/>
    <mergeCell ref="B19:I20"/>
    <mergeCell ref="B4:I4"/>
    <mergeCell ref="B5:I5"/>
    <mergeCell ref="G6:G7"/>
    <mergeCell ref="H6:H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P51"/>
  <sheetViews>
    <sheetView topLeftCell="B10" zoomScaleNormal="100" workbookViewId="0">
      <selection activeCell="I20" sqref="I20"/>
    </sheetView>
  </sheetViews>
  <sheetFormatPr baseColWidth="10" defaultColWidth="10.921875" defaultRowHeight="17.399999999999999"/>
  <cols>
    <col min="1" max="1" width="1.3828125" style="1" customWidth="1"/>
    <col min="2" max="2" width="13.921875" customWidth="1"/>
    <col min="3" max="6" width="12.07421875" customWidth="1"/>
    <col min="7" max="7" width="1.23046875" style="1" customWidth="1"/>
    <col min="8" max="16384" width="10.921875" style="1"/>
  </cols>
  <sheetData>
    <row r="1" spans="1:16" s="24" customFormat="1" ht="16.5" customHeight="1">
      <c r="B1" s="1038" t="s">
        <v>4</v>
      </c>
      <c r="C1" s="1038"/>
      <c r="D1" s="1038"/>
      <c r="E1" s="1038"/>
      <c r="F1" s="1038"/>
    </row>
    <row r="2" spans="1:16" s="24" customFormat="1" ht="11.25" customHeight="1">
      <c r="A2" s="26"/>
      <c r="B2" s="26"/>
      <c r="C2" s="26"/>
      <c r="D2" s="25"/>
      <c r="E2" s="25"/>
      <c r="F2" s="25"/>
    </row>
    <row r="3" spans="1:16" s="24" customFormat="1" ht="15.75" customHeight="1">
      <c r="B3" s="1038" t="s">
        <v>470</v>
      </c>
      <c r="C3" s="1038"/>
      <c r="D3" s="1038"/>
      <c r="E3" s="1038"/>
      <c r="F3" s="1038"/>
    </row>
    <row r="4" spans="1:16" s="24" customFormat="1" ht="15.75" customHeight="1">
      <c r="B4" s="1099" t="s">
        <v>563</v>
      </c>
      <c r="C4" s="1099"/>
      <c r="D4" s="1099"/>
      <c r="E4" s="1099"/>
      <c r="F4" s="1099"/>
    </row>
    <row r="5" spans="1:16" s="24" customFormat="1" ht="15.75" customHeight="1">
      <c r="B5" s="1098" t="s">
        <v>169</v>
      </c>
      <c r="C5" s="1098"/>
      <c r="D5" s="1098"/>
      <c r="E5" s="1098"/>
      <c r="F5" s="1098"/>
      <c r="H5" s="36"/>
    </row>
    <row r="6" spans="1:16" s="22" customFormat="1" ht="15.75" customHeight="1">
      <c r="B6" s="638" t="s">
        <v>166</v>
      </c>
      <c r="C6" s="639">
        <v>2017</v>
      </c>
      <c r="D6" s="640">
        <v>2018</v>
      </c>
      <c r="E6" s="640">
        <v>2019</v>
      </c>
      <c r="F6" s="640">
        <v>2020</v>
      </c>
      <c r="H6" s="36"/>
      <c r="J6" s="134"/>
      <c r="L6" s="134"/>
    </row>
    <row r="7" spans="1:16" s="22" customFormat="1" ht="15.75" customHeight="1">
      <c r="B7" s="206" t="str">
        <f>'13'!B8</f>
        <v>Enero</v>
      </c>
      <c r="C7" s="133">
        <v>112356.97199999999</v>
      </c>
      <c r="D7" s="133">
        <v>100066.55</v>
      </c>
      <c r="E7" s="133">
        <v>110928</v>
      </c>
      <c r="F7" s="133">
        <v>96514.718999999997</v>
      </c>
      <c r="G7" s="44"/>
      <c r="H7" s="152"/>
      <c r="I7" s="152"/>
      <c r="J7" s="229"/>
      <c r="K7" s="229"/>
      <c r="L7" s="229"/>
      <c r="M7" s="152"/>
      <c r="N7" s="152"/>
      <c r="O7" s="152"/>
      <c r="P7" s="152"/>
    </row>
    <row r="8" spans="1:16" s="22" customFormat="1" ht="15.75" customHeight="1">
      <c r="B8" s="206" t="s">
        <v>138</v>
      </c>
      <c r="C8" s="133">
        <v>37236.519999999997</v>
      </c>
      <c r="D8" s="133">
        <v>32375.59</v>
      </c>
      <c r="E8" s="133">
        <v>130575</v>
      </c>
      <c r="F8" s="133">
        <v>69539.14</v>
      </c>
      <c r="G8" s="44"/>
      <c r="I8" s="152"/>
      <c r="J8" s="229"/>
      <c r="K8" s="229"/>
      <c r="L8" s="229"/>
      <c r="M8" s="152"/>
      <c r="N8" s="152"/>
      <c r="O8" s="152"/>
      <c r="P8" s="152"/>
    </row>
    <row r="9" spans="1:16" s="22" customFormat="1" ht="15.75" customHeight="1">
      <c r="B9" s="206" t="str">
        <f>'13'!B10</f>
        <v>Marzo</v>
      </c>
      <c r="C9" s="133">
        <v>80397.683999999994</v>
      </c>
      <c r="D9" s="133">
        <v>98256</v>
      </c>
      <c r="E9" s="133">
        <v>58958</v>
      </c>
      <c r="F9" s="133">
        <v>119308.15128000001</v>
      </c>
      <c r="G9" s="44"/>
      <c r="H9" s="152"/>
      <c r="I9" s="152"/>
      <c r="J9" s="229"/>
      <c r="K9" s="229"/>
      <c r="L9" s="229"/>
      <c r="M9" s="152"/>
      <c r="N9" s="152"/>
      <c r="O9" s="152"/>
      <c r="P9" s="152"/>
    </row>
    <row r="10" spans="1:16" s="22" customFormat="1" ht="15.75" customHeight="1">
      <c r="B10" s="206" t="str">
        <f>'13'!B11</f>
        <v>Abril</v>
      </c>
      <c r="C10" s="133">
        <v>85923.225000000006</v>
      </c>
      <c r="D10" s="133">
        <v>89868</v>
      </c>
      <c r="E10" s="133">
        <v>117092</v>
      </c>
      <c r="F10" s="133">
        <v>124223.18</v>
      </c>
      <c r="G10" s="32"/>
      <c r="H10" s="152"/>
      <c r="I10" s="152"/>
      <c r="J10" s="229"/>
      <c r="K10" s="229"/>
      <c r="L10" s="229"/>
      <c r="M10" s="152"/>
      <c r="N10" s="152"/>
      <c r="O10" s="152"/>
      <c r="P10" s="152"/>
    </row>
    <row r="11" spans="1:16" s="22" customFormat="1" ht="15.75" customHeight="1">
      <c r="B11" s="206" t="str">
        <f>'13'!B12</f>
        <v>Mayo</v>
      </c>
      <c r="C11" s="133">
        <v>75240.917000000001</v>
      </c>
      <c r="D11" s="133">
        <v>130282</v>
      </c>
      <c r="E11" s="133">
        <v>90954</v>
      </c>
      <c r="F11" s="133"/>
      <c r="G11" s="57"/>
      <c r="H11" s="152"/>
      <c r="I11" s="229"/>
      <c r="J11" s="229"/>
      <c r="K11" s="229"/>
      <c r="L11" s="229"/>
      <c r="M11" s="152"/>
      <c r="N11" s="152"/>
      <c r="O11" s="152"/>
      <c r="P11" s="152"/>
    </row>
    <row r="12" spans="1:16" s="22" customFormat="1" ht="15.75" customHeight="1">
      <c r="B12" s="206" t="str">
        <f>'13'!B13</f>
        <v>Junio</v>
      </c>
      <c r="C12" s="133">
        <v>93635.53</v>
      </c>
      <c r="D12" s="133">
        <v>125275</v>
      </c>
      <c r="E12" s="133">
        <v>47586</v>
      </c>
      <c r="F12" s="133"/>
      <c r="G12" s="40"/>
      <c r="H12" s="152"/>
      <c r="I12" s="229"/>
      <c r="J12" s="229"/>
      <c r="K12" s="229"/>
      <c r="L12" s="229"/>
      <c r="M12" s="152"/>
      <c r="N12" s="152"/>
      <c r="O12" s="152"/>
      <c r="P12" s="152"/>
    </row>
    <row r="13" spans="1:16" s="22" customFormat="1" ht="15.75" customHeight="1">
      <c r="B13" s="206" t="str">
        <f>'13'!B14</f>
        <v>Julio</v>
      </c>
      <c r="C13" s="132">
        <v>84591.092000000004</v>
      </c>
      <c r="D13" s="133">
        <v>74379</v>
      </c>
      <c r="E13" s="133">
        <v>112338</v>
      </c>
      <c r="F13" s="133"/>
      <c r="H13" s="109"/>
      <c r="I13" s="229"/>
      <c r="J13" s="229"/>
      <c r="K13" s="229"/>
      <c r="L13" s="229"/>
      <c r="M13" s="152"/>
      <c r="N13" s="152"/>
      <c r="O13" s="152"/>
      <c r="P13" s="152"/>
    </row>
    <row r="14" spans="1:16" s="22" customFormat="1" ht="15.75" customHeight="1">
      <c r="B14" s="206" t="str">
        <f>'13'!B15</f>
        <v>Agosto</v>
      </c>
      <c r="C14" s="133">
        <v>94623.38</v>
      </c>
      <c r="D14" s="133">
        <v>19843</v>
      </c>
      <c r="E14" s="133">
        <v>92229</v>
      </c>
      <c r="F14" s="133"/>
      <c r="G14" s="44"/>
      <c r="H14" s="243"/>
      <c r="I14" s="229"/>
      <c r="J14" s="229"/>
      <c r="K14" s="229"/>
      <c r="L14" s="229"/>
      <c r="M14" s="152"/>
      <c r="N14" s="152"/>
      <c r="O14" s="152"/>
      <c r="P14" s="152"/>
    </row>
    <row r="15" spans="1:16" s="22" customFormat="1" ht="15.75" customHeight="1">
      <c r="B15" s="206" t="str">
        <f>'13'!B16</f>
        <v>Septiembre</v>
      </c>
      <c r="C15" s="133">
        <v>79730.692999999999</v>
      </c>
      <c r="D15" s="133">
        <v>77655</v>
      </c>
      <c r="E15" s="133">
        <v>139532</v>
      </c>
      <c r="F15" s="133"/>
      <c r="H15" s="109"/>
      <c r="I15" s="229"/>
      <c r="J15" s="229"/>
      <c r="K15" s="229"/>
      <c r="L15" s="229"/>
      <c r="M15" s="152"/>
      <c r="N15" s="152"/>
      <c r="O15" s="152"/>
      <c r="P15" s="152"/>
    </row>
    <row r="16" spans="1:16" s="22" customFormat="1" ht="15.75" customHeight="1">
      <c r="B16" s="206" t="str">
        <f>'13'!B17</f>
        <v>Octubre</v>
      </c>
      <c r="C16" s="133">
        <v>70852.953000000009</v>
      </c>
      <c r="D16" s="133">
        <v>70783</v>
      </c>
      <c r="E16" s="133">
        <v>45828.93</v>
      </c>
      <c r="F16" s="133"/>
      <c r="H16" s="24"/>
      <c r="I16" s="229"/>
      <c r="J16" s="229"/>
      <c r="K16" s="229"/>
      <c r="L16" s="229"/>
      <c r="M16" s="152"/>
      <c r="N16" s="152"/>
      <c r="O16" s="152"/>
      <c r="P16" s="152"/>
    </row>
    <row r="17" spans="1:16" s="22" customFormat="1" ht="15.75" customHeight="1">
      <c r="B17" s="206" t="s">
        <v>55</v>
      </c>
      <c r="C17" s="132">
        <v>124973.86300000001</v>
      </c>
      <c r="D17" s="133">
        <v>104883.17567</v>
      </c>
      <c r="E17" s="133">
        <v>84062</v>
      </c>
      <c r="F17" s="133"/>
      <c r="H17" s="109"/>
      <c r="I17" s="229"/>
      <c r="J17" s="229"/>
      <c r="K17" s="229"/>
      <c r="L17" s="230"/>
      <c r="M17" s="152"/>
      <c r="N17" s="152"/>
      <c r="O17" s="152"/>
      <c r="P17" s="152"/>
    </row>
    <row r="18" spans="1:16" s="22" customFormat="1" ht="15.75" customHeight="1">
      <c r="B18" s="42" t="s">
        <v>56</v>
      </c>
      <c r="C18" s="132">
        <v>67969.25</v>
      </c>
      <c r="D18" s="133">
        <v>146130</v>
      </c>
      <c r="E18" s="133">
        <v>84062</v>
      </c>
      <c r="F18" s="133"/>
      <c r="H18" s="109"/>
      <c r="I18" s="229"/>
      <c r="J18" s="229"/>
      <c r="K18" s="229"/>
      <c r="L18" s="152"/>
      <c r="M18" s="152"/>
      <c r="N18" s="152"/>
      <c r="O18" s="152"/>
      <c r="P18" s="152"/>
    </row>
    <row r="19" spans="1:16" s="22" customFormat="1" ht="15.75" customHeight="1">
      <c r="B19" s="42" t="s">
        <v>64</v>
      </c>
      <c r="C19" s="132">
        <v>1007532.0789999999</v>
      </c>
      <c r="D19" s="132">
        <v>1069796.3156699999</v>
      </c>
      <c r="E19" s="132">
        <f>SUM(E7:E18)</f>
        <v>1114144.9300000002</v>
      </c>
      <c r="F19" s="132">
        <f>SUM(F7:F18)</f>
        <v>409585.19027999998</v>
      </c>
      <c r="H19" s="152"/>
      <c r="I19" s="40"/>
      <c r="J19" s="40"/>
      <c r="K19" s="40"/>
    </row>
    <row r="20" spans="1:16" ht="31.5" customHeight="1">
      <c r="B20" s="1100" t="s">
        <v>495</v>
      </c>
      <c r="C20" s="1100"/>
      <c r="D20" s="1100"/>
      <c r="E20" s="1100"/>
      <c r="F20" s="1100"/>
      <c r="G20" s="61"/>
      <c r="H20" s="61"/>
      <c r="I20" s="61"/>
    </row>
    <row r="21" spans="1:16" ht="11.4">
      <c r="B21" s="45"/>
      <c r="C21" s="45"/>
      <c r="D21" s="45"/>
      <c r="E21" s="45"/>
      <c r="F21" s="45"/>
    </row>
    <row r="22" spans="1:16" ht="42" customHeight="1">
      <c r="B22" s="1"/>
      <c r="C22" s="1"/>
      <c r="D22" s="1"/>
      <c r="E22" s="1"/>
      <c r="F22" s="1"/>
    </row>
    <row r="23" spans="1:16" ht="11.4">
      <c r="B23" s="1"/>
      <c r="C23" s="1"/>
      <c r="D23" s="1"/>
      <c r="E23" s="1"/>
      <c r="F23" s="1"/>
    </row>
    <row r="24" spans="1:16" ht="11.4">
      <c r="B24" s="1"/>
      <c r="C24" s="1"/>
      <c r="D24" s="1"/>
      <c r="E24" s="1"/>
      <c r="F24" s="1"/>
    </row>
    <row r="25" spans="1:16" ht="11.4">
      <c r="B25" s="1"/>
      <c r="C25" s="1"/>
      <c r="D25" s="1"/>
      <c r="E25" s="1"/>
      <c r="F25" s="1"/>
    </row>
    <row r="26" spans="1:16" ht="11.4">
      <c r="A26" s="16"/>
      <c r="B26" s="16"/>
      <c r="C26" s="16"/>
      <c r="D26" s="16"/>
      <c r="E26" s="16"/>
      <c r="F26" s="1"/>
    </row>
    <row r="27" spans="1:16" ht="11.4">
      <c r="B27" s="16"/>
      <c r="C27" s="16"/>
      <c r="D27" s="16"/>
      <c r="E27" s="16"/>
      <c r="F27" s="1"/>
    </row>
    <row r="28" spans="1:16" ht="11.4">
      <c r="B28" s="1"/>
      <c r="C28" s="1"/>
      <c r="D28" s="1"/>
      <c r="E28" s="1"/>
      <c r="F28" s="1"/>
    </row>
    <row r="29" spans="1:16" ht="11.4">
      <c r="B29" s="1"/>
      <c r="C29" s="1"/>
      <c r="D29" s="1"/>
      <c r="E29" s="1"/>
      <c r="F29" s="1"/>
    </row>
    <row r="30" spans="1:16" ht="11.4">
      <c r="B30" s="1"/>
      <c r="C30" s="1"/>
      <c r="D30" s="1"/>
      <c r="E30" s="1"/>
      <c r="F30" s="1"/>
    </row>
    <row r="31" spans="1:16" ht="11.4">
      <c r="B31" s="1"/>
      <c r="C31" s="1"/>
      <c r="D31" s="1"/>
      <c r="E31" s="1"/>
      <c r="F31" s="1"/>
    </row>
    <row r="32" spans="1:16"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35" customHeight="1">
      <c r="B36" s="1"/>
      <c r="C36" s="1"/>
      <c r="D36" s="1"/>
      <c r="E36" s="1"/>
      <c r="F36" s="1"/>
    </row>
    <row r="37" spans="2:6" ht="11.4">
      <c r="B37" s="1"/>
      <c r="C37" s="1"/>
      <c r="D37" s="1"/>
      <c r="E37" s="1"/>
      <c r="F37" s="1"/>
    </row>
    <row r="38" spans="2:6" ht="18" customHeight="1">
      <c r="B38" s="195"/>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E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W51"/>
  <sheetViews>
    <sheetView topLeftCell="A19" zoomScaleNormal="100" workbookViewId="0">
      <selection activeCell="K45" sqref="K45"/>
    </sheetView>
  </sheetViews>
  <sheetFormatPr baseColWidth="10" defaultColWidth="10.921875" defaultRowHeight="11.4"/>
  <cols>
    <col min="1" max="1" width="1.61328125" style="1" customWidth="1"/>
    <col min="2" max="2" width="10.61328125" style="1" customWidth="1"/>
    <col min="3" max="11" width="6.15234375" style="1" customWidth="1"/>
    <col min="12" max="12" width="1.4609375" style="16" customWidth="1"/>
    <col min="13" max="13" width="9.3828125" style="16" customWidth="1"/>
    <col min="14" max="14" width="7.61328125" style="124" customWidth="1"/>
    <col min="15" max="15" width="6.23046875" style="124" customWidth="1"/>
    <col min="16" max="16" width="6.4609375" style="124" bestFit="1" customWidth="1"/>
    <col min="17" max="17" width="5.23046875" style="124" customWidth="1"/>
    <col min="18" max="21" width="10.921875" style="125"/>
    <col min="22" max="22" width="4.69140625" style="125" customWidth="1"/>
    <col min="23" max="16384" width="10.921875" style="1"/>
  </cols>
  <sheetData>
    <row r="1" spans="2:23" s="24" customFormat="1" ht="13.2">
      <c r="B1" s="1038" t="s">
        <v>38</v>
      </c>
      <c r="C1" s="1038"/>
      <c r="D1" s="1038"/>
      <c r="E1" s="1038"/>
      <c r="F1" s="1038"/>
      <c r="G1" s="1038"/>
      <c r="H1" s="1038"/>
      <c r="I1" s="1038"/>
      <c r="J1" s="1038"/>
      <c r="K1" s="1038"/>
      <c r="L1" s="27"/>
      <c r="M1" s="670"/>
      <c r="N1" s="672" t="str">
        <f>C6</f>
        <v>Argentina</v>
      </c>
      <c r="O1" s="672" t="str">
        <f>E6</f>
        <v>Canadá</v>
      </c>
      <c r="P1" s="672" t="str">
        <f>G6</f>
        <v>EE.UU.</v>
      </c>
      <c r="Q1" s="673" t="s">
        <v>59</v>
      </c>
      <c r="R1" s="672"/>
      <c r="S1" s="118"/>
      <c r="T1" s="118"/>
      <c r="U1" s="118"/>
      <c r="V1" s="118"/>
    </row>
    <row r="2" spans="2:23" s="24" customFormat="1" ht="13.2">
      <c r="B2" s="26"/>
      <c r="C2" s="26"/>
      <c r="D2" s="26"/>
      <c r="E2" s="26"/>
      <c r="F2" s="26"/>
      <c r="G2" s="26"/>
      <c r="H2" s="26"/>
      <c r="L2" s="27"/>
      <c r="M2" s="670"/>
      <c r="N2" s="674">
        <f>+D21</f>
        <v>0.66004361776721343</v>
      </c>
      <c r="O2" s="674">
        <f>+F21</f>
        <v>0.17182597639878483</v>
      </c>
      <c r="P2" s="674">
        <f>+H21</f>
        <v>0.16813040583400182</v>
      </c>
      <c r="Q2" s="675">
        <f>1-N2-O2-P2</f>
        <v>0</v>
      </c>
      <c r="R2" s="672"/>
      <c r="S2" s="118"/>
      <c r="T2" s="118"/>
      <c r="U2" s="118"/>
      <c r="V2" s="118"/>
    </row>
    <row r="3" spans="2:23" s="24" customFormat="1" ht="13.2">
      <c r="B3" s="1038" t="s">
        <v>382</v>
      </c>
      <c r="C3" s="1038"/>
      <c r="D3" s="1038"/>
      <c r="E3" s="1038"/>
      <c r="F3" s="1038"/>
      <c r="G3" s="1038"/>
      <c r="H3" s="1038"/>
      <c r="I3" s="1038"/>
      <c r="J3" s="1038"/>
      <c r="K3" s="1038"/>
      <c r="L3" s="27"/>
      <c r="M3" s="671"/>
      <c r="N3" s="676"/>
      <c r="O3" s="676"/>
      <c r="P3" s="676"/>
      <c r="Q3" s="676"/>
      <c r="R3" s="901"/>
      <c r="S3" s="33"/>
      <c r="T3" s="33"/>
      <c r="U3" s="225"/>
      <c r="V3" s="225"/>
      <c r="W3" s="33"/>
    </row>
    <row r="4" spans="2:23" s="24" customFormat="1" ht="13.2">
      <c r="B4" s="1099" t="s">
        <v>564</v>
      </c>
      <c r="C4" s="1099"/>
      <c r="D4" s="1099"/>
      <c r="E4" s="1099"/>
      <c r="F4" s="1099"/>
      <c r="G4" s="1099"/>
      <c r="H4" s="1099"/>
      <c r="I4" s="1099"/>
      <c r="J4" s="1099"/>
      <c r="K4" s="1099"/>
      <c r="L4" s="27"/>
      <c r="M4" s="671"/>
      <c r="N4" s="671"/>
      <c r="O4" s="671"/>
      <c r="P4" s="671"/>
      <c r="Q4" s="671"/>
      <c r="R4" s="646"/>
      <c r="S4" s="33"/>
      <c r="T4" s="33"/>
      <c r="U4" s="225"/>
      <c r="V4" s="225"/>
      <c r="W4" s="33"/>
    </row>
    <row r="5" spans="2:23" s="24" customFormat="1" ht="13.2">
      <c r="B5" s="1098" t="s">
        <v>169</v>
      </c>
      <c r="C5" s="1098"/>
      <c r="D5" s="1098"/>
      <c r="E5" s="1098"/>
      <c r="F5" s="1098"/>
      <c r="G5" s="1098"/>
      <c r="H5" s="1098"/>
      <c r="I5" s="1098"/>
      <c r="J5" s="1098"/>
      <c r="K5" s="1098"/>
      <c r="L5" s="27"/>
      <c r="M5" s="899"/>
      <c r="N5" s="671"/>
      <c r="O5" s="671"/>
      <c r="P5" s="671"/>
      <c r="Q5" s="671"/>
      <c r="R5" s="646"/>
      <c r="S5" s="33"/>
      <c r="T5" s="33"/>
      <c r="U5" s="225"/>
      <c r="V5" s="225"/>
      <c r="W5" s="33"/>
    </row>
    <row r="6" spans="2:23" s="22" customFormat="1" ht="24" customHeight="1">
      <c r="B6" s="611" t="s">
        <v>96</v>
      </c>
      <c r="C6" s="1102" t="s">
        <v>9</v>
      </c>
      <c r="D6" s="1102"/>
      <c r="E6" s="1102" t="s">
        <v>91</v>
      </c>
      <c r="F6" s="1102"/>
      <c r="G6" s="1102" t="s">
        <v>89</v>
      </c>
      <c r="H6" s="1102"/>
      <c r="I6" s="1103" t="s">
        <v>64</v>
      </c>
      <c r="J6" s="1103"/>
      <c r="K6" s="1103"/>
      <c r="L6" s="23"/>
      <c r="M6" s="900"/>
      <c r="N6" s="900"/>
      <c r="O6" s="900"/>
      <c r="P6" s="900"/>
      <c r="Q6" s="900"/>
      <c r="R6" s="250"/>
      <c r="S6" s="250"/>
      <c r="T6" s="226"/>
      <c r="U6" s="215"/>
      <c r="V6" s="215"/>
      <c r="W6" s="47"/>
    </row>
    <row r="7" spans="2:23" s="22" customFormat="1" ht="17.25" customHeight="1">
      <c r="B7" s="452"/>
      <c r="C7" s="892">
        <v>2019</v>
      </c>
      <c r="D7" s="298">
        <v>2020</v>
      </c>
      <c r="E7" s="892">
        <v>2019</v>
      </c>
      <c r="F7" s="892">
        <v>2020</v>
      </c>
      <c r="G7" s="892">
        <v>2019</v>
      </c>
      <c r="H7" s="892">
        <v>2020</v>
      </c>
      <c r="I7" s="892">
        <v>2019</v>
      </c>
      <c r="J7" s="892">
        <v>2020</v>
      </c>
      <c r="K7" s="358" t="s">
        <v>8</v>
      </c>
      <c r="L7" s="23"/>
      <c r="M7" s="582"/>
      <c r="N7" s="234"/>
      <c r="O7" s="214"/>
      <c r="P7" s="214"/>
      <c r="Q7" s="214"/>
      <c r="R7" s="221"/>
      <c r="S7" s="221"/>
      <c r="T7" s="220"/>
      <c r="U7" s="215"/>
      <c r="V7" s="215"/>
      <c r="W7" s="47"/>
    </row>
    <row r="8" spans="2:23" s="22" customFormat="1" ht="15.75" customHeight="1">
      <c r="B8" s="42" t="s">
        <v>47</v>
      </c>
      <c r="C8" s="908">
        <v>85490.27</v>
      </c>
      <c r="D8" s="908">
        <v>72627.968999999997</v>
      </c>
      <c r="E8" s="908">
        <v>24437.96</v>
      </c>
      <c r="F8" s="908">
        <v>11557.75</v>
      </c>
      <c r="G8" s="908">
        <v>1000</v>
      </c>
      <c r="H8" s="908">
        <v>12329</v>
      </c>
      <c r="I8" s="908">
        <v>110928.26</v>
      </c>
      <c r="J8" s="908">
        <v>96514.718999999997</v>
      </c>
      <c r="K8" s="925">
        <f>+J8/I8*100-100</f>
        <v>-12.993569898238732</v>
      </c>
      <c r="L8" s="23"/>
      <c r="M8" s="582"/>
      <c r="N8" s="234"/>
      <c r="O8" s="214"/>
      <c r="P8" s="215"/>
      <c r="Q8" s="214"/>
      <c r="R8" s="222"/>
      <c r="S8" s="222"/>
      <c r="T8" s="208"/>
      <c r="U8" s="215"/>
      <c r="V8" s="215"/>
      <c r="W8" s="47"/>
    </row>
    <row r="9" spans="2:23" s="22" customFormat="1" ht="15.75" customHeight="1">
      <c r="B9" s="42" t="s">
        <v>48</v>
      </c>
      <c r="C9" s="644">
        <v>83555.56</v>
      </c>
      <c r="D9" s="644">
        <v>44440.87</v>
      </c>
      <c r="E9" s="644">
        <v>39451.32</v>
      </c>
      <c r="F9" s="644">
        <v>0</v>
      </c>
      <c r="G9" s="644">
        <v>7567.73</v>
      </c>
      <c r="H9" s="644">
        <v>25098.27</v>
      </c>
      <c r="I9" s="644">
        <v>130574.61</v>
      </c>
      <c r="J9" s="644">
        <v>69539.14</v>
      </c>
      <c r="K9" s="925">
        <f>+J9/I9*100-100</f>
        <v>-46.74375056528983</v>
      </c>
      <c r="L9" s="23"/>
      <c r="M9" s="518"/>
      <c r="N9" s="234">
        <f>Q9</f>
        <v>0</v>
      </c>
      <c r="O9" s="214"/>
      <c r="P9" s="215"/>
      <c r="Q9" s="214"/>
      <c r="R9" s="220"/>
      <c r="S9" s="220"/>
      <c r="T9" s="220"/>
      <c r="U9" s="215"/>
      <c r="V9" s="215"/>
      <c r="W9" s="47"/>
    </row>
    <row r="10" spans="2:23" s="22" customFormat="1" ht="15.75" customHeight="1">
      <c r="B10" s="42" t="s">
        <v>49</v>
      </c>
      <c r="C10" s="644">
        <v>22039.119999999999</v>
      </c>
      <c r="D10" s="644">
        <v>77035.547999999995</v>
      </c>
      <c r="E10" s="644">
        <v>36918.800000000003</v>
      </c>
      <c r="F10" s="644">
        <v>35273.26</v>
      </c>
      <c r="G10" s="644">
        <v>0</v>
      </c>
      <c r="H10" s="644">
        <v>6999.08</v>
      </c>
      <c r="I10" s="644">
        <v>58957.94</v>
      </c>
      <c r="J10" s="644">
        <v>119307.88800000001</v>
      </c>
      <c r="K10" s="925">
        <f>+J10/I10*100-100</f>
        <v>102.36101871944646</v>
      </c>
      <c r="L10" s="23"/>
      <c r="M10" s="560"/>
      <c r="N10" s="234"/>
      <c r="O10" s="214"/>
      <c r="P10" s="215"/>
      <c r="Q10" s="214"/>
      <c r="R10" s="220"/>
      <c r="S10" s="220"/>
      <c r="T10" s="220"/>
      <c r="U10" s="215"/>
      <c r="V10" s="215"/>
      <c r="W10" s="47"/>
    </row>
    <row r="11" spans="2:23" s="22" customFormat="1" ht="15" customHeight="1">
      <c r="B11" s="42" t="s">
        <v>57</v>
      </c>
      <c r="C11" s="644">
        <v>66196.823999999993</v>
      </c>
      <c r="D11" s="644">
        <v>76239.53</v>
      </c>
      <c r="E11" s="644">
        <v>17155.8</v>
      </c>
      <c r="F11" s="644">
        <v>23546.32</v>
      </c>
      <c r="G11" s="644">
        <v>33738.961000000003</v>
      </c>
      <c r="H11" s="644">
        <v>24437.33</v>
      </c>
      <c r="I11" s="644">
        <v>117091.58500000001</v>
      </c>
      <c r="J11" s="644">
        <v>124223.18</v>
      </c>
      <c r="K11" s="925">
        <f>+J11/I11*100-100</f>
        <v>6.0906127455700556</v>
      </c>
      <c r="L11" s="23"/>
      <c r="M11" s="560"/>
      <c r="N11" s="234"/>
      <c r="O11" s="214"/>
      <c r="P11" s="215"/>
      <c r="Q11" s="214"/>
      <c r="R11" s="220"/>
      <c r="S11" s="220"/>
      <c r="T11" s="220"/>
      <c r="U11" s="215"/>
      <c r="V11" s="215"/>
      <c r="W11" s="47"/>
    </row>
    <row r="12" spans="2:23" s="22" customFormat="1" ht="15.75" customHeight="1">
      <c r="B12" s="42" t="s">
        <v>58</v>
      </c>
      <c r="C12" s="748">
        <v>51231.622000000003</v>
      </c>
      <c r="D12" s="748"/>
      <c r="E12" s="754">
        <v>4920</v>
      </c>
      <c r="F12" s="754"/>
      <c r="G12" s="754">
        <v>34802.559999999998</v>
      </c>
      <c r="H12" s="754"/>
      <c r="I12" s="754">
        <v>90954.182000000001</v>
      </c>
      <c r="J12" s="754"/>
      <c r="K12" s="751"/>
      <c r="L12" s="23"/>
      <c r="M12" s="560"/>
      <c r="N12" s="234"/>
      <c r="O12" s="214"/>
      <c r="P12" s="215"/>
      <c r="Q12" s="214"/>
      <c r="R12" s="220"/>
      <c r="S12" s="220"/>
      <c r="T12" s="220"/>
      <c r="U12" s="215"/>
      <c r="V12" s="215"/>
      <c r="W12" s="47"/>
    </row>
    <row r="13" spans="2:23" s="22" customFormat="1" ht="15.75" customHeight="1">
      <c r="B13" s="42" t="s">
        <v>50</v>
      </c>
      <c r="C13" s="748">
        <v>9878.2620000000006</v>
      </c>
      <c r="D13" s="748"/>
      <c r="E13" s="748">
        <v>4985.83</v>
      </c>
      <c r="F13" s="748"/>
      <c r="G13" s="748">
        <v>32722.49</v>
      </c>
      <c r="H13" s="748"/>
      <c r="I13" s="748">
        <v>47586.582000000002</v>
      </c>
      <c r="J13" s="748"/>
      <c r="K13" s="751"/>
      <c r="L13" s="23"/>
      <c r="M13" s="582"/>
      <c r="N13" s="234"/>
      <c r="O13" s="214"/>
      <c r="P13" s="215"/>
      <c r="Q13" s="214"/>
      <c r="R13" s="220"/>
      <c r="S13" s="220"/>
      <c r="T13" s="220"/>
      <c r="U13" s="215"/>
      <c r="V13" s="215"/>
      <c r="W13" s="47"/>
    </row>
    <row r="14" spans="2:23" s="22" customFormat="1" ht="15.75" customHeight="1">
      <c r="B14" s="42" t="s">
        <v>51</v>
      </c>
      <c r="C14" s="748">
        <v>38600.089999999997</v>
      </c>
      <c r="D14" s="748"/>
      <c r="E14" s="749">
        <v>43787</v>
      </c>
      <c r="F14" s="749"/>
      <c r="G14" s="775">
        <v>29950.92</v>
      </c>
      <c r="H14" s="775"/>
      <c r="I14" s="748">
        <v>112338.01</v>
      </c>
      <c r="J14" s="748"/>
      <c r="K14" s="751"/>
      <c r="L14" s="23"/>
      <c r="M14" s="582"/>
      <c r="N14" s="234"/>
      <c r="O14" s="214"/>
      <c r="P14" s="215"/>
      <c r="Q14" s="214"/>
      <c r="R14" s="223"/>
      <c r="S14" s="223"/>
      <c r="T14" s="223"/>
      <c r="U14" s="215"/>
      <c r="V14" s="215"/>
      <c r="W14" s="47"/>
    </row>
    <row r="15" spans="2:23" s="22" customFormat="1" ht="15.75" customHeight="1">
      <c r="B15" s="72" t="s">
        <v>52</v>
      </c>
      <c r="C15" s="644">
        <v>11469.29</v>
      </c>
      <c r="D15" s="644"/>
      <c r="E15" s="644">
        <v>5245</v>
      </c>
      <c r="F15" s="644"/>
      <c r="G15" s="644">
        <v>75514.570000000007</v>
      </c>
      <c r="H15" s="644"/>
      <c r="I15" s="644">
        <v>92228.86</v>
      </c>
      <c r="J15" s="644"/>
      <c r="K15" s="751"/>
      <c r="L15" s="23"/>
      <c r="M15" s="582"/>
      <c r="N15" s="234"/>
      <c r="O15" s="214"/>
      <c r="P15" s="215"/>
      <c r="Q15" s="214"/>
      <c r="R15" s="224"/>
      <c r="S15" s="224"/>
      <c r="T15" s="223"/>
      <c r="U15" s="215"/>
      <c r="V15" s="215"/>
      <c r="W15" s="47"/>
    </row>
    <row r="16" spans="2:23" s="22" customFormat="1" ht="15.75" customHeight="1">
      <c r="B16" s="42" t="s">
        <v>53</v>
      </c>
      <c r="C16" s="748">
        <v>13995.28</v>
      </c>
      <c r="D16" s="748"/>
      <c r="E16" s="754">
        <v>54708.800000000003</v>
      </c>
      <c r="F16" s="754"/>
      <c r="G16" s="754">
        <v>70827.87</v>
      </c>
      <c r="H16" s="754"/>
      <c r="I16" s="754">
        <v>139531.95000000001</v>
      </c>
      <c r="J16" s="754"/>
      <c r="K16" s="751"/>
      <c r="L16" s="23"/>
      <c r="M16" s="582"/>
      <c r="N16" s="234"/>
      <c r="O16" s="214"/>
      <c r="P16" s="215"/>
      <c r="Q16" s="214"/>
      <c r="R16" s="224"/>
      <c r="S16" s="224"/>
      <c r="T16" s="223"/>
      <c r="U16" s="215"/>
      <c r="V16" s="215"/>
      <c r="W16" s="47"/>
    </row>
    <row r="17" spans="1:23" s="22" customFormat="1" ht="15.75" customHeight="1">
      <c r="B17" s="42" t="s">
        <v>54</v>
      </c>
      <c r="C17" s="754">
        <v>0</v>
      </c>
      <c r="D17" s="754"/>
      <c r="E17" s="754">
        <v>19141.43</v>
      </c>
      <c r="F17" s="754"/>
      <c r="G17" s="754">
        <v>26687.5</v>
      </c>
      <c r="H17" s="754"/>
      <c r="I17" s="754">
        <v>45828.93</v>
      </c>
      <c r="J17" s="754"/>
      <c r="K17" s="751"/>
      <c r="L17" s="23"/>
      <c r="M17" s="582"/>
      <c r="N17" s="234"/>
      <c r="O17" s="214"/>
      <c r="P17" s="215"/>
      <c r="Q17" s="214"/>
      <c r="R17" s="221"/>
      <c r="S17" s="50"/>
      <c r="T17" s="50"/>
      <c r="U17" s="215"/>
      <c r="V17" s="215"/>
      <c r="W17" s="47"/>
    </row>
    <row r="18" spans="1:23" s="22" customFormat="1" ht="15.75" customHeight="1">
      <c r="B18" s="42" t="s">
        <v>55</v>
      </c>
      <c r="C18" s="644">
        <v>224</v>
      </c>
      <c r="D18" s="644"/>
      <c r="E18" s="644">
        <v>34079.15</v>
      </c>
      <c r="F18" s="644"/>
      <c r="G18" s="644">
        <v>49758.54</v>
      </c>
      <c r="H18" s="644"/>
      <c r="I18" s="748">
        <v>84061.69</v>
      </c>
      <c r="J18" s="748"/>
      <c r="K18" s="751"/>
      <c r="L18" s="23"/>
      <c r="M18" s="582"/>
      <c r="N18" s="234"/>
      <c r="O18" s="215"/>
      <c r="P18" s="215"/>
      <c r="Q18" s="214"/>
      <c r="R18" s="221"/>
      <c r="S18" s="50"/>
      <c r="T18" s="50"/>
      <c r="U18" s="215"/>
      <c r="V18" s="215"/>
      <c r="W18" s="47"/>
    </row>
    <row r="19" spans="1:23" s="22" customFormat="1" ht="15.75" customHeight="1">
      <c r="B19" s="42" t="s">
        <v>162</v>
      </c>
      <c r="C19" s="748">
        <v>46975.38</v>
      </c>
      <c r="D19" s="748"/>
      <c r="E19" s="749">
        <v>33193.57</v>
      </c>
      <c r="F19" s="749"/>
      <c r="G19" s="749"/>
      <c r="H19" s="749"/>
      <c r="I19" s="749">
        <v>80168.95</v>
      </c>
      <c r="J19" s="749"/>
      <c r="K19" s="751"/>
      <c r="L19" s="23"/>
      <c r="M19" s="219"/>
      <c r="N19" s="235"/>
      <c r="O19" s="215"/>
      <c r="P19" s="215"/>
      <c r="Q19" s="215"/>
      <c r="R19" s="221"/>
      <c r="S19" s="50"/>
      <c r="T19" s="50"/>
      <c r="U19" s="215"/>
      <c r="V19" s="215"/>
      <c r="W19" s="47"/>
    </row>
    <row r="20" spans="1:23" s="22" customFormat="1" ht="15.75" customHeight="1">
      <c r="B20" s="42" t="s">
        <v>64</v>
      </c>
      <c r="C20" s="748">
        <f>SUM(C8:C19)</f>
        <v>429655.69800000003</v>
      </c>
      <c r="D20" s="748">
        <f t="shared" ref="D20:J20" si="0">SUM(D8:D19)</f>
        <v>270343.91700000002</v>
      </c>
      <c r="E20" s="748">
        <f t="shared" si="0"/>
        <v>318024.66000000003</v>
      </c>
      <c r="F20" s="748">
        <f t="shared" si="0"/>
        <v>70377.33</v>
      </c>
      <c r="G20" s="748">
        <f t="shared" si="0"/>
        <v>362571.141</v>
      </c>
      <c r="H20" s="748">
        <f t="shared" si="0"/>
        <v>68863.680000000008</v>
      </c>
      <c r="I20" s="748">
        <f t="shared" si="0"/>
        <v>1110251.5490000001</v>
      </c>
      <c r="J20" s="748">
        <f t="shared" si="0"/>
        <v>409584.92699999997</v>
      </c>
      <c r="K20" s="751"/>
      <c r="L20" s="23"/>
      <c r="M20" s="219"/>
      <c r="N20" s="235"/>
      <c r="O20" s="215"/>
      <c r="P20" s="215"/>
      <c r="Q20" s="215"/>
      <c r="R20" s="221"/>
      <c r="S20" s="50"/>
      <c r="T20" s="50"/>
      <c r="U20" s="215"/>
      <c r="V20" s="215"/>
      <c r="W20" s="47"/>
    </row>
    <row r="21" spans="1:23" s="22" customFormat="1" ht="15.75" customHeight="1">
      <c r="B21" s="42" t="s">
        <v>430</v>
      </c>
      <c r="C21" s="645">
        <f>+C20/$I$20</f>
        <v>0.38698950556474293</v>
      </c>
      <c r="D21" s="645">
        <f>+D20/$J$20</f>
        <v>0.66004361776721343</v>
      </c>
      <c r="E21" s="645">
        <f t="shared" ref="E21:I21" si="1">+E20/$I$20</f>
        <v>0.28644378860488307</v>
      </c>
      <c r="F21" s="645">
        <f>+F20/$J$20</f>
        <v>0.17182597639878483</v>
      </c>
      <c r="G21" s="645">
        <f t="shared" si="1"/>
        <v>0.3265666607955347</v>
      </c>
      <c r="H21" s="645">
        <f>+H20/$J$20</f>
        <v>0.16813040583400182</v>
      </c>
      <c r="I21" s="645">
        <f t="shared" si="1"/>
        <v>1</v>
      </c>
      <c r="J21" s="645">
        <f>+J20/$J$20</f>
        <v>1</v>
      </c>
      <c r="K21" s="167"/>
      <c r="L21" s="23"/>
      <c r="M21" s="219"/>
      <c r="N21" s="235"/>
      <c r="O21" s="50"/>
      <c r="P21" s="215"/>
      <c r="Q21" s="215"/>
      <c r="R21" s="221"/>
      <c r="S21" s="50"/>
      <c r="T21" s="50"/>
      <c r="U21" s="215"/>
      <c r="V21" s="215"/>
      <c r="W21" s="47"/>
    </row>
    <row r="22" spans="1:23" s="22" customFormat="1" ht="43.5" customHeight="1">
      <c r="B22" s="1104" t="s">
        <v>471</v>
      </c>
      <c r="C22" s="1105"/>
      <c r="D22" s="1105"/>
      <c r="E22" s="1105"/>
      <c r="F22" s="1105"/>
      <c r="G22" s="1105"/>
      <c r="H22" s="1105"/>
      <c r="I22" s="1105"/>
      <c r="J22" s="1105"/>
      <c r="K22" s="1106"/>
      <c r="L22" s="23"/>
      <c r="M22" s="219"/>
      <c r="N22" s="214"/>
      <c r="O22" s="236"/>
      <c r="P22" s="236"/>
      <c r="Q22" s="236"/>
      <c r="R22" s="227"/>
      <c r="S22" s="227"/>
      <c r="T22" s="227"/>
      <c r="U22" s="215"/>
      <c r="V22" s="215"/>
      <c r="W22" s="47"/>
    </row>
    <row r="23" spans="1:23" s="22" customFormat="1" ht="15.75" customHeight="1">
      <c r="B23" s="1101"/>
      <c r="C23" s="1101"/>
      <c r="D23" s="1101"/>
      <c r="E23" s="1101"/>
      <c r="F23" s="1101"/>
      <c r="G23" s="1101"/>
      <c r="H23" s="1101"/>
      <c r="I23" s="1101"/>
      <c r="J23" s="1101"/>
      <c r="K23" s="1101"/>
      <c r="L23" s="23"/>
      <c r="M23" s="219"/>
      <c r="N23" s="214"/>
      <c r="O23" s="236"/>
      <c r="P23" s="236"/>
      <c r="Q23" s="236"/>
      <c r="R23" s="227"/>
      <c r="S23" s="227"/>
      <c r="T23" s="227"/>
      <c r="U23" s="215"/>
      <c r="V23" s="215"/>
      <c r="W23" s="47"/>
    </row>
    <row r="24" spans="1:23" s="22" customFormat="1" ht="15.75" customHeight="1">
      <c r="B24" s="2"/>
      <c r="C24" s="50"/>
      <c r="D24" s="50"/>
      <c r="E24" s="50"/>
      <c r="F24" s="50"/>
      <c r="G24" s="50"/>
      <c r="H24" s="50"/>
      <c r="I24" s="50"/>
      <c r="J24" s="50"/>
      <c r="K24" s="50"/>
      <c r="L24" s="23"/>
      <c r="M24" s="219"/>
      <c r="N24" s="214"/>
      <c r="O24" s="236"/>
      <c r="P24" s="236"/>
      <c r="Q24" s="236"/>
      <c r="R24" s="227"/>
      <c r="S24" s="227"/>
      <c r="T24" s="227"/>
      <c r="U24" s="215"/>
      <c r="V24" s="215"/>
      <c r="W24" s="47"/>
    </row>
    <row r="25" spans="1:23" ht="17.25" customHeight="1">
      <c r="B25" s="116"/>
      <c r="C25" s="117"/>
      <c r="D25" s="117"/>
      <c r="E25" s="117"/>
      <c r="F25" s="117"/>
      <c r="G25" s="117"/>
      <c r="H25" s="117"/>
      <c r="I25" s="117"/>
      <c r="J25" s="117"/>
      <c r="K25" s="117"/>
      <c r="L25" s="195"/>
      <c r="M25" s="14"/>
      <c r="N25" s="217"/>
      <c r="O25" s="236"/>
      <c r="P25" s="236"/>
      <c r="Q25" s="236"/>
      <c r="R25" s="227"/>
      <c r="S25" s="227"/>
      <c r="T25" s="227"/>
      <c r="U25" s="218"/>
      <c r="V25" s="218"/>
      <c r="W25" s="2"/>
    </row>
    <row r="26" spans="1:23" ht="15" customHeight="1">
      <c r="A26" s="16"/>
      <c r="B26" s="233"/>
      <c r="C26" s="233"/>
      <c r="D26" s="233"/>
      <c r="E26" s="233"/>
      <c r="F26" s="52"/>
      <c r="G26" s="52"/>
      <c r="H26" s="52"/>
      <c r="I26" s="52"/>
      <c r="J26" s="52"/>
      <c r="K26" s="52"/>
      <c r="L26" s="1"/>
      <c r="M26" s="2"/>
      <c r="N26" s="218"/>
      <c r="O26" s="236"/>
      <c r="P26" s="236"/>
      <c r="Q26" s="236"/>
      <c r="R26" s="227"/>
      <c r="S26" s="227"/>
      <c r="T26" s="227"/>
      <c r="U26" s="217"/>
      <c r="V26" s="218"/>
      <c r="W26" s="2"/>
    </row>
    <row r="27" spans="1:23" ht="15" customHeight="1">
      <c r="B27" s="16"/>
      <c r="C27" s="16"/>
      <c r="D27" s="16"/>
      <c r="E27" s="16"/>
      <c r="L27" s="1"/>
      <c r="M27" s="2"/>
      <c r="N27" s="218"/>
      <c r="O27" s="236"/>
      <c r="P27" s="236"/>
      <c r="Q27" s="236"/>
      <c r="R27" s="227"/>
      <c r="S27" s="227"/>
      <c r="T27" s="227"/>
      <c r="U27" s="218"/>
      <c r="V27" s="218"/>
      <c r="W27" s="2"/>
    </row>
    <row r="28" spans="1:23" ht="15" customHeight="1">
      <c r="L28" s="1"/>
      <c r="M28" s="2"/>
      <c r="N28" s="218"/>
      <c r="O28" s="236"/>
      <c r="P28" s="236"/>
      <c r="Q28" s="236"/>
      <c r="R28" s="227"/>
      <c r="S28" s="227"/>
      <c r="T28" s="227"/>
      <c r="U28" s="218"/>
      <c r="V28" s="218"/>
      <c r="W28" s="2"/>
    </row>
    <row r="29" spans="1:23" ht="15" customHeight="1">
      <c r="L29" s="1"/>
      <c r="M29" s="2"/>
      <c r="N29" s="218"/>
      <c r="O29" s="236"/>
      <c r="P29" s="236"/>
      <c r="Q29" s="236"/>
      <c r="R29" s="227"/>
      <c r="S29" s="227"/>
      <c r="T29" s="227"/>
      <c r="U29" s="217"/>
      <c r="V29" s="218"/>
      <c r="W29" s="2"/>
    </row>
    <row r="30" spans="1:23" ht="15" customHeight="1">
      <c r="L30" s="1"/>
      <c r="M30" s="2"/>
      <c r="N30" s="218"/>
      <c r="O30" s="236"/>
      <c r="P30" s="236"/>
      <c r="Q30" s="236"/>
      <c r="R30" s="227"/>
      <c r="S30" s="227"/>
      <c r="T30" s="227"/>
      <c r="U30" s="218"/>
      <c r="V30" s="218"/>
      <c r="W30" s="2"/>
    </row>
    <row r="31" spans="1:23" ht="15" customHeight="1">
      <c r="L31" s="1"/>
      <c r="M31" s="2"/>
      <c r="N31" s="218"/>
      <c r="O31" s="218"/>
      <c r="P31" s="218"/>
      <c r="Q31" s="217"/>
      <c r="R31" s="224"/>
      <c r="S31" s="218"/>
      <c r="T31" s="218"/>
      <c r="U31" s="218"/>
      <c r="V31" s="218"/>
      <c r="W31" s="2"/>
    </row>
    <row r="32" spans="1:23" ht="15" customHeight="1">
      <c r="L32" s="1"/>
      <c r="M32" s="2"/>
      <c r="N32" s="218"/>
      <c r="O32" s="218"/>
      <c r="P32" s="218"/>
      <c r="Q32" s="217"/>
      <c r="R32" s="224"/>
      <c r="S32" s="218"/>
      <c r="T32" s="218"/>
      <c r="U32" s="218"/>
      <c r="V32" s="218"/>
      <c r="W32" s="2"/>
    </row>
    <row r="33" spans="12:23" ht="15" customHeight="1">
      <c r="L33" s="1"/>
      <c r="M33" s="2"/>
      <c r="N33" s="218"/>
      <c r="O33" s="218"/>
      <c r="P33" s="218"/>
      <c r="Q33" s="217"/>
      <c r="R33" s="224"/>
      <c r="S33" s="218"/>
      <c r="T33" s="218"/>
      <c r="U33" s="218"/>
      <c r="V33" s="218"/>
      <c r="W33" s="2"/>
    </row>
    <row r="34" spans="12:23" ht="15" customHeight="1">
      <c r="L34" s="1"/>
      <c r="M34" s="2"/>
      <c r="N34" s="218"/>
      <c r="O34" s="218"/>
      <c r="P34" s="218"/>
      <c r="Q34" s="217"/>
      <c r="R34" s="224"/>
      <c r="S34" s="218"/>
      <c r="T34" s="218"/>
      <c r="U34" s="218"/>
      <c r="V34" s="218"/>
      <c r="W34" s="2"/>
    </row>
    <row r="35" spans="12:23" ht="15" customHeight="1">
      <c r="L35" s="1"/>
      <c r="M35" s="2"/>
      <c r="N35" s="218"/>
      <c r="O35" s="218"/>
      <c r="P35" s="218"/>
      <c r="Q35" s="217"/>
      <c r="R35" s="224"/>
      <c r="S35" s="218"/>
      <c r="T35" s="218"/>
      <c r="U35" s="218"/>
      <c r="V35" s="218"/>
      <c r="W35" s="2"/>
    </row>
    <row r="36" spans="12:23" ht="15" customHeight="1">
      <c r="L36" s="1"/>
      <c r="M36" s="2"/>
      <c r="N36" s="218"/>
      <c r="O36" s="218"/>
      <c r="P36" s="218"/>
      <c r="Q36" s="217"/>
      <c r="R36" s="224"/>
      <c r="S36" s="218"/>
      <c r="T36" s="218"/>
      <c r="U36" s="218"/>
      <c r="V36" s="218"/>
      <c r="W36" s="2"/>
    </row>
    <row r="37" spans="12:23" ht="15" customHeight="1">
      <c r="L37" s="1"/>
      <c r="M37" s="2"/>
      <c r="N37" s="218"/>
      <c r="O37" s="218"/>
      <c r="P37" s="218"/>
      <c r="Q37" s="217"/>
      <c r="R37" s="218"/>
      <c r="S37" s="218"/>
      <c r="T37" s="218"/>
      <c r="U37" s="218"/>
      <c r="V37" s="228"/>
      <c r="W37" s="2"/>
    </row>
    <row r="38" spans="12:23" ht="15" customHeight="1">
      <c r="L38" s="1"/>
      <c r="M38" s="2"/>
      <c r="N38" s="218"/>
      <c r="O38" s="218"/>
      <c r="P38" s="218"/>
      <c r="Q38" s="217"/>
      <c r="R38" s="218"/>
      <c r="S38" s="218"/>
      <c r="T38" s="218"/>
      <c r="U38" s="218"/>
      <c r="V38" s="218"/>
      <c r="W38" s="2"/>
    </row>
    <row r="39" spans="12:23" ht="15" customHeight="1">
      <c r="L39" s="1"/>
      <c r="M39" s="1"/>
      <c r="N39" s="125"/>
      <c r="O39" s="125"/>
      <c r="P39" s="125"/>
    </row>
    <row r="40" spans="12:23" ht="15" customHeight="1">
      <c r="L40" s="1"/>
      <c r="M40" s="1"/>
      <c r="N40" s="125"/>
      <c r="O40" s="125"/>
      <c r="P40" s="125"/>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C20:J20 C21 J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B1:X52"/>
  <sheetViews>
    <sheetView topLeftCell="B1" zoomScaleNormal="100" workbookViewId="0">
      <selection activeCell="J12" sqref="J12"/>
    </sheetView>
  </sheetViews>
  <sheetFormatPr baseColWidth="10" defaultColWidth="10.921875" defaultRowHeight="11.4"/>
  <cols>
    <col min="1" max="1" width="2.23046875" style="1" customWidth="1"/>
    <col min="2" max="2" width="13" style="1" customWidth="1"/>
    <col min="3" max="8" width="5.53515625" style="1" customWidth="1"/>
    <col min="9" max="9" width="6.69140625" style="1" customWidth="1"/>
    <col min="10" max="10" width="5.921875" style="1" customWidth="1"/>
    <col min="11" max="11" width="5.53515625" style="1" customWidth="1"/>
    <col min="12" max="12" width="1.4609375" style="16" customWidth="1"/>
    <col min="13" max="13" width="7.61328125" style="138" customWidth="1"/>
    <col min="14" max="14" width="7" style="138" customWidth="1"/>
    <col min="15" max="15" width="6.4609375" style="138" bestFit="1" customWidth="1"/>
    <col min="16" max="16" width="5.23046875" style="138" customWidth="1"/>
    <col min="17" max="17" width="10.921875" style="160"/>
    <col min="18" max="23" width="10.921875" style="1"/>
    <col min="24" max="24" width="4.69140625" style="139" customWidth="1"/>
    <col min="25" max="16384" width="10.921875" style="1"/>
  </cols>
  <sheetData>
    <row r="1" spans="2:24" s="24" customFormat="1" ht="13.2">
      <c r="B1" s="1038" t="s">
        <v>76</v>
      </c>
      <c r="C1" s="1038"/>
      <c r="D1" s="1038"/>
      <c r="E1" s="1038"/>
      <c r="F1" s="1038"/>
      <c r="G1" s="1038"/>
      <c r="H1" s="1038"/>
      <c r="I1" s="1038"/>
      <c r="J1" s="1038"/>
      <c r="K1" s="1038"/>
      <c r="L1" s="27"/>
      <c r="M1" s="681" t="str">
        <f>C6</f>
        <v>Suave</v>
      </c>
      <c r="N1" s="681" t="str">
        <f>E6</f>
        <v>Intermedio</v>
      </c>
      <c r="O1" s="681" t="str">
        <f>G6</f>
        <v>Fuerte</v>
      </c>
      <c r="P1" s="682" t="s">
        <v>59</v>
      </c>
      <c r="Q1" s="588"/>
      <c r="X1" s="135"/>
    </row>
    <row r="2" spans="2:24" s="24" customFormat="1" ht="13.2">
      <c r="B2" s="26"/>
      <c r="C2" s="26"/>
      <c r="D2" s="26"/>
      <c r="E2" s="26"/>
      <c r="F2" s="26"/>
      <c r="G2" s="26"/>
      <c r="H2" s="26"/>
      <c r="L2" s="27"/>
      <c r="M2" s="683">
        <f>D21</f>
        <v>0.23187139891991193</v>
      </c>
      <c r="N2" s="683">
        <f>F21</f>
        <v>0.43993837449003592</v>
      </c>
      <c r="O2" s="683">
        <f>H21</f>
        <v>0.32709643633931879</v>
      </c>
      <c r="P2" s="684">
        <f>1-M2-N2-O2</f>
        <v>1.0937902507333619E-3</v>
      </c>
      <c r="Q2" s="588"/>
      <c r="X2" s="135"/>
    </row>
    <row r="3" spans="2:24" s="24" customFormat="1" ht="13.2">
      <c r="B3" s="1038" t="s">
        <v>441</v>
      </c>
      <c r="C3" s="1038"/>
      <c r="D3" s="1038"/>
      <c r="E3" s="1038"/>
      <c r="F3" s="1038"/>
      <c r="G3" s="1038"/>
      <c r="H3" s="1038"/>
      <c r="I3" s="1038"/>
      <c r="J3" s="1038"/>
      <c r="K3" s="1038"/>
      <c r="L3" s="27"/>
      <c r="M3" s="682"/>
      <c r="N3" s="682"/>
      <c r="O3" s="682"/>
      <c r="P3" s="682"/>
      <c r="Q3" s="588"/>
      <c r="X3" s="135"/>
    </row>
    <row r="4" spans="2:24" s="24" customFormat="1" ht="13.2">
      <c r="B4" s="1099" t="s">
        <v>564</v>
      </c>
      <c r="C4" s="1099"/>
      <c r="D4" s="1099"/>
      <c r="E4" s="1099"/>
      <c r="F4" s="1099"/>
      <c r="G4" s="1099"/>
      <c r="H4" s="1099"/>
      <c r="I4" s="1099"/>
      <c r="J4" s="1099"/>
      <c r="K4" s="1099"/>
      <c r="L4" s="27"/>
      <c r="M4" s="136"/>
      <c r="N4" s="136"/>
      <c r="O4" s="136"/>
      <c r="P4" s="136"/>
      <c r="Q4" s="588"/>
      <c r="X4" s="135"/>
    </row>
    <row r="5" spans="2:24" s="24" customFormat="1" ht="13.2">
      <c r="B5" s="1115" t="s">
        <v>169</v>
      </c>
      <c r="C5" s="1115"/>
      <c r="D5" s="1115"/>
      <c r="E5" s="1115"/>
      <c r="F5" s="1115"/>
      <c r="G5" s="1115"/>
      <c r="H5" s="1115"/>
      <c r="I5" s="1115"/>
      <c r="J5" s="1115"/>
      <c r="K5" s="1115"/>
      <c r="L5" s="27"/>
      <c r="M5" s="127"/>
      <c r="N5" s="136"/>
      <c r="O5" s="136"/>
      <c r="P5" s="136"/>
      <c r="Q5" s="588"/>
      <c r="X5" s="135"/>
    </row>
    <row r="6" spans="2:24" s="38" customFormat="1" ht="24" customHeight="1">
      <c r="B6" s="1117" t="s">
        <v>96</v>
      </c>
      <c r="C6" s="1116" t="s">
        <v>92</v>
      </c>
      <c r="D6" s="1116"/>
      <c r="E6" s="1116" t="s">
        <v>93</v>
      </c>
      <c r="F6" s="1116"/>
      <c r="G6" s="1116" t="s">
        <v>94</v>
      </c>
      <c r="H6" s="1116"/>
      <c r="I6" s="1046" t="s">
        <v>64</v>
      </c>
      <c r="J6" s="1046"/>
      <c r="K6" s="1046"/>
      <c r="L6" s="39"/>
      <c r="M6" s="137"/>
      <c r="N6" s="137"/>
      <c r="O6" s="137"/>
      <c r="P6" s="137"/>
      <c r="Q6" s="145"/>
      <c r="X6" s="147"/>
    </row>
    <row r="7" spans="2:24" s="38" customFormat="1" ht="17.399999999999999">
      <c r="B7" s="1117"/>
      <c r="C7" s="893">
        <v>2019</v>
      </c>
      <c r="D7" s="800">
        <v>2020</v>
      </c>
      <c r="E7" s="893">
        <v>2019</v>
      </c>
      <c r="F7" s="893">
        <v>2020</v>
      </c>
      <c r="G7" s="893">
        <v>2019</v>
      </c>
      <c r="H7" s="893">
        <v>2020</v>
      </c>
      <c r="I7" s="800">
        <v>2019</v>
      </c>
      <c r="J7" s="902">
        <v>2020</v>
      </c>
      <c r="K7" s="444" t="s">
        <v>8</v>
      </c>
      <c r="L7" s="39"/>
      <c r="M7" s="127"/>
      <c r="N7" s="235"/>
      <c r="O7" s="209"/>
      <c r="P7" s="137"/>
      <c r="Q7" s="145"/>
      <c r="R7" s="162"/>
      <c r="S7" s="162"/>
      <c r="X7" s="147"/>
    </row>
    <row r="8" spans="2:24" s="38" customFormat="1" ht="15.75" customHeight="1">
      <c r="B8" s="42" t="s">
        <v>47</v>
      </c>
      <c r="C8" s="644">
        <v>30257.24</v>
      </c>
      <c r="D8" s="644">
        <v>29721.919999999998</v>
      </c>
      <c r="E8" s="644">
        <v>62792.99</v>
      </c>
      <c r="F8" s="644">
        <v>36987.438999999998</v>
      </c>
      <c r="G8" s="644">
        <v>17878</v>
      </c>
      <c r="H8" s="644">
        <v>29357.360000000001</v>
      </c>
      <c r="I8" s="644">
        <v>110928.26</v>
      </c>
      <c r="J8" s="644">
        <v>96514.718999999997</v>
      </c>
      <c r="K8" s="644">
        <f>J8/I8*100-100</f>
        <v>-12.993569898238732</v>
      </c>
      <c r="L8" s="39"/>
      <c r="M8" s="582"/>
      <c r="N8" s="582"/>
      <c r="O8" s="209"/>
      <c r="P8" s="137"/>
      <c r="Q8" s="145"/>
      <c r="R8" s="162"/>
      <c r="S8" s="162"/>
      <c r="T8" s="212"/>
      <c r="U8" s="212"/>
      <c r="V8" s="212"/>
      <c r="W8" s="212"/>
      <c r="X8" s="147"/>
    </row>
    <row r="9" spans="2:24" s="38" customFormat="1" ht="15.75" customHeight="1">
      <c r="B9" s="42" t="s">
        <v>48</v>
      </c>
      <c r="C9" s="644">
        <v>27947.49</v>
      </c>
      <c r="D9" s="644">
        <v>10850.28</v>
      </c>
      <c r="E9" s="644">
        <v>69391.11</v>
      </c>
      <c r="F9" s="644">
        <v>51258.46</v>
      </c>
      <c r="G9" s="644">
        <v>33236.01</v>
      </c>
      <c r="H9" s="644">
        <v>7430.4</v>
      </c>
      <c r="I9" s="644">
        <v>130574.61000000002</v>
      </c>
      <c r="J9" s="644">
        <v>69539.14</v>
      </c>
      <c r="K9" s="644">
        <f>J9/I9*100-100</f>
        <v>-46.743750565289844</v>
      </c>
      <c r="L9" s="39"/>
      <c r="M9" s="919"/>
      <c r="N9" s="582"/>
      <c r="O9" s="209"/>
      <c r="P9" s="137"/>
      <c r="Q9" s="145"/>
      <c r="R9" s="162"/>
      <c r="S9" s="162"/>
      <c r="T9" s="212"/>
      <c r="U9" s="212"/>
      <c r="V9" s="212"/>
      <c r="W9" s="212"/>
      <c r="X9" s="147"/>
    </row>
    <row r="10" spans="2:24" s="38" customFormat="1" ht="15.75" customHeight="1">
      <c r="B10" s="42" t="s">
        <v>49</v>
      </c>
      <c r="C10" s="644">
        <v>11713.67</v>
      </c>
      <c r="D10" s="644">
        <v>30163.23</v>
      </c>
      <c r="E10" s="644">
        <v>16601.97</v>
      </c>
      <c r="F10" s="644">
        <v>57561.468000000001</v>
      </c>
      <c r="G10" s="644">
        <v>30642.28</v>
      </c>
      <c r="H10" s="644">
        <v>31583.19</v>
      </c>
      <c r="I10" s="644">
        <v>58957.919999999998</v>
      </c>
      <c r="J10" s="644">
        <v>119307.88800000001</v>
      </c>
      <c r="K10" s="644">
        <f>J10/I10*100-100</f>
        <v>102.36108736536161</v>
      </c>
      <c r="L10" s="39"/>
      <c r="M10" s="582"/>
      <c r="N10" s="582"/>
      <c r="O10" s="209"/>
      <c r="P10" s="137"/>
      <c r="Q10" s="145"/>
      <c r="R10" s="162"/>
      <c r="S10" s="162"/>
      <c r="T10" s="212"/>
      <c r="U10" s="212"/>
      <c r="V10" s="212"/>
      <c r="W10" s="212"/>
      <c r="X10" s="147"/>
    </row>
    <row r="11" spans="2:24" s="38" customFormat="1" ht="15.75" customHeight="1">
      <c r="B11" s="42" t="s">
        <v>57</v>
      </c>
      <c r="C11" s="644">
        <v>2825.89</v>
      </c>
      <c r="D11" s="644">
        <v>24235.599999999999</v>
      </c>
      <c r="E11" s="644">
        <v>68257.183999999994</v>
      </c>
      <c r="F11" s="644">
        <v>34384.76</v>
      </c>
      <c r="G11" s="644">
        <v>19053.431</v>
      </c>
      <c r="H11" s="644">
        <v>65602.820000000007</v>
      </c>
      <c r="I11" s="644">
        <v>117091.58499999999</v>
      </c>
      <c r="J11" s="644">
        <v>124223.18000000001</v>
      </c>
      <c r="K11" s="644">
        <f>J11/I11*100-100</f>
        <v>6.090612745570084</v>
      </c>
      <c r="L11" s="39"/>
      <c r="M11" s="582"/>
      <c r="N11" s="582"/>
      <c r="O11" s="209"/>
      <c r="P11" s="137"/>
      <c r="Q11" s="145"/>
      <c r="R11" s="162"/>
      <c r="S11" s="162"/>
      <c r="T11" s="212"/>
      <c r="U11" s="212"/>
      <c r="V11" s="212"/>
      <c r="W11" s="212"/>
      <c r="X11" s="147"/>
    </row>
    <row r="12" spans="2:24" s="38" customFormat="1" ht="15.75" customHeight="1">
      <c r="B12" s="42" t="s">
        <v>58</v>
      </c>
      <c r="C12" s="644">
        <v>27336.19</v>
      </c>
      <c r="D12" s="644"/>
      <c r="E12" s="644">
        <v>52264.561999999998</v>
      </c>
      <c r="F12" s="644"/>
      <c r="G12" s="644">
        <v>4920</v>
      </c>
      <c r="H12" s="644"/>
      <c r="I12" s="644">
        <v>90954.182000000001</v>
      </c>
      <c r="J12" s="644"/>
      <c r="K12" s="644"/>
      <c r="L12" s="39"/>
      <c r="M12" s="642"/>
      <c r="N12" s="560"/>
      <c r="O12" s="209"/>
      <c r="P12" s="137"/>
      <c r="Q12" s="145"/>
      <c r="R12" s="162"/>
      <c r="S12" s="162"/>
      <c r="T12" s="212"/>
      <c r="U12" s="212"/>
      <c r="V12" s="212"/>
      <c r="W12" s="212"/>
      <c r="X12" s="147"/>
    </row>
    <row r="13" spans="2:24" s="38" customFormat="1" ht="15.75" customHeight="1">
      <c r="B13" s="42" t="s">
        <v>50</v>
      </c>
      <c r="C13" s="644">
        <v>4265.28</v>
      </c>
      <c r="D13" s="644"/>
      <c r="E13" s="644">
        <v>34092.201999999997</v>
      </c>
      <c r="F13" s="644"/>
      <c r="G13" s="644">
        <v>5629.1</v>
      </c>
      <c r="H13" s="644"/>
      <c r="I13" s="644">
        <v>47587</v>
      </c>
      <c r="J13" s="644"/>
      <c r="K13" s="644"/>
      <c r="L13" s="39"/>
      <c r="M13" s="582"/>
      <c r="N13" s="582"/>
      <c r="O13" s="209"/>
      <c r="P13" s="137"/>
      <c r="Q13" s="145"/>
      <c r="R13" s="162"/>
      <c r="S13" s="162"/>
      <c r="T13" s="212"/>
      <c r="U13" s="212"/>
      <c r="V13" s="212"/>
      <c r="W13" s="212"/>
      <c r="X13" s="147"/>
    </row>
    <row r="14" spans="2:24" s="38" customFormat="1" ht="15.75" customHeight="1">
      <c r="B14" s="42" t="s">
        <v>51</v>
      </c>
      <c r="C14" s="644">
        <v>22872.92</v>
      </c>
      <c r="D14" s="644"/>
      <c r="E14" s="644">
        <v>66650.83</v>
      </c>
      <c r="F14" s="644"/>
      <c r="G14" s="644">
        <v>22814.26</v>
      </c>
      <c r="H14" s="644"/>
      <c r="I14" s="644">
        <v>112338.01</v>
      </c>
      <c r="J14" s="644"/>
      <c r="K14" s="644"/>
      <c r="L14" s="39"/>
      <c r="M14" s="641"/>
      <c r="N14" s="582"/>
      <c r="O14" s="209"/>
      <c r="P14" s="137"/>
      <c r="Q14" s="145"/>
      <c r="R14" s="162"/>
      <c r="S14" s="162"/>
      <c r="T14" s="212"/>
      <c r="U14" s="212"/>
      <c r="V14" s="212"/>
      <c r="W14" s="212"/>
      <c r="X14" s="147"/>
    </row>
    <row r="15" spans="2:24" s="38" customFormat="1" ht="15.75" customHeight="1">
      <c r="B15" s="72" t="s">
        <v>52</v>
      </c>
      <c r="C15" s="644">
        <v>57047.199999999997</v>
      </c>
      <c r="D15" s="644"/>
      <c r="E15" s="644">
        <v>29323.66</v>
      </c>
      <c r="F15" s="644"/>
      <c r="G15" s="644">
        <v>5745</v>
      </c>
      <c r="H15" s="644"/>
      <c r="I15" s="644">
        <v>92228.86</v>
      </c>
      <c r="J15" s="644"/>
      <c r="K15" s="644"/>
      <c r="L15" s="39"/>
      <c r="M15" s="582"/>
      <c r="N15" s="235"/>
      <c r="O15" s="209"/>
      <c r="P15" s="137"/>
      <c r="Q15" s="145"/>
      <c r="R15" s="162"/>
      <c r="S15" s="162"/>
      <c r="T15" s="212"/>
      <c r="U15" s="212"/>
      <c r="V15" s="212"/>
      <c r="W15" s="212"/>
      <c r="X15" s="147"/>
    </row>
    <row r="16" spans="2:24" s="38" customFormat="1" ht="15.75" customHeight="1">
      <c r="B16" s="42" t="s">
        <v>53</v>
      </c>
      <c r="C16" s="644">
        <v>19929.88</v>
      </c>
      <c r="D16" s="644"/>
      <c r="E16" s="644">
        <v>61881.73</v>
      </c>
      <c r="F16" s="644"/>
      <c r="G16" s="644">
        <v>57720.34</v>
      </c>
      <c r="H16" s="644"/>
      <c r="I16" s="644">
        <v>139531.95000000001</v>
      </c>
      <c r="J16" s="644"/>
      <c r="K16" s="644"/>
      <c r="L16" s="39"/>
      <c r="M16" s="582"/>
      <c r="N16" s="235"/>
      <c r="O16" s="209"/>
      <c r="P16" s="137"/>
      <c r="Q16" s="145"/>
      <c r="R16" s="162"/>
      <c r="S16" s="162"/>
      <c r="T16" s="212"/>
      <c r="U16" s="212"/>
      <c r="V16" s="212"/>
      <c r="W16" s="212"/>
      <c r="X16" s="147"/>
    </row>
    <row r="17" spans="2:24" s="38" customFormat="1" ht="15.75" customHeight="1">
      <c r="B17" s="42" t="s">
        <v>54</v>
      </c>
      <c r="C17" s="644">
        <v>16614.400000000001</v>
      </c>
      <c r="D17" s="644"/>
      <c r="E17" s="644">
        <v>14111.35</v>
      </c>
      <c r="F17" s="644"/>
      <c r="G17" s="644">
        <v>15103.18</v>
      </c>
      <c r="H17" s="644"/>
      <c r="I17" s="644">
        <v>45828.93</v>
      </c>
      <c r="J17" s="644"/>
      <c r="K17" s="644"/>
      <c r="L17" s="39"/>
      <c r="M17" s="582"/>
      <c r="N17" s="590"/>
      <c r="O17" s="591"/>
      <c r="P17" s="592"/>
      <c r="Q17" s="589"/>
      <c r="R17" s="162"/>
      <c r="S17" s="162"/>
      <c r="T17" s="212"/>
      <c r="U17" s="212"/>
      <c r="V17" s="212"/>
      <c r="W17" s="212"/>
      <c r="X17" s="147"/>
    </row>
    <row r="18" spans="2:24" s="38" customFormat="1" ht="15.75" customHeight="1">
      <c r="B18" s="42" t="s">
        <v>55</v>
      </c>
      <c r="C18" s="644">
        <v>0</v>
      </c>
      <c r="D18" s="644"/>
      <c r="E18" s="644">
        <v>57751.31</v>
      </c>
      <c r="F18" s="644"/>
      <c r="G18" s="644">
        <v>26086.38</v>
      </c>
      <c r="H18" s="644"/>
      <c r="I18" s="644">
        <v>84061.69</v>
      </c>
      <c r="J18" s="644"/>
      <c r="K18" s="644"/>
      <c r="L18" s="39"/>
      <c r="M18" s="643"/>
      <c r="N18" s="591"/>
      <c r="O18" s="591"/>
      <c r="P18" s="592"/>
      <c r="Q18" s="589"/>
      <c r="T18" s="212"/>
      <c r="U18" s="212"/>
      <c r="V18" s="212"/>
      <c r="W18" s="212"/>
      <c r="X18" s="147"/>
    </row>
    <row r="19" spans="2:24" s="38" customFormat="1" ht="15.75" customHeight="1">
      <c r="B19" s="42" t="s">
        <v>162</v>
      </c>
      <c r="C19" s="644">
        <v>46247.38</v>
      </c>
      <c r="D19" s="644"/>
      <c r="E19" s="644">
        <v>23182.28</v>
      </c>
      <c r="F19" s="644"/>
      <c r="G19" s="644">
        <v>10431.290000000001</v>
      </c>
      <c r="H19" s="644"/>
      <c r="I19" s="644">
        <v>80168.950000000012</v>
      </c>
      <c r="J19" s="644"/>
      <c r="K19" s="644"/>
      <c r="L19" s="39"/>
      <c r="M19" s="643"/>
      <c r="N19" s="591"/>
      <c r="O19" s="591"/>
      <c r="P19" s="592"/>
      <c r="Q19" s="589"/>
      <c r="T19" s="212"/>
      <c r="U19" s="212"/>
      <c r="V19" s="212"/>
      <c r="W19" s="212"/>
      <c r="X19" s="147"/>
    </row>
    <row r="20" spans="2:24" s="146" customFormat="1" ht="16.5" customHeight="1">
      <c r="B20" s="801" t="s">
        <v>64</v>
      </c>
      <c r="C20" s="806">
        <f t="shared" ref="C20:J20" si="0">SUM(C8:C19)</f>
        <v>267057.53999999998</v>
      </c>
      <c r="D20" s="806">
        <f t="shared" si="0"/>
        <v>94971.03</v>
      </c>
      <c r="E20" s="806">
        <f t="shared" si="0"/>
        <v>556301.17799999996</v>
      </c>
      <c r="F20" s="806">
        <f t="shared" si="0"/>
        <v>180192.12700000001</v>
      </c>
      <c r="G20" s="806">
        <f t="shared" si="0"/>
        <v>249259.27100000001</v>
      </c>
      <c r="H20" s="806">
        <f t="shared" si="0"/>
        <v>133973.77000000002</v>
      </c>
      <c r="I20" s="806">
        <f t="shared" si="0"/>
        <v>1110251.9470000002</v>
      </c>
      <c r="J20" s="806">
        <f t="shared" si="0"/>
        <v>409584.92699999997</v>
      </c>
      <c r="K20" s="644"/>
      <c r="L20" s="145"/>
      <c r="M20" s="643"/>
      <c r="N20" s="209"/>
      <c r="O20" s="209"/>
      <c r="P20" s="137"/>
      <c r="Q20" s="145"/>
      <c r="X20" s="147"/>
    </row>
    <row r="21" spans="2:24" s="38" customFormat="1" ht="16.5" customHeight="1">
      <c r="B21" s="101" t="s">
        <v>429</v>
      </c>
      <c r="C21" s="807">
        <f>C20/I20</f>
        <v>0.24053778128614256</v>
      </c>
      <c r="D21" s="807">
        <f>D20/J20</f>
        <v>0.23187139891991193</v>
      </c>
      <c r="E21" s="807">
        <f>E20/I20</f>
        <v>0.50105850253465023</v>
      </c>
      <c r="F21" s="807">
        <f>F20/J20</f>
        <v>0.43993837449003592</v>
      </c>
      <c r="G21" s="807">
        <f>G20/I20</f>
        <v>0.22450694337760074</v>
      </c>
      <c r="H21" s="807">
        <f>H20/J20</f>
        <v>0.32709643633931879</v>
      </c>
      <c r="I21" s="807">
        <v>1</v>
      </c>
      <c r="J21" s="807">
        <v>1</v>
      </c>
      <c r="K21" s="808"/>
      <c r="L21" s="39"/>
      <c r="M21" s="209"/>
      <c r="N21" s="209"/>
      <c r="O21" s="209"/>
      <c r="P21" s="137"/>
      <c r="Q21" s="145"/>
      <c r="X21" s="147"/>
    </row>
    <row r="22" spans="2:24" s="38" customFormat="1" ht="15.75" customHeight="1">
      <c r="B22" s="1107" t="s">
        <v>472</v>
      </c>
      <c r="C22" s="1108"/>
      <c r="D22" s="1108"/>
      <c r="E22" s="1108"/>
      <c r="F22" s="1108"/>
      <c r="G22" s="1108"/>
      <c r="H22" s="1108"/>
      <c r="I22" s="1108"/>
      <c r="J22" s="1108"/>
      <c r="K22" s="1109"/>
      <c r="L22" s="39"/>
      <c r="M22" s="209"/>
      <c r="N22" s="209"/>
      <c r="O22" s="209"/>
      <c r="P22" s="137"/>
      <c r="Q22" s="145"/>
      <c r="X22" s="147"/>
    </row>
    <row r="23" spans="2:24" s="38" customFormat="1" ht="24.75" customHeight="1">
      <c r="B23" s="1110"/>
      <c r="C23" s="1111"/>
      <c r="D23" s="1111"/>
      <c r="E23" s="1111"/>
      <c r="F23" s="1111"/>
      <c r="G23" s="1111"/>
      <c r="H23" s="1111"/>
      <c r="I23" s="1111"/>
      <c r="J23" s="1111"/>
      <c r="K23" s="1112"/>
      <c r="L23" s="39"/>
      <c r="M23" s="209"/>
      <c r="N23" s="209"/>
      <c r="O23" s="209"/>
      <c r="P23" s="137"/>
      <c r="Q23" s="145"/>
      <c r="X23" s="147"/>
    </row>
    <row r="24" spans="2:24" ht="17.25" customHeight="1">
      <c r="B24" s="1113"/>
      <c r="C24" s="1114"/>
      <c r="D24" s="1114"/>
      <c r="E24" s="1114"/>
      <c r="F24" s="1114"/>
      <c r="G24" s="1114"/>
      <c r="H24" s="1114"/>
      <c r="I24" s="1114"/>
      <c r="J24" s="1114"/>
      <c r="K24" s="1114"/>
    </row>
    <row r="25" spans="2:24" ht="15" customHeight="1">
      <c r="L25" s="1"/>
      <c r="M25" s="139"/>
      <c r="N25" s="139"/>
      <c r="O25" s="139"/>
    </row>
    <row r="26" spans="2:24" ht="15" customHeight="1">
      <c r="L26" s="1"/>
      <c r="M26" s="139"/>
      <c r="N26" s="139"/>
      <c r="O26" s="139"/>
    </row>
    <row r="27" spans="2:24" ht="15" customHeight="1">
      <c r="B27" s="16"/>
      <c r="C27" s="16"/>
      <c r="D27" s="16"/>
      <c r="E27" s="16"/>
      <c r="F27" s="16"/>
      <c r="L27" s="1"/>
      <c r="M27" s="139"/>
      <c r="N27" s="139"/>
      <c r="O27" s="139"/>
      <c r="T27" s="16"/>
      <c r="U27" s="16"/>
      <c r="V27" s="16"/>
      <c r="W27" s="16"/>
    </row>
    <row r="28" spans="2:24" ht="15" customHeight="1">
      <c r="C28" s="16"/>
      <c r="D28" s="16"/>
      <c r="E28" s="16"/>
      <c r="F28" s="16"/>
      <c r="L28" s="1"/>
      <c r="M28" s="593"/>
      <c r="N28" s="139"/>
      <c r="O28" s="139"/>
    </row>
    <row r="29" spans="2:24" ht="15" customHeight="1">
      <c r="L29" s="1"/>
      <c r="M29" s="139"/>
      <c r="N29" s="139"/>
      <c r="O29" s="139"/>
    </row>
    <row r="30" spans="2:24" ht="15" customHeight="1">
      <c r="L30" s="1"/>
      <c r="M30" s="139"/>
      <c r="N30" s="139"/>
      <c r="O30" s="139"/>
    </row>
    <row r="31" spans="2:24" ht="15" customHeight="1">
      <c r="L31" s="1"/>
      <c r="M31" s="139"/>
      <c r="N31" s="139"/>
      <c r="O31" s="139"/>
    </row>
    <row r="32" spans="2:24" ht="15" customHeight="1">
      <c r="L32" s="1"/>
      <c r="M32" s="139"/>
      <c r="N32" s="139"/>
      <c r="O32" s="139"/>
    </row>
    <row r="34" spans="12:24" ht="15" customHeight="1">
      <c r="L34" s="1"/>
      <c r="M34" s="139"/>
      <c r="N34" s="139"/>
      <c r="O34" s="139"/>
    </row>
    <row r="35" spans="12:24" ht="15" customHeight="1">
      <c r="L35" s="1"/>
      <c r="M35" s="139"/>
      <c r="N35" s="139"/>
      <c r="O35" s="139"/>
      <c r="X35" s="151" t="e">
        <f>#REF!</f>
        <v>#REF!</v>
      </c>
    </row>
    <row r="36" spans="12:24" ht="15" customHeight="1">
      <c r="L36" s="1"/>
      <c r="M36" s="139"/>
      <c r="N36" s="139"/>
      <c r="O36" s="139"/>
    </row>
    <row r="37" spans="12:24" ht="15" customHeight="1">
      <c r="L37" s="1"/>
      <c r="M37" s="139"/>
      <c r="N37" s="139"/>
      <c r="O37" s="139"/>
    </row>
    <row r="38" spans="12:24" ht="15" customHeight="1">
      <c r="L38" s="1"/>
      <c r="M38" s="139"/>
      <c r="N38" s="139"/>
      <c r="O38" s="139"/>
    </row>
    <row r="51" spans="12:14">
      <c r="L51" s="1"/>
      <c r="M51" s="125"/>
      <c r="N51" s="125"/>
    </row>
    <row r="52" spans="12:14">
      <c r="L52" s="1"/>
      <c r="M52" s="125"/>
      <c r="N52" s="125"/>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B1:K22"/>
  <sheetViews>
    <sheetView topLeftCell="B1" zoomScaleNormal="100" workbookViewId="0">
      <selection activeCell="K20" sqref="K20"/>
    </sheetView>
  </sheetViews>
  <sheetFormatPr baseColWidth="10" defaultColWidth="10.921875" defaultRowHeight="13.2"/>
  <cols>
    <col min="1" max="1" width="1.61328125" style="535" customWidth="1"/>
    <col min="2" max="2" width="9.921875" style="535" customWidth="1"/>
    <col min="3" max="10" width="6.61328125" style="535" customWidth="1"/>
    <col min="11" max="16384" width="10.921875" style="535"/>
  </cols>
  <sheetData>
    <row r="1" spans="2:11">
      <c r="B1" s="1038" t="s">
        <v>77</v>
      </c>
      <c r="C1" s="1038"/>
      <c r="D1" s="1038"/>
      <c r="E1" s="1038"/>
      <c r="F1" s="1038"/>
      <c r="G1" s="1038"/>
      <c r="H1" s="1038"/>
      <c r="I1" s="1038"/>
      <c r="J1" s="1038"/>
      <c r="K1" s="26"/>
    </row>
    <row r="3" spans="2:11">
      <c r="B3" s="1011" t="s">
        <v>383</v>
      </c>
      <c r="C3" s="1011"/>
      <c r="D3" s="1011"/>
      <c r="E3" s="1011"/>
      <c r="F3" s="1011"/>
      <c r="G3" s="1011"/>
      <c r="H3" s="1011"/>
      <c r="I3" s="1011"/>
      <c r="J3" s="1011"/>
    </row>
    <row r="4" spans="2:11">
      <c r="B4" s="1119" t="s">
        <v>552</v>
      </c>
      <c r="C4" s="1011"/>
      <c r="D4" s="1011"/>
      <c r="E4" s="1011"/>
      <c r="F4" s="1011"/>
      <c r="G4" s="1011"/>
      <c r="H4" s="1011"/>
      <c r="I4" s="1011"/>
      <c r="J4" s="1011"/>
    </row>
    <row r="5" spans="2:11" ht="13.5" customHeight="1">
      <c r="B5" s="1011" t="s">
        <v>169</v>
      </c>
      <c r="C5" s="1011"/>
      <c r="D5" s="1011"/>
      <c r="E5" s="1011"/>
      <c r="F5" s="1011"/>
      <c r="G5" s="1011"/>
      <c r="H5" s="1011"/>
      <c r="I5" s="1011"/>
      <c r="J5" s="1011"/>
    </row>
    <row r="6" spans="2:11" ht="104.25" customHeight="1">
      <c r="B6" s="813" t="s">
        <v>372</v>
      </c>
      <c r="C6" s="1121" t="s">
        <v>374</v>
      </c>
      <c r="D6" s="1121"/>
      <c r="E6" s="1121" t="s">
        <v>375</v>
      </c>
      <c r="F6" s="1121"/>
      <c r="G6" s="1121" t="s">
        <v>455</v>
      </c>
      <c r="H6" s="1121"/>
      <c r="I6" s="1121" t="s">
        <v>376</v>
      </c>
      <c r="J6" s="1121"/>
    </row>
    <row r="7" spans="2:11" ht="15.75" customHeight="1">
      <c r="B7" s="814" t="s">
        <v>373</v>
      </c>
      <c r="C7" s="1120" t="s">
        <v>94</v>
      </c>
      <c r="D7" s="1120"/>
      <c r="E7" s="1120" t="s">
        <v>93</v>
      </c>
      <c r="F7" s="1120"/>
      <c r="G7" s="1120" t="s">
        <v>92</v>
      </c>
      <c r="H7" s="1120"/>
      <c r="I7" s="1120" t="s">
        <v>59</v>
      </c>
      <c r="J7" s="1120"/>
    </row>
    <row r="8" spans="2:11" ht="15.75" customHeight="1">
      <c r="B8" s="815" t="s">
        <v>96</v>
      </c>
      <c r="C8" s="677">
        <v>2019</v>
      </c>
      <c r="D8" s="677">
        <v>2020</v>
      </c>
      <c r="E8" s="677">
        <v>2019</v>
      </c>
      <c r="F8" s="677">
        <v>2020</v>
      </c>
      <c r="G8" s="677">
        <v>2019</v>
      </c>
      <c r="H8" s="677">
        <v>2020</v>
      </c>
      <c r="I8" s="677">
        <v>2019</v>
      </c>
      <c r="J8" s="677">
        <v>2020</v>
      </c>
    </row>
    <row r="9" spans="2:11" ht="15.75" customHeight="1">
      <c r="B9" s="815" t="s">
        <v>47</v>
      </c>
      <c r="C9" s="644">
        <v>0</v>
      </c>
      <c r="D9" s="644">
        <v>18199.61</v>
      </c>
      <c r="E9" s="644">
        <v>56233.03</v>
      </c>
      <c r="F9" s="644">
        <v>24118.438999999998</v>
      </c>
      <c r="G9" s="644">
        <v>29257.24</v>
      </c>
      <c r="H9" s="644">
        <v>29721.919999999998</v>
      </c>
      <c r="I9" s="644">
        <v>0</v>
      </c>
      <c r="J9" s="644">
        <v>448</v>
      </c>
    </row>
    <row r="10" spans="2:11" ht="15.75" customHeight="1">
      <c r="B10" s="815" t="s">
        <v>48</v>
      </c>
      <c r="C10" s="644">
        <v>0</v>
      </c>
      <c r="D10" s="644">
        <v>7430.4</v>
      </c>
      <c r="E10" s="644">
        <v>58659.65</v>
      </c>
      <c r="F10" s="644">
        <v>25936.19</v>
      </c>
      <c r="G10" s="644">
        <v>25244.42</v>
      </c>
      <c r="H10" s="644">
        <v>10850.28</v>
      </c>
      <c r="I10" s="644">
        <v>0</v>
      </c>
      <c r="J10" s="644">
        <v>0</v>
      </c>
    </row>
    <row r="11" spans="2:11" ht="15.75" customHeight="1">
      <c r="B11" s="815" t="s">
        <v>49</v>
      </c>
      <c r="C11" s="644">
        <v>0</v>
      </c>
      <c r="D11" s="644">
        <v>7239.93</v>
      </c>
      <c r="E11" s="644">
        <v>10325.450000000001</v>
      </c>
      <c r="F11" s="644">
        <v>39632.387999999999</v>
      </c>
      <c r="G11" s="644">
        <v>11713.67</v>
      </c>
      <c r="H11" s="644">
        <v>30163.23</v>
      </c>
      <c r="I11" s="644">
        <v>0</v>
      </c>
      <c r="J11" s="644">
        <v>0</v>
      </c>
    </row>
    <row r="12" spans="2:11" ht="15.75" customHeight="1">
      <c r="B12" s="815" t="s">
        <v>57</v>
      </c>
      <c r="C12" s="644">
        <v>0</v>
      </c>
      <c r="D12" s="644">
        <v>30480.86</v>
      </c>
      <c r="E12" s="644">
        <v>63370.934000000001</v>
      </c>
      <c r="F12" s="644">
        <v>21523.07</v>
      </c>
      <c r="G12" s="644">
        <v>2825.89</v>
      </c>
      <c r="H12" s="644">
        <v>24235.599999999999</v>
      </c>
      <c r="I12" s="644">
        <v>0</v>
      </c>
      <c r="J12" s="644">
        <v>0</v>
      </c>
    </row>
    <row r="13" spans="2:11" ht="15.75" customHeight="1">
      <c r="B13" s="815" t="s">
        <v>58</v>
      </c>
      <c r="C13" s="644">
        <v>0</v>
      </c>
      <c r="D13" s="644"/>
      <c r="E13" s="644">
        <v>51124.561999999998</v>
      </c>
      <c r="F13" s="644"/>
      <c r="G13" s="644">
        <v>107.06</v>
      </c>
      <c r="H13" s="644"/>
      <c r="I13" s="644">
        <v>0</v>
      </c>
      <c r="J13" s="644"/>
    </row>
    <row r="14" spans="2:11" ht="15.75" customHeight="1">
      <c r="B14" s="815" t="s">
        <v>50</v>
      </c>
      <c r="C14" s="644">
        <v>0</v>
      </c>
      <c r="D14" s="644"/>
      <c r="E14" s="644">
        <v>9878.2620000000006</v>
      </c>
      <c r="F14" s="644"/>
      <c r="G14" s="644">
        <v>0</v>
      </c>
      <c r="H14" s="644"/>
      <c r="I14" s="644">
        <v>0</v>
      </c>
      <c r="J14" s="644"/>
    </row>
    <row r="15" spans="2:11" ht="15.75" customHeight="1">
      <c r="B15" s="815" t="s">
        <v>51</v>
      </c>
      <c r="C15" s="644">
        <v>0</v>
      </c>
      <c r="D15" s="644"/>
      <c r="E15" s="644">
        <v>38600.089999999997</v>
      </c>
      <c r="F15" s="644"/>
      <c r="G15" s="644">
        <v>0</v>
      </c>
      <c r="H15" s="644"/>
      <c r="I15" s="644">
        <v>0</v>
      </c>
      <c r="J15" s="644"/>
    </row>
    <row r="16" spans="2:11" ht="15.75" customHeight="1">
      <c r="B16" s="815" t="s">
        <v>52</v>
      </c>
      <c r="C16" s="844">
        <v>0</v>
      </c>
      <c r="D16" s="844"/>
      <c r="E16" s="844">
        <v>11356.29</v>
      </c>
      <c r="F16" s="844"/>
      <c r="G16" s="844">
        <v>0</v>
      </c>
      <c r="H16" s="844"/>
      <c r="I16" s="844">
        <v>113</v>
      </c>
      <c r="J16" s="844"/>
    </row>
    <row r="17" spans="2:11" ht="15.75" customHeight="1">
      <c r="B17" s="815" t="s">
        <v>53</v>
      </c>
      <c r="C17" s="644">
        <v>0</v>
      </c>
      <c r="D17" s="844"/>
      <c r="E17" s="644">
        <v>13995</v>
      </c>
      <c r="F17" s="644"/>
      <c r="G17" s="844">
        <v>0</v>
      </c>
      <c r="H17" s="844"/>
      <c r="I17" s="750">
        <v>0</v>
      </c>
      <c r="J17" s="750"/>
    </row>
    <row r="18" spans="2:11" ht="15.75" customHeight="1">
      <c r="B18" s="815" t="s">
        <v>54</v>
      </c>
      <c r="C18" s="644">
        <v>0</v>
      </c>
      <c r="D18" s="644"/>
      <c r="E18" s="644">
        <v>0</v>
      </c>
      <c r="F18" s="644"/>
      <c r="G18" s="644">
        <v>0</v>
      </c>
      <c r="H18" s="644"/>
      <c r="I18" s="750">
        <v>0</v>
      </c>
      <c r="J18" s="750"/>
    </row>
    <row r="19" spans="2:11" ht="15.75" customHeight="1">
      <c r="B19" s="815" t="s">
        <v>55</v>
      </c>
      <c r="C19" s="644">
        <v>0</v>
      </c>
      <c r="D19" s="644"/>
      <c r="E19" s="644">
        <v>0</v>
      </c>
      <c r="F19" s="644"/>
      <c r="G19" s="644">
        <v>0</v>
      </c>
      <c r="H19" s="644"/>
      <c r="I19" s="844">
        <v>224</v>
      </c>
      <c r="J19" s="844"/>
    </row>
    <row r="20" spans="2:11" ht="15.75" customHeight="1">
      <c r="B20" s="815" t="s">
        <v>56</v>
      </c>
      <c r="C20" s="644">
        <v>0</v>
      </c>
      <c r="D20" s="644"/>
      <c r="E20" s="644">
        <v>420</v>
      </c>
      <c r="F20" s="644"/>
      <c r="G20" s="644">
        <v>46247.38</v>
      </c>
      <c r="H20" s="644"/>
      <c r="I20" s="844">
        <v>308</v>
      </c>
      <c r="J20" s="844"/>
    </row>
    <row r="21" spans="2:11">
      <c r="B21" s="816" t="s">
        <v>64</v>
      </c>
      <c r="C21" s="644">
        <f t="shared" ref="C21:J21" si="0">SUM(C9:C20)</f>
        <v>0</v>
      </c>
      <c r="D21" s="644">
        <f t="shared" si="0"/>
        <v>63350.8</v>
      </c>
      <c r="E21" s="644">
        <f>SUM(E9:E20)</f>
        <v>313963.26799999998</v>
      </c>
      <c r="F21" s="644">
        <f t="shared" si="0"/>
        <v>111210.087</v>
      </c>
      <c r="G21" s="644">
        <f t="shared" si="0"/>
        <v>115395.66</v>
      </c>
      <c r="H21" s="644">
        <f t="shared" si="0"/>
        <v>94971.03</v>
      </c>
      <c r="I21" s="644">
        <f t="shared" si="0"/>
        <v>645</v>
      </c>
      <c r="J21" s="644">
        <f t="shared" si="0"/>
        <v>448</v>
      </c>
      <c r="K21" s="625"/>
    </row>
    <row r="22" spans="2:11" ht="27" customHeight="1">
      <c r="B22" s="1118" t="s">
        <v>465</v>
      </c>
      <c r="C22" s="1118"/>
      <c r="D22" s="1118"/>
      <c r="E22" s="1118"/>
      <c r="F22" s="1118"/>
      <c r="G22" s="1118"/>
      <c r="H22" s="1118"/>
      <c r="I22" s="1118"/>
      <c r="J22" s="1118"/>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 right="0.7" top="0.75" bottom="0.75" header="0.3" footer="0.3"/>
  <pageSetup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A1:AL52"/>
  <sheetViews>
    <sheetView topLeftCell="A7" zoomScaleNormal="100" workbookViewId="0">
      <selection activeCell="Q23" sqref="Q23"/>
    </sheetView>
  </sheetViews>
  <sheetFormatPr baseColWidth="10" defaultColWidth="10.921875" defaultRowHeight="11.4"/>
  <cols>
    <col min="1" max="1" width="1" style="1" customWidth="1"/>
    <col min="2" max="2" width="8.69140625" style="1" customWidth="1"/>
    <col min="3" max="10" width="6.07421875" style="1" customWidth="1"/>
    <col min="11" max="11" width="5.23046875" style="1" customWidth="1"/>
    <col min="12" max="12" width="1.53515625" style="1" customWidth="1"/>
    <col min="13" max="13" width="4.4609375" style="1" customWidth="1"/>
    <col min="14" max="14" width="4.69140625" style="910" bestFit="1" customWidth="1"/>
    <col min="15" max="15" width="4" style="910" customWidth="1"/>
    <col min="16" max="17" width="4.23046875" style="910" customWidth="1"/>
    <col min="18" max="18" width="4.69140625" style="910" customWidth="1"/>
    <col min="19" max="19" width="3.53515625" style="1" customWidth="1"/>
    <col min="20" max="20" width="7.53515625" style="1" customWidth="1"/>
    <col min="21" max="30" width="3.53515625" style="1" customWidth="1"/>
    <col min="31" max="31" width="7.921875" style="1" customWidth="1"/>
    <col min="32" max="32" width="2" style="1" customWidth="1"/>
    <col min="33" max="38" width="3" style="4" customWidth="1"/>
    <col min="39" max="16384" width="10.921875" style="1"/>
  </cols>
  <sheetData>
    <row r="1" spans="2:32" s="22" customFormat="1" ht="12.75" customHeight="1">
      <c r="B1" s="1122" t="s">
        <v>78</v>
      </c>
      <c r="C1" s="1122"/>
      <c r="D1" s="1122"/>
      <c r="E1" s="1122"/>
      <c r="F1" s="1122"/>
      <c r="G1" s="1122"/>
      <c r="H1" s="1122"/>
      <c r="I1" s="1122"/>
      <c r="J1" s="1122"/>
      <c r="K1" s="1122"/>
      <c r="N1" s="912"/>
      <c r="O1" s="912"/>
      <c r="P1" s="912"/>
      <c r="Q1" s="912"/>
      <c r="R1" s="912"/>
    </row>
    <row r="2" spans="2:32" s="22" customFormat="1" ht="13.2">
      <c r="M2" s="36"/>
      <c r="N2" s="912"/>
      <c r="O2" s="912"/>
      <c r="P2" s="912"/>
      <c r="Q2" s="912"/>
      <c r="R2" s="912"/>
      <c r="S2" s="36"/>
      <c r="T2" s="36"/>
      <c r="U2" s="36"/>
      <c r="V2" s="36"/>
      <c r="W2" s="36"/>
    </row>
    <row r="3" spans="2:32" s="22" customFormat="1" ht="13.2">
      <c r="B3" s="1038" t="s">
        <v>442</v>
      </c>
      <c r="C3" s="1038"/>
      <c r="D3" s="1038"/>
      <c r="E3" s="1038"/>
      <c r="F3" s="1038"/>
      <c r="G3" s="1038"/>
      <c r="H3" s="1038"/>
      <c r="I3" s="1038"/>
      <c r="J3" s="1038"/>
      <c r="K3" s="1038"/>
      <c r="N3" s="912"/>
      <c r="O3" s="912"/>
      <c r="P3" s="912"/>
      <c r="Q3" s="912"/>
      <c r="R3" s="912"/>
    </row>
    <row r="4" spans="2:32" s="22" customFormat="1" ht="13.2">
      <c r="B4" s="1099" t="s">
        <v>553</v>
      </c>
      <c r="C4" s="1099"/>
      <c r="D4" s="1099"/>
      <c r="E4" s="1099"/>
      <c r="F4" s="1099"/>
      <c r="G4" s="1099"/>
      <c r="H4" s="1099"/>
      <c r="I4" s="1099"/>
      <c r="J4" s="1099"/>
      <c r="K4" s="1099"/>
      <c r="N4" s="912"/>
      <c r="O4" s="912"/>
      <c r="P4" s="912"/>
      <c r="Q4" s="948"/>
      <c r="R4" s="948"/>
    </row>
    <row r="5" spans="2:32" s="22" customFormat="1" ht="13.2">
      <c r="B5" s="1099" t="s">
        <v>137</v>
      </c>
      <c r="C5" s="1099"/>
      <c r="D5" s="1099"/>
      <c r="E5" s="1099"/>
      <c r="F5" s="1099"/>
      <c r="G5" s="1099"/>
      <c r="H5" s="1099"/>
      <c r="I5" s="1099"/>
      <c r="J5" s="1099"/>
      <c r="K5" s="1099"/>
      <c r="N5" s="912"/>
      <c r="O5" s="912"/>
      <c r="P5" s="912"/>
      <c r="Q5" s="912"/>
      <c r="R5" s="912"/>
      <c r="S5" s="210"/>
      <c r="T5" s="210"/>
      <c r="U5" s="210"/>
      <c r="V5" s="210"/>
      <c r="W5" s="210"/>
      <c r="X5" s="210"/>
    </row>
    <row r="6" spans="2:32" s="22" customFormat="1" ht="30" customHeight="1">
      <c r="B6" s="846" t="s">
        <v>96</v>
      </c>
      <c r="C6" s="1116" t="s">
        <v>148</v>
      </c>
      <c r="D6" s="1116"/>
      <c r="E6" s="1116" t="s">
        <v>94</v>
      </c>
      <c r="F6" s="1116"/>
      <c r="G6" s="1116" t="s">
        <v>112</v>
      </c>
      <c r="H6" s="1116"/>
      <c r="I6" s="1046" t="s">
        <v>64</v>
      </c>
      <c r="J6" s="1046"/>
      <c r="K6" s="1046"/>
      <c r="M6" s="200"/>
      <c r="N6" s="949"/>
      <c r="O6" s="949"/>
      <c r="P6" s="949"/>
      <c r="Q6" s="948"/>
      <c r="R6" s="948"/>
      <c r="S6" s="49"/>
      <c r="T6" s="49"/>
      <c r="U6" s="49"/>
      <c r="V6" s="49"/>
      <c r="W6" s="49"/>
      <c r="X6" s="49"/>
      <c r="Y6" s="210"/>
      <c r="Z6" s="210"/>
    </row>
    <row r="7" spans="2:32" s="22" customFormat="1" ht="15.75" customHeight="1">
      <c r="B7" s="452"/>
      <c r="C7" s="677">
        <v>2019</v>
      </c>
      <c r="D7" s="677">
        <v>2020</v>
      </c>
      <c r="E7" s="677">
        <v>2019</v>
      </c>
      <c r="F7" s="677">
        <v>2020</v>
      </c>
      <c r="G7" s="677">
        <v>2019</v>
      </c>
      <c r="H7" s="677">
        <v>2020</v>
      </c>
      <c r="I7" s="677">
        <v>2019</v>
      </c>
      <c r="J7" s="677">
        <v>2020</v>
      </c>
      <c r="K7" s="358" t="s">
        <v>8</v>
      </c>
      <c r="M7" s="143"/>
      <c r="N7" s="869"/>
      <c r="O7" s="869" t="s">
        <v>94</v>
      </c>
      <c r="P7" s="912" t="s">
        <v>595</v>
      </c>
      <c r="Q7" s="950" t="s">
        <v>596</v>
      </c>
      <c r="R7" s="950"/>
      <c r="S7" s="49"/>
      <c r="T7" s="49"/>
      <c r="U7" s="49"/>
      <c r="V7" s="49"/>
      <c r="W7" s="49"/>
      <c r="X7" s="49"/>
      <c r="Y7" s="49"/>
      <c r="Z7" s="49"/>
      <c r="AA7" s="210"/>
      <c r="AB7" s="210"/>
      <c r="AC7" s="210"/>
      <c r="AD7" s="210"/>
      <c r="AE7" s="210"/>
      <c r="AF7" s="210"/>
    </row>
    <row r="8" spans="2:32" s="22" customFormat="1" ht="15.75" customHeight="1">
      <c r="B8" s="107" t="s">
        <v>47</v>
      </c>
      <c r="C8" s="909">
        <v>166.85648771019902</v>
      </c>
      <c r="D8" s="909">
        <v>170.00229653909187</v>
      </c>
      <c r="E8" s="909">
        <v>184.80553416970579</v>
      </c>
      <c r="F8" s="909">
        <v>181.49013191736245</v>
      </c>
      <c r="G8" s="909">
        <v>183.65971811627483</v>
      </c>
      <c r="H8" s="909">
        <v>179.84608737526446</v>
      </c>
      <c r="I8" s="909">
        <v>170.66945717628852</v>
      </c>
      <c r="J8" s="909">
        <v>175.30409397100351</v>
      </c>
      <c r="K8" s="849">
        <f t="shared" ref="K8:K11" si="0">J8/I8*100-100</f>
        <v>2.7155630957024499</v>
      </c>
      <c r="N8" s="911">
        <v>43466</v>
      </c>
      <c r="O8" s="951">
        <v>184.80553416970579</v>
      </c>
      <c r="P8" s="951">
        <v>183.65971811627483</v>
      </c>
      <c r="Q8" s="951">
        <v>166.85648771019902</v>
      </c>
      <c r="R8" s="950"/>
      <c r="S8" s="49"/>
      <c r="T8" s="49"/>
      <c r="U8" s="49"/>
      <c r="V8" s="49"/>
      <c r="W8" s="49"/>
      <c r="X8" s="49"/>
      <c r="Y8" s="49"/>
      <c r="Z8" s="49"/>
      <c r="AA8" s="49"/>
      <c r="AB8" s="49"/>
      <c r="AC8" s="49"/>
    </row>
    <row r="9" spans="2:32" s="22" customFormat="1" ht="15.75" customHeight="1">
      <c r="B9" s="107" t="s">
        <v>48</v>
      </c>
      <c r="C9" s="909">
        <v>163.01295756642645</v>
      </c>
      <c r="D9" s="909">
        <v>173.69576799811472</v>
      </c>
      <c r="E9" s="909">
        <v>178.68528373147078</v>
      </c>
      <c r="F9" s="909">
        <v>189.39620218483532</v>
      </c>
      <c r="G9" s="909">
        <v>175.5400507766787</v>
      </c>
      <c r="H9" s="909">
        <v>186.75110999999998</v>
      </c>
      <c r="I9" s="909">
        <v>167.75626487072785</v>
      </c>
      <c r="J9" s="909">
        <v>186.18503153737592</v>
      </c>
      <c r="K9" s="849">
        <f t="shared" si="0"/>
        <v>10.985441694740402</v>
      </c>
      <c r="M9" s="144"/>
      <c r="N9" s="911">
        <v>43497</v>
      </c>
      <c r="O9" s="951">
        <v>178.68528373147078</v>
      </c>
      <c r="P9" s="951">
        <v>175.5400507766787</v>
      </c>
      <c r="Q9" s="951">
        <v>163.01295756642645</v>
      </c>
      <c r="R9" s="950"/>
      <c r="S9" s="49"/>
      <c r="T9" s="49"/>
      <c r="U9" s="49"/>
      <c r="V9" s="49"/>
      <c r="W9" s="49"/>
      <c r="X9" s="49"/>
      <c r="Y9" s="49"/>
      <c r="Z9" s="49"/>
      <c r="AA9" s="49"/>
      <c r="AB9" s="49"/>
      <c r="AC9" s="49"/>
    </row>
    <row r="10" spans="2:32" s="22" customFormat="1" ht="15.75" customHeight="1">
      <c r="B10" s="107" t="s">
        <v>49</v>
      </c>
      <c r="C10" s="934">
        <v>167.39144725350198</v>
      </c>
      <c r="D10" s="909">
        <v>182.75104898120671</v>
      </c>
      <c r="E10" s="909">
        <v>181.8409388750967</v>
      </c>
      <c r="F10" s="909">
        <v>217.85601603699948</v>
      </c>
      <c r="G10" s="909">
        <v>180.90822225511121</v>
      </c>
      <c r="H10" s="909">
        <v>220.90781266580973</v>
      </c>
      <c r="I10" s="905">
        <v>175.85898737164828</v>
      </c>
      <c r="J10" s="905">
        <v>196.73134444714086</v>
      </c>
      <c r="K10" s="849">
        <f t="shared" si="0"/>
        <v>11.868803174319638</v>
      </c>
      <c r="M10" s="38"/>
      <c r="N10" s="911">
        <v>43525</v>
      </c>
      <c r="O10" s="951">
        <v>181.8409388750967</v>
      </c>
      <c r="P10" s="951">
        <v>180.90822225511121</v>
      </c>
      <c r="Q10" s="951">
        <v>167.39144725350198</v>
      </c>
      <c r="R10" s="950"/>
      <c r="S10" s="49"/>
      <c r="T10" s="49"/>
      <c r="U10" s="49"/>
      <c r="V10" s="49"/>
      <c r="W10" s="49"/>
      <c r="X10" s="49"/>
      <c r="Y10" s="49"/>
      <c r="Z10" s="49"/>
      <c r="AA10" s="49"/>
      <c r="AB10" s="49"/>
      <c r="AC10" s="49"/>
    </row>
    <row r="11" spans="2:32" s="22" customFormat="1" ht="15.75" customHeight="1">
      <c r="B11" s="107" t="s">
        <v>57</v>
      </c>
      <c r="C11" s="690">
        <v>169.69257301329134</v>
      </c>
      <c r="D11" s="909">
        <v>199.60643765752232</v>
      </c>
      <c r="E11" s="909">
        <v>182.70422524058787</v>
      </c>
      <c r="F11" s="909">
        <v>218.12383990791238</v>
      </c>
      <c r="G11" s="909">
        <v>178.82725622413415</v>
      </c>
      <c r="H11" s="909">
        <v>214.75067418770325</v>
      </c>
      <c r="I11" s="909">
        <v>174.05524372175853</v>
      </c>
      <c r="J11" s="909">
        <v>209.48322419267637</v>
      </c>
      <c r="K11" s="849">
        <f t="shared" si="0"/>
        <v>20.354445929564974</v>
      </c>
      <c r="M11" s="38"/>
      <c r="N11" s="911">
        <v>43556</v>
      </c>
      <c r="O11" s="951">
        <v>182.70422524058787</v>
      </c>
      <c r="P11" s="951">
        <v>178.82725622413415</v>
      </c>
      <c r="Q11" s="951">
        <v>169.69257301329134</v>
      </c>
      <c r="R11" s="950"/>
      <c r="S11" s="49"/>
      <c r="T11" s="49"/>
      <c r="U11" s="49"/>
      <c r="V11" s="49"/>
      <c r="W11" s="49"/>
      <c r="X11" s="49"/>
      <c r="Y11" s="49"/>
      <c r="Z11" s="49"/>
      <c r="AA11" s="49"/>
      <c r="AB11" s="49"/>
      <c r="AC11" s="49"/>
    </row>
    <row r="12" spans="2:32" s="22" customFormat="1" ht="15.75" customHeight="1">
      <c r="B12" s="107" t="s">
        <v>58</v>
      </c>
      <c r="C12" s="690">
        <v>175.93265098289484</v>
      </c>
      <c r="D12" s="903"/>
      <c r="E12" s="690">
        <v>183.4474855403252</v>
      </c>
      <c r="F12" s="903"/>
      <c r="G12" s="690">
        <v>183.4474855403252</v>
      </c>
      <c r="H12" s="903"/>
      <c r="I12" s="690">
        <v>177.31075918424511</v>
      </c>
      <c r="J12" s="903"/>
      <c r="K12" s="849"/>
      <c r="N12" s="911">
        <v>43586</v>
      </c>
      <c r="O12" s="951">
        <v>183.4474855403252</v>
      </c>
      <c r="P12" s="951">
        <v>183.4474855403252</v>
      </c>
      <c r="Q12" s="951">
        <v>175.93265098289484</v>
      </c>
      <c r="R12" s="950"/>
      <c r="S12" s="49"/>
      <c r="V12" s="49"/>
      <c r="W12" s="49"/>
      <c r="X12" s="49"/>
      <c r="Y12" s="49"/>
      <c r="Z12" s="49"/>
      <c r="AA12" s="49"/>
      <c r="AB12" s="49"/>
      <c r="AC12" s="49"/>
    </row>
    <row r="13" spans="2:32" s="22" customFormat="1" ht="15.75" customHeight="1">
      <c r="B13" s="107" t="s">
        <v>50</v>
      </c>
      <c r="C13" s="690">
        <v>175.84353897655271</v>
      </c>
      <c r="D13" s="903"/>
      <c r="E13" s="690">
        <v>191.32905916356077</v>
      </c>
      <c r="F13" s="903"/>
      <c r="G13" s="690">
        <v>182.61749687799224</v>
      </c>
      <c r="H13" s="903"/>
      <c r="I13" s="690">
        <v>173.76883006514737</v>
      </c>
      <c r="J13" s="903"/>
      <c r="K13" s="849"/>
      <c r="L13" s="19"/>
      <c r="M13" s="143"/>
      <c r="N13" s="911">
        <v>43617</v>
      </c>
      <c r="O13" s="951">
        <v>191.32905916356077</v>
      </c>
      <c r="P13" s="951">
        <v>182.61749687799224</v>
      </c>
      <c r="Q13" s="951">
        <v>175.84353897655271</v>
      </c>
      <c r="R13" s="950"/>
      <c r="S13" s="49"/>
      <c r="T13" s="210"/>
      <c r="U13" s="210"/>
      <c r="V13" s="49"/>
      <c r="Y13" s="49"/>
      <c r="Z13" s="49"/>
      <c r="AA13" s="49"/>
      <c r="AB13" s="49"/>
      <c r="AC13" s="49"/>
    </row>
    <row r="14" spans="2:32" s="115" customFormat="1" ht="15.75" customHeight="1">
      <c r="B14" s="845" t="s">
        <v>51</v>
      </c>
      <c r="C14" s="690">
        <v>169.56435378899377</v>
      </c>
      <c r="D14" s="903"/>
      <c r="E14" s="690">
        <v>188.66037382526537</v>
      </c>
      <c r="F14" s="903"/>
      <c r="G14" s="690">
        <v>183.89400767730152</v>
      </c>
      <c r="H14" s="903"/>
      <c r="I14" s="690">
        <v>174.35728553686147</v>
      </c>
      <c r="J14" s="903"/>
      <c r="K14" s="849"/>
      <c r="M14" s="143"/>
      <c r="N14" s="911">
        <v>43647</v>
      </c>
      <c r="O14" s="951">
        <v>188.66037382526537</v>
      </c>
      <c r="P14" s="951">
        <v>183.89400767730152</v>
      </c>
      <c r="Q14" s="951">
        <v>169.56435378899377</v>
      </c>
      <c r="R14" s="950"/>
      <c r="S14" s="49"/>
      <c r="T14" s="49"/>
      <c r="U14" s="49"/>
      <c r="V14" s="22"/>
      <c r="W14" s="22"/>
      <c r="X14" s="210"/>
      <c r="Y14" s="22"/>
      <c r="Z14" s="22"/>
      <c r="AA14" s="49"/>
      <c r="AB14" s="49"/>
      <c r="AC14" s="49"/>
    </row>
    <row r="15" spans="2:32" s="22" customFormat="1" ht="15.75" customHeight="1">
      <c r="B15" s="850" t="s">
        <v>52</v>
      </c>
      <c r="C15" s="690">
        <v>179.17951596192964</v>
      </c>
      <c r="D15" s="903"/>
      <c r="E15" s="690">
        <v>182.55327310966058</v>
      </c>
      <c r="F15" s="903"/>
      <c r="G15" s="690">
        <v>183.83346758608198</v>
      </c>
      <c r="H15" s="903"/>
      <c r="I15" s="690">
        <v>175.1020666756913</v>
      </c>
      <c r="J15" s="903"/>
      <c r="K15" s="849"/>
      <c r="N15" s="911">
        <v>43678</v>
      </c>
      <c r="O15" s="951">
        <v>182.55327310966058</v>
      </c>
      <c r="P15" s="951">
        <v>183.83346758608198</v>
      </c>
      <c r="Q15" s="951">
        <v>179.17951596192964</v>
      </c>
      <c r="R15" s="950"/>
      <c r="S15" s="49"/>
      <c r="T15" s="49"/>
      <c r="U15" s="49"/>
      <c r="V15" s="210"/>
      <c r="W15" s="210"/>
      <c r="X15" s="49"/>
      <c r="Y15" s="210"/>
      <c r="Z15" s="210"/>
      <c r="AA15" s="49"/>
      <c r="AB15" s="49"/>
      <c r="AC15" s="49"/>
    </row>
    <row r="16" spans="2:32" ht="15.75" customHeight="1">
      <c r="B16" s="107" t="s">
        <v>53</v>
      </c>
      <c r="C16" s="690">
        <v>178.17627809535787</v>
      </c>
      <c r="D16" s="903"/>
      <c r="E16" s="690">
        <v>178.29716804224648</v>
      </c>
      <c r="F16" s="903"/>
      <c r="G16" s="690">
        <v>179.0890964626459</v>
      </c>
      <c r="H16" s="903"/>
      <c r="I16" s="690">
        <v>178.87653990691601</v>
      </c>
      <c r="J16" s="903"/>
      <c r="K16" s="849"/>
      <c r="M16" s="21"/>
      <c r="N16" s="911">
        <v>43709</v>
      </c>
      <c r="O16" s="951">
        <v>178.29716804224648</v>
      </c>
      <c r="P16" s="951">
        <v>179.0890964626459</v>
      </c>
      <c r="Q16" s="951">
        <v>178.17627809535787</v>
      </c>
      <c r="R16" s="950"/>
      <c r="S16" s="49"/>
      <c r="T16" s="49"/>
      <c r="U16" s="49"/>
      <c r="V16" s="49"/>
      <c r="W16" s="49"/>
      <c r="X16" s="49"/>
      <c r="Y16" s="49"/>
      <c r="Z16" s="49"/>
      <c r="AA16" s="49"/>
      <c r="AB16" s="49"/>
      <c r="AC16" s="49"/>
    </row>
    <row r="17" spans="1:38" ht="15.75" customHeight="1">
      <c r="B17" s="107" t="s">
        <v>54</v>
      </c>
      <c r="C17" s="690"/>
      <c r="D17" s="903"/>
      <c r="E17" s="690">
        <v>174.40423074706126</v>
      </c>
      <c r="F17" s="903"/>
      <c r="G17" s="690">
        <v>171.92692890078743</v>
      </c>
      <c r="H17" s="903"/>
      <c r="I17" s="690">
        <v>174.2274896342812</v>
      </c>
      <c r="J17" s="903"/>
      <c r="K17" s="849"/>
      <c r="M17" s="21"/>
      <c r="N17" s="911">
        <v>43739</v>
      </c>
      <c r="O17" s="951">
        <v>174.40423074706126</v>
      </c>
      <c r="P17" s="951">
        <v>171.92692890078743</v>
      </c>
      <c r="Q17" s="951"/>
      <c r="R17" s="950"/>
      <c r="S17" s="49"/>
      <c r="T17" s="49"/>
      <c r="U17" s="49"/>
      <c r="V17" s="49"/>
      <c r="W17" s="49"/>
      <c r="X17" s="49"/>
      <c r="Y17" s="49"/>
      <c r="Z17" s="49"/>
      <c r="AA17" s="49"/>
      <c r="AB17" s="49"/>
      <c r="AC17" s="49"/>
    </row>
    <row r="18" spans="1:38" ht="15.75" customHeight="1">
      <c r="B18" s="107" t="s">
        <v>55</v>
      </c>
      <c r="C18" s="690">
        <v>177.32839079999999</v>
      </c>
      <c r="D18" s="903"/>
      <c r="E18" s="690">
        <v>184.65931730742247</v>
      </c>
      <c r="F18" s="903"/>
      <c r="G18" s="690">
        <v>182.71736465022741</v>
      </c>
      <c r="H18" s="903"/>
      <c r="I18" s="690">
        <v>187.61358291230044</v>
      </c>
      <c r="J18" s="903"/>
      <c r="K18" s="849"/>
      <c r="M18" s="21"/>
      <c r="N18" s="911">
        <v>43770</v>
      </c>
      <c r="O18" s="951">
        <v>184.65931730742247</v>
      </c>
      <c r="P18" s="951">
        <v>182.71736465022741</v>
      </c>
      <c r="Q18" s="951">
        <v>177.32839079999999</v>
      </c>
      <c r="R18" s="950"/>
      <c r="S18" s="49"/>
      <c r="T18" s="49"/>
      <c r="U18" s="49"/>
      <c r="V18" s="49"/>
      <c r="W18" s="49"/>
      <c r="X18" s="49"/>
      <c r="Y18" s="49"/>
      <c r="Z18" s="49"/>
      <c r="AA18" s="49"/>
      <c r="AB18" s="49"/>
      <c r="AC18" s="49"/>
    </row>
    <row r="19" spans="1:38" ht="15.75" customHeight="1">
      <c r="B19" s="107" t="s">
        <v>56</v>
      </c>
      <c r="C19" s="690">
        <v>163.0526263365746</v>
      </c>
      <c r="D19" s="903"/>
      <c r="E19" s="690">
        <v>187.37055840007326</v>
      </c>
      <c r="F19" s="903"/>
      <c r="G19" s="690">
        <v>173.19617525235765</v>
      </c>
      <c r="H19" s="903"/>
      <c r="I19" s="690">
        <v>167.25251421067631</v>
      </c>
      <c r="J19" s="903"/>
      <c r="K19" s="849"/>
      <c r="M19" s="21"/>
      <c r="N19" s="911">
        <v>43800</v>
      </c>
      <c r="O19" s="951">
        <v>187.37055840007326</v>
      </c>
      <c r="P19" s="951">
        <v>173.19617525235765</v>
      </c>
      <c r="Q19" s="951">
        <v>163.0526263365746</v>
      </c>
      <c r="R19" s="912"/>
      <c r="S19" s="22"/>
      <c r="T19" s="49"/>
      <c r="U19" s="49"/>
      <c r="V19" s="49"/>
      <c r="W19" s="49"/>
      <c r="X19" s="49"/>
      <c r="Y19" s="49"/>
      <c r="Z19" s="49"/>
      <c r="AA19" s="49"/>
      <c r="AB19" s="49"/>
      <c r="AC19" s="49"/>
    </row>
    <row r="20" spans="1:38" ht="32.25" customHeight="1">
      <c r="B20" s="1110" t="s">
        <v>473</v>
      </c>
      <c r="C20" s="1111"/>
      <c r="D20" s="1111"/>
      <c r="E20" s="1111"/>
      <c r="F20" s="1111"/>
      <c r="G20" s="1111"/>
      <c r="H20" s="1111"/>
      <c r="I20" s="1111"/>
      <c r="J20" s="1111"/>
      <c r="K20" s="1112"/>
      <c r="N20" s="911">
        <v>43831</v>
      </c>
      <c r="O20" s="951">
        <v>181.49013191736245</v>
      </c>
      <c r="P20" s="951">
        <v>179.84608737526446</v>
      </c>
      <c r="Q20" s="951">
        <v>170.12734792920389</v>
      </c>
      <c r="R20" s="912"/>
      <c r="S20" s="22"/>
      <c r="T20" s="49"/>
      <c r="U20" s="49"/>
      <c r="V20" s="49"/>
      <c r="W20" s="49"/>
      <c r="X20" s="49"/>
      <c r="Y20" s="49"/>
      <c r="Z20" s="49"/>
      <c r="AA20" s="204"/>
      <c r="AB20" s="204"/>
    </row>
    <row r="21" spans="1:38" ht="15" customHeight="1">
      <c r="B21" s="61"/>
      <c r="D21" s="652"/>
      <c r="F21" s="652"/>
      <c r="H21" s="652"/>
      <c r="J21" s="652"/>
      <c r="N21" s="911">
        <v>43862</v>
      </c>
      <c r="O21" s="951">
        <v>189.39620218483532</v>
      </c>
      <c r="P21" s="951">
        <v>186.75110999999998</v>
      </c>
      <c r="Q21" s="951">
        <v>174.38817529449634</v>
      </c>
      <c r="R21" s="912"/>
      <c r="S21" s="22"/>
      <c r="T21" s="49"/>
      <c r="U21" s="49"/>
      <c r="V21" s="49"/>
      <c r="W21" s="49"/>
      <c r="X21" s="49"/>
      <c r="Y21" s="49"/>
      <c r="Z21" s="49"/>
    </row>
    <row r="22" spans="1:38" ht="27" customHeight="1">
      <c r="M22" s="195"/>
      <c r="N22" s="911">
        <v>43891</v>
      </c>
      <c r="O22" s="951">
        <v>217.85601603699948</v>
      </c>
      <c r="P22" s="951">
        <v>220.90781266580973</v>
      </c>
      <c r="Q22" s="951">
        <v>182.74942056190335</v>
      </c>
      <c r="R22" s="912"/>
      <c r="S22" s="22"/>
      <c r="T22" s="22"/>
      <c r="U22" s="22"/>
      <c r="V22" s="49"/>
      <c r="W22" s="49"/>
      <c r="X22" s="49"/>
      <c r="Y22" s="49"/>
      <c r="Z22" s="49"/>
    </row>
    <row r="23" spans="1:38" ht="15" customHeight="1">
      <c r="N23" s="911">
        <v>43922</v>
      </c>
      <c r="O23" s="974">
        <f>F11</f>
        <v>218.12383990791238</v>
      </c>
      <c r="P23" s="974">
        <f>H11</f>
        <v>214.75067418770325</v>
      </c>
      <c r="Q23" s="974">
        <f>D11</f>
        <v>199.60643765752232</v>
      </c>
      <c r="R23" s="912"/>
      <c r="S23" s="22"/>
      <c r="T23" s="22"/>
      <c r="U23" s="22"/>
      <c r="V23" s="49"/>
      <c r="W23" s="49"/>
      <c r="Y23" s="49"/>
      <c r="Z23" s="49"/>
    </row>
    <row r="24" spans="1:38" ht="15" customHeight="1">
      <c r="A24" s="16"/>
      <c r="B24" s="16"/>
      <c r="C24" s="16"/>
      <c r="D24" s="16"/>
      <c r="E24" s="16"/>
      <c r="N24" s="911">
        <v>43952</v>
      </c>
      <c r="O24" s="912"/>
      <c r="P24" s="912"/>
      <c r="Q24" s="912"/>
      <c r="R24" s="912"/>
      <c r="S24" s="22"/>
      <c r="T24" s="22"/>
      <c r="U24" s="22"/>
      <c r="V24" s="22"/>
    </row>
    <row r="25" spans="1:38" ht="15" customHeight="1">
      <c r="B25" s="16"/>
      <c r="C25" s="16"/>
      <c r="D25" s="16"/>
      <c r="E25" s="16"/>
      <c r="N25" s="911">
        <v>43983</v>
      </c>
      <c r="O25" s="912"/>
      <c r="P25" s="912"/>
      <c r="Q25" s="912"/>
      <c r="R25" s="912"/>
      <c r="S25" s="22"/>
      <c r="T25" s="22"/>
      <c r="U25" s="22"/>
      <c r="V25" s="22"/>
    </row>
    <row r="26" spans="1:38" ht="15" customHeight="1">
      <c r="N26" s="911">
        <v>44013</v>
      </c>
      <c r="O26" s="912"/>
      <c r="P26" s="912"/>
      <c r="Q26" s="912"/>
      <c r="R26" s="912"/>
      <c r="S26" s="22"/>
      <c r="T26" s="22"/>
      <c r="U26" s="22"/>
      <c r="V26" s="22"/>
      <c r="AG26" s="1"/>
      <c r="AH26" s="1"/>
      <c r="AI26" s="1"/>
      <c r="AJ26" s="1"/>
      <c r="AK26" s="1"/>
      <c r="AL26" s="1"/>
    </row>
    <row r="27" spans="1:38" ht="15" customHeight="1">
      <c r="N27" s="911">
        <v>44044</v>
      </c>
      <c r="O27" s="912"/>
      <c r="P27" s="912"/>
      <c r="Q27" s="912"/>
      <c r="R27" s="912"/>
      <c r="S27" s="22"/>
      <c r="T27" s="22"/>
      <c r="U27" s="22"/>
      <c r="V27" s="22"/>
    </row>
    <row r="28" spans="1:38" ht="39" customHeight="1">
      <c r="A28" s="2"/>
      <c r="B28" s="2"/>
    </row>
    <row r="29" spans="1:38" ht="44.1" customHeight="1">
      <c r="A29" s="119"/>
      <c r="B29" s="58"/>
      <c r="C29" s="58"/>
      <c r="D29" s="58"/>
      <c r="E29" s="58"/>
      <c r="F29" s="58"/>
      <c r="G29" s="58"/>
      <c r="H29" s="58"/>
      <c r="I29" s="58"/>
      <c r="J29" s="58"/>
      <c r="K29" s="58"/>
      <c r="L29" s="58"/>
      <c r="M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34.5" customHeight="1">
      <c r="B34" s="1108" t="s">
        <v>473</v>
      </c>
      <c r="C34" s="1108"/>
      <c r="D34" s="1108"/>
      <c r="E34" s="1108"/>
      <c r="F34" s="1108"/>
      <c r="G34" s="1108"/>
      <c r="H34" s="1108"/>
      <c r="I34" s="1108"/>
      <c r="J34" s="1108"/>
      <c r="K34" s="1108"/>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B1:J21"/>
  <sheetViews>
    <sheetView topLeftCell="B1" zoomScaleNormal="100" workbookViewId="0">
      <selection activeCell="D12" sqref="D12:I15"/>
    </sheetView>
  </sheetViews>
  <sheetFormatPr baseColWidth="10" defaultColWidth="10.921875" defaultRowHeight="13.2"/>
  <cols>
    <col min="1" max="1" width="2.4609375" style="535" customWidth="1"/>
    <col min="2" max="2" width="8" style="535" customWidth="1"/>
    <col min="3" max="10" width="6.3828125" style="535" customWidth="1"/>
    <col min="11" max="11" width="3.07421875" style="535" customWidth="1"/>
    <col min="12" max="16384" width="10.921875" style="535"/>
  </cols>
  <sheetData>
    <row r="1" spans="2:10">
      <c r="B1" s="1123" t="s">
        <v>79</v>
      </c>
      <c r="C1" s="1123"/>
      <c r="D1" s="1123"/>
      <c r="E1" s="1123"/>
      <c r="F1" s="1123"/>
      <c r="G1" s="1123"/>
      <c r="H1" s="1123"/>
      <c r="I1" s="1123"/>
      <c r="J1" s="1123"/>
    </row>
    <row r="2" spans="2:10">
      <c r="B2" s="561"/>
      <c r="C2" s="561"/>
      <c r="D2" s="561"/>
      <c r="E2" s="561"/>
      <c r="F2" s="561"/>
      <c r="G2" s="561"/>
      <c r="H2" s="561"/>
      <c r="I2" s="561"/>
    </row>
    <row r="3" spans="2:10" ht="21" customHeight="1">
      <c r="B3" s="1125" t="s">
        <v>387</v>
      </c>
      <c r="C3" s="1125"/>
      <c r="D3" s="1125"/>
      <c r="E3" s="1125"/>
      <c r="F3" s="1125"/>
      <c r="G3" s="1125"/>
      <c r="H3" s="1125"/>
      <c r="I3" s="1125"/>
      <c r="J3" s="1125"/>
    </row>
    <row r="4" spans="2:10" ht="15.75" customHeight="1">
      <c r="B4" s="1099" t="s">
        <v>553</v>
      </c>
      <c r="C4" s="1124"/>
      <c r="D4" s="1124"/>
      <c r="E4" s="1124"/>
      <c r="F4" s="1124"/>
      <c r="G4" s="1124"/>
      <c r="H4" s="1124"/>
      <c r="I4" s="1124"/>
      <c r="J4" s="1124"/>
    </row>
    <row r="5" spans="2:10" ht="15.75" customHeight="1">
      <c r="B5" s="1124" t="s">
        <v>391</v>
      </c>
      <c r="C5" s="1124"/>
      <c r="D5" s="1124"/>
      <c r="E5" s="1124"/>
      <c r="F5" s="1124"/>
      <c r="G5" s="1124"/>
      <c r="H5" s="1124"/>
      <c r="I5" s="1124"/>
      <c r="J5" s="1124"/>
    </row>
    <row r="6" spans="2:10" ht="103.5" customHeight="1">
      <c r="B6" s="817" t="s">
        <v>372</v>
      </c>
      <c r="C6" s="1127" t="s">
        <v>374</v>
      </c>
      <c r="D6" s="1127"/>
      <c r="E6" s="1127" t="s">
        <v>375</v>
      </c>
      <c r="F6" s="1127"/>
      <c r="G6" s="1127" t="s">
        <v>455</v>
      </c>
      <c r="H6" s="1127"/>
      <c r="I6" s="1127" t="s">
        <v>376</v>
      </c>
      <c r="J6" s="1127"/>
    </row>
    <row r="7" spans="2:10" ht="15.75" customHeight="1">
      <c r="B7" s="818" t="s">
        <v>373</v>
      </c>
      <c r="C7" s="1126" t="s">
        <v>94</v>
      </c>
      <c r="D7" s="1126"/>
      <c r="E7" s="1126" t="s">
        <v>93</v>
      </c>
      <c r="F7" s="1126"/>
      <c r="G7" s="1126" t="s">
        <v>92</v>
      </c>
      <c r="H7" s="1126"/>
      <c r="I7" s="1126"/>
      <c r="J7" s="1126"/>
    </row>
    <row r="8" spans="2:10" ht="15.75" customHeight="1">
      <c r="B8" s="819" t="s">
        <v>96</v>
      </c>
      <c r="C8" s="677">
        <v>2019</v>
      </c>
      <c r="D8" s="677">
        <v>2020</v>
      </c>
      <c r="E8" s="677">
        <v>2019</v>
      </c>
      <c r="F8" s="677">
        <v>2020</v>
      </c>
      <c r="G8" s="677">
        <v>2019</v>
      </c>
      <c r="H8" s="677">
        <v>2020</v>
      </c>
      <c r="I8" s="677">
        <v>2019</v>
      </c>
      <c r="J8" s="677">
        <v>2020</v>
      </c>
    </row>
    <row r="9" spans="2:10" ht="15.75" customHeight="1">
      <c r="B9" s="819" t="s">
        <v>47</v>
      </c>
      <c r="C9" s="692"/>
      <c r="D9" s="692">
        <v>235.81303170782229</v>
      </c>
      <c r="E9" s="692">
        <v>247.7243561301961</v>
      </c>
      <c r="F9" s="905">
        <v>213.16856451613634</v>
      </c>
      <c r="G9" s="692">
        <v>243.9793008499777</v>
      </c>
      <c r="H9" s="905">
        <v>215.70144660910196</v>
      </c>
      <c r="I9" s="692"/>
      <c r="J9" s="692">
        <v>234.60750000000002</v>
      </c>
    </row>
    <row r="10" spans="2:10" ht="15.75" customHeight="1">
      <c r="B10" s="819" t="s">
        <v>48</v>
      </c>
      <c r="C10" s="692"/>
      <c r="D10" s="692">
        <v>237.82139454134366</v>
      </c>
      <c r="E10" s="692">
        <v>249.19084754170879</v>
      </c>
      <c r="F10" s="905">
        <v>210.68976515054834</v>
      </c>
      <c r="G10" s="692">
        <v>246.41084009852474</v>
      </c>
      <c r="H10" s="905">
        <v>222.33483283380707</v>
      </c>
      <c r="I10" s="693"/>
      <c r="J10" s="693"/>
    </row>
    <row r="11" spans="2:10" ht="15.75" customHeight="1">
      <c r="B11" s="819" t="s">
        <v>49</v>
      </c>
      <c r="C11" s="692"/>
      <c r="D11" s="692">
        <v>237.70798612693767</v>
      </c>
      <c r="E11" s="692">
        <v>256.21482647245398</v>
      </c>
      <c r="F11" s="905">
        <v>213.7368921600181</v>
      </c>
      <c r="G11" s="692">
        <v>245.85022371297811</v>
      </c>
      <c r="H11" s="905">
        <v>217.76909535218874</v>
      </c>
      <c r="I11" s="693"/>
      <c r="J11" s="693"/>
    </row>
    <row r="12" spans="2:10" ht="15.75" customHeight="1">
      <c r="B12" s="819" t="s">
        <v>57</v>
      </c>
      <c r="C12" s="736"/>
      <c r="D12" s="692">
        <v>246.91698921880814</v>
      </c>
      <c r="E12" s="692">
        <v>254.60342749564012</v>
      </c>
      <c r="F12" s="692">
        <v>223.4333856647774</v>
      </c>
      <c r="G12" s="692">
        <v>246.53925665896406</v>
      </c>
      <c r="H12" s="692">
        <v>226.82697890706234</v>
      </c>
      <c r="I12" s="692"/>
      <c r="J12" s="736"/>
    </row>
    <row r="13" spans="2:10" ht="15.75" customHeight="1">
      <c r="B13" s="819" t="s">
        <v>58</v>
      </c>
      <c r="C13" s="691"/>
      <c r="D13" s="692"/>
      <c r="E13" s="692">
        <v>253.69082594780954</v>
      </c>
      <c r="F13" s="692"/>
      <c r="G13" s="692">
        <v>241.85223239305063</v>
      </c>
      <c r="H13" s="692"/>
      <c r="I13" s="692"/>
      <c r="J13" s="691"/>
    </row>
    <row r="14" spans="2:10" ht="15.75" customHeight="1">
      <c r="B14" s="819" t="s">
        <v>50</v>
      </c>
      <c r="C14" s="692"/>
      <c r="D14" s="692"/>
      <c r="E14" s="692">
        <v>253.17256821088566</v>
      </c>
      <c r="F14" s="692"/>
      <c r="G14" s="692"/>
      <c r="H14" s="692"/>
      <c r="I14" s="692"/>
      <c r="J14" s="692"/>
    </row>
    <row r="15" spans="2:10" ht="15.75" customHeight="1">
      <c r="B15" s="819" t="s">
        <v>51</v>
      </c>
      <c r="C15" s="692"/>
      <c r="D15" s="692"/>
      <c r="E15" s="692">
        <v>247.15674108531877</v>
      </c>
      <c r="F15" s="692"/>
      <c r="G15" s="692"/>
      <c r="H15" s="692"/>
      <c r="I15" s="692"/>
      <c r="J15" s="692"/>
    </row>
    <row r="16" spans="2:10" ht="15.75" customHeight="1">
      <c r="B16" s="819" t="s">
        <v>52</v>
      </c>
      <c r="C16" s="692"/>
      <c r="D16" s="692"/>
      <c r="E16" s="692">
        <v>250.49197669309251</v>
      </c>
      <c r="F16" s="905"/>
      <c r="G16" s="692"/>
      <c r="H16" s="905"/>
      <c r="I16" s="692">
        <v>307.86</v>
      </c>
      <c r="J16" s="692"/>
    </row>
    <row r="17" spans="2:10" ht="15.75" customHeight="1">
      <c r="B17" s="819" t="s">
        <v>53</v>
      </c>
      <c r="C17" s="692"/>
      <c r="D17" s="692"/>
      <c r="E17" s="692">
        <v>248</v>
      </c>
      <c r="F17" s="905"/>
      <c r="G17" s="692"/>
      <c r="H17" s="905"/>
      <c r="I17" s="692"/>
      <c r="J17" s="692"/>
    </row>
    <row r="18" spans="2:10" ht="15.75" customHeight="1">
      <c r="B18" s="819" t="s">
        <v>54</v>
      </c>
      <c r="C18" s="692"/>
      <c r="D18" s="692"/>
      <c r="E18" s="692"/>
      <c r="F18" s="905"/>
      <c r="G18" s="692"/>
      <c r="H18" s="905"/>
      <c r="I18" s="692"/>
      <c r="J18" s="692"/>
    </row>
    <row r="19" spans="2:10" ht="15.75" customHeight="1">
      <c r="B19" s="819" t="s">
        <v>55</v>
      </c>
      <c r="C19" s="692"/>
      <c r="D19" s="692"/>
      <c r="E19" s="692"/>
      <c r="F19" s="905"/>
      <c r="G19" s="692"/>
      <c r="H19" s="905"/>
      <c r="I19" s="692"/>
      <c r="J19" s="692"/>
    </row>
    <row r="20" spans="2:10" ht="15.75" customHeight="1">
      <c r="B20" s="819" t="s">
        <v>56</v>
      </c>
      <c r="C20" s="691"/>
      <c r="D20" s="691"/>
      <c r="E20" s="692">
        <v>230.12657142857142</v>
      </c>
      <c r="F20" s="905"/>
      <c r="G20" s="692">
        <v>211.3703673591888</v>
      </c>
      <c r="H20" s="905"/>
      <c r="I20" s="692">
        <v>228.36</v>
      </c>
      <c r="J20" s="692"/>
    </row>
    <row r="21" spans="2:10" ht="37.5" customHeight="1">
      <c r="B21" s="1076" t="s">
        <v>465</v>
      </c>
      <c r="C21" s="1076"/>
      <c r="D21" s="1076"/>
      <c r="E21" s="1076"/>
      <c r="F21" s="1076"/>
      <c r="G21" s="1076"/>
      <c r="H21" s="1076"/>
      <c r="I21" s="1076"/>
      <c r="J21" s="1076"/>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 right="0.7" top="0.75" bottom="0.75" header="0.3" footer="0.3"/>
  <pageSetup orientation="portrait" r:id="rId1"/>
  <headerFooter>
    <oddFooter>&amp;C&amp;10 17</oddFooter>
  </headerFooter>
  <ignoredErrors>
    <ignoredError sqref="D19 D1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W93"/>
  <sheetViews>
    <sheetView topLeftCell="A10" zoomScaleNormal="100" zoomScaleSheetLayoutView="75" workbookViewId="0">
      <selection activeCell="O19" sqref="O19"/>
    </sheetView>
  </sheetViews>
  <sheetFormatPr baseColWidth="10" defaultColWidth="7.23046875" defaultRowHeight="11.4"/>
  <cols>
    <col min="1" max="1" width="1.23046875" style="1" customWidth="1"/>
    <col min="2" max="2" width="6.921875" style="1" customWidth="1"/>
    <col min="3" max="12" width="5.61328125" style="1" customWidth="1"/>
    <col min="13" max="13" width="7.23046875" style="874"/>
    <col min="14" max="15" width="7.23046875" style="874" customWidth="1"/>
    <col min="16" max="16" width="7.23046875" style="874"/>
    <col min="17" max="18" width="7.4609375" style="874" bestFit="1" customWidth="1"/>
    <col min="19" max="16384" width="7.23046875" style="1"/>
  </cols>
  <sheetData>
    <row r="1" spans="2:23" s="24" customFormat="1" ht="13.2">
      <c r="B1" s="1038" t="s">
        <v>80</v>
      </c>
      <c r="C1" s="1038"/>
      <c r="D1" s="1038"/>
      <c r="E1" s="1038"/>
      <c r="F1" s="1038"/>
      <c r="G1" s="1038"/>
      <c r="H1" s="1038"/>
      <c r="I1" s="1038"/>
      <c r="J1" s="1038"/>
      <c r="K1" s="1038"/>
      <c r="M1" s="672"/>
      <c r="N1" s="672"/>
      <c r="O1" s="672"/>
      <c r="P1" s="672"/>
      <c r="Q1" s="672"/>
      <c r="R1" s="672"/>
    </row>
    <row r="2" spans="2:23" s="24" customFormat="1" ht="13.2">
      <c r="B2" s="33"/>
      <c r="C2" s="34"/>
      <c r="D2" s="34"/>
      <c r="E2" s="34"/>
      <c r="F2" s="34"/>
      <c r="M2" s="672"/>
      <c r="N2" s="672"/>
      <c r="O2" s="672"/>
      <c r="P2" s="672"/>
      <c r="Q2" s="672"/>
      <c r="R2" s="672"/>
    </row>
    <row r="3" spans="2:23" s="24" customFormat="1" ht="13.2">
      <c r="B3" s="1038" t="s">
        <v>83</v>
      </c>
      <c r="C3" s="1038"/>
      <c r="D3" s="1038"/>
      <c r="E3" s="1038"/>
      <c r="F3" s="1038"/>
      <c r="G3" s="1038"/>
      <c r="H3" s="1038"/>
      <c r="I3" s="1038"/>
      <c r="J3" s="1038"/>
      <c r="K3" s="1038"/>
      <c r="M3" s="672"/>
      <c r="N3" s="672"/>
      <c r="O3" s="672"/>
      <c r="P3" s="672"/>
      <c r="Q3" s="672"/>
      <c r="R3" s="672"/>
    </row>
    <row r="4" spans="2:23" s="24" customFormat="1" ht="13.2">
      <c r="B4" s="1038" t="s">
        <v>553</v>
      </c>
      <c r="C4" s="1038"/>
      <c r="D4" s="1038"/>
      <c r="E4" s="1038"/>
      <c r="F4" s="1038"/>
      <c r="G4" s="1038"/>
      <c r="H4" s="1038"/>
      <c r="I4" s="1038"/>
      <c r="J4" s="1038"/>
      <c r="K4" s="1038"/>
      <c r="M4" s="672"/>
      <c r="N4" s="672"/>
      <c r="O4" s="672"/>
      <c r="P4" s="672"/>
      <c r="Q4" s="672"/>
      <c r="R4" s="672"/>
    </row>
    <row r="5" spans="2:23" s="24" customFormat="1" ht="18" customHeight="1">
      <c r="B5" s="1038" t="s">
        <v>432</v>
      </c>
      <c r="C5" s="1038"/>
      <c r="D5" s="1038"/>
      <c r="E5" s="1038"/>
      <c r="F5" s="1038"/>
      <c r="G5" s="1038"/>
      <c r="H5" s="1038"/>
      <c r="I5" s="1038"/>
      <c r="J5" s="1038"/>
      <c r="K5" s="1038"/>
      <c r="M5" s="672"/>
      <c r="N5" s="672"/>
      <c r="O5" s="672"/>
      <c r="P5" s="672"/>
      <c r="Q5" s="672"/>
      <c r="R5" s="672"/>
    </row>
    <row r="6" spans="2:23" s="22" customFormat="1" ht="24.75" customHeight="1">
      <c r="B6" s="1132" t="s">
        <v>96</v>
      </c>
      <c r="C6" s="1128" t="s">
        <v>92</v>
      </c>
      <c r="D6" s="1128"/>
      <c r="E6" s="1128" t="s">
        <v>93</v>
      </c>
      <c r="F6" s="1128"/>
      <c r="G6" s="1128" t="s">
        <v>94</v>
      </c>
      <c r="H6" s="1128"/>
      <c r="I6" s="1129" t="s">
        <v>64</v>
      </c>
      <c r="J6" s="1129"/>
      <c r="K6" s="1129"/>
      <c r="M6" s="654"/>
      <c r="N6" s="654"/>
      <c r="O6" s="654"/>
      <c r="P6" s="654"/>
      <c r="Q6" s="654"/>
      <c r="R6" s="654"/>
    </row>
    <row r="7" spans="2:23" s="22" customFormat="1" ht="48" customHeight="1">
      <c r="B7" s="1132"/>
      <c r="C7" s="677">
        <v>2019</v>
      </c>
      <c r="D7" s="677">
        <v>2020</v>
      </c>
      <c r="E7" s="677">
        <v>2019</v>
      </c>
      <c r="F7" s="677">
        <v>2020</v>
      </c>
      <c r="G7" s="677">
        <v>2019</v>
      </c>
      <c r="H7" s="677">
        <v>2020</v>
      </c>
      <c r="I7" s="677">
        <v>2019</v>
      </c>
      <c r="J7" s="677">
        <v>2020</v>
      </c>
      <c r="K7" s="802" t="s">
        <v>504</v>
      </c>
      <c r="M7" s="654"/>
      <c r="N7" s="654" t="s">
        <v>587</v>
      </c>
      <c r="O7" s="654" t="s">
        <v>93</v>
      </c>
      <c r="P7" s="654" t="s">
        <v>94</v>
      </c>
      <c r="Q7" s="654"/>
      <c r="R7" s="654"/>
    </row>
    <row r="8" spans="2:23" s="22" customFormat="1" ht="15.75" customHeight="1">
      <c r="B8" s="820" t="s">
        <v>47</v>
      </c>
      <c r="C8" s="905">
        <v>170.17189501676495</v>
      </c>
      <c r="D8" s="905">
        <v>167.84891608145881</v>
      </c>
      <c r="E8" s="905">
        <v>174.96256443838436</v>
      </c>
      <c r="F8" s="905">
        <v>173.5213821241872</v>
      </c>
      <c r="G8" s="905">
        <v>178.20300643722803</v>
      </c>
      <c r="H8" s="905">
        <v>177.34495979445921</v>
      </c>
      <c r="I8" s="905">
        <v>173.2263153950025</v>
      </c>
      <c r="J8" s="905">
        <v>172.42138334340049</v>
      </c>
      <c r="K8" s="922">
        <f t="shared" ref="K8:K11" si="0">J8/I8-1</f>
        <v>-4.6467076885319258E-3</v>
      </c>
      <c r="M8" s="911">
        <v>43466</v>
      </c>
      <c r="N8" s="936">
        <v>170.17189501676495</v>
      </c>
      <c r="O8" s="936">
        <v>174.96256443838436</v>
      </c>
      <c r="P8" s="936">
        <v>178.20300643722803</v>
      </c>
      <c r="Q8" s="936"/>
      <c r="R8" s="936"/>
      <c r="S8" s="73"/>
      <c r="T8" s="73"/>
    </row>
    <row r="9" spans="2:23" s="22" customFormat="1" ht="15.75" customHeight="1">
      <c r="B9" s="820" t="s">
        <v>48</v>
      </c>
      <c r="C9" s="905">
        <v>169.91566227706605</v>
      </c>
      <c r="D9" s="905">
        <v>173.21892904509284</v>
      </c>
      <c r="E9" s="905">
        <v>175.29707341269841</v>
      </c>
      <c r="F9" s="905">
        <v>179.82508836490845</v>
      </c>
      <c r="G9" s="905">
        <v>177.2689014689015</v>
      </c>
      <c r="H9" s="905">
        <v>182.2215413164561</v>
      </c>
      <c r="I9" s="905">
        <v>173.06936746289426</v>
      </c>
      <c r="J9" s="905">
        <v>178.03187610025464</v>
      </c>
      <c r="K9" s="922">
        <f t="shared" si="0"/>
        <v>2.8673523859872763E-2</v>
      </c>
      <c r="M9" s="911">
        <v>43497</v>
      </c>
      <c r="N9" s="936">
        <v>169.91566227706605</v>
      </c>
      <c r="O9" s="936">
        <v>175.29707341269841</v>
      </c>
      <c r="P9" s="936">
        <v>177.2689014689015</v>
      </c>
      <c r="Q9" s="654"/>
      <c r="R9" s="936"/>
      <c r="S9" s="73"/>
      <c r="T9" s="73"/>
    </row>
    <row r="10" spans="2:23" s="22" customFormat="1" ht="15.75" customHeight="1">
      <c r="B10" s="820" t="s">
        <v>49</v>
      </c>
      <c r="C10" s="905">
        <v>167.66961838498844</v>
      </c>
      <c r="D10" s="905">
        <v>177.25376344086021</v>
      </c>
      <c r="E10" s="905">
        <v>172.14569892473122</v>
      </c>
      <c r="F10" s="905">
        <v>191.72243401759533</v>
      </c>
      <c r="G10" s="905">
        <v>168.81100082712987</v>
      </c>
      <c r="H10" s="905">
        <v>187.74655870445341</v>
      </c>
      <c r="I10" s="905">
        <v>168.56307876948904</v>
      </c>
      <c r="J10" s="905">
        <v>187.19161509392632</v>
      </c>
      <c r="K10" s="922">
        <f t="shared" si="0"/>
        <v>0.11051374037793837</v>
      </c>
      <c r="M10" s="911">
        <v>43525</v>
      </c>
      <c r="N10" s="936">
        <v>167.66961838498844</v>
      </c>
      <c r="O10" s="936">
        <v>172.14569892473122</v>
      </c>
      <c r="P10" s="936">
        <v>168.81100082712987</v>
      </c>
      <c r="Q10" s="654"/>
      <c r="R10" s="936"/>
      <c r="S10" s="73"/>
      <c r="T10" s="73"/>
    </row>
    <row r="11" spans="2:23" s="22" customFormat="1" ht="15.75" customHeight="1">
      <c r="B11" s="822" t="s">
        <v>57</v>
      </c>
      <c r="C11" s="971">
        <v>157.5</v>
      </c>
      <c r="D11" s="971">
        <v>189.05</v>
      </c>
      <c r="E11" s="971">
        <v>176.1989417989418</v>
      </c>
      <c r="F11" s="971">
        <v>201.28435185185182</v>
      </c>
      <c r="G11" s="971">
        <v>167.33333333333331</v>
      </c>
      <c r="H11" s="971">
        <v>202.02111111111108</v>
      </c>
      <c r="I11" s="971">
        <v>173.4836467236467</v>
      </c>
      <c r="J11" s="971">
        <v>198.98918128654969</v>
      </c>
      <c r="K11" s="922">
        <f t="shared" si="0"/>
        <v>0.14701982028042337</v>
      </c>
      <c r="M11" s="911">
        <v>43556</v>
      </c>
      <c r="N11" s="936">
        <v>157.5</v>
      </c>
      <c r="O11" s="936">
        <v>176.1989417989418</v>
      </c>
      <c r="P11" s="936">
        <v>167.33333333333331</v>
      </c>
      <c r="Q11" s="654"/>
      <c r="R11" s="654"/>
      <c r="S11" s="38"/>
    </row>
    <row r="12" spans="2:23" s="22" customFormat="1" ht="15.75" customHeight="1">
      <c r="B12" s="820" t="s">
        <v>58</v>
      </c>
      <c r="C12" s="737">
        <v>163</v>
      </c>
      <c r="D12" s="906"/>
      <c r="E12" s="737">
        <v>172.44976958525345</v>
      </c>
      <c r="F12" s="906"/>
      <c r="G12" s="737">
        <v>170.91935483870967</v>
      </c>
      <c r="H12" s="906"/>
      <c r="I12" s="737">
        <v>171.42383512544802</v>
      </c>
      <c r="J12" s="906"/>
      <c r="K12" s="821"/>
      <c r="M12" s="911">
        <v>43586</v>
      </c>
      <c r="N12" s="936">
        <v>163</v>
      </c>
      <c r="O12" s="936">
        <v>172.44976958525345</v>
      </c>
      <c r="P12" s="936">
        <v>170.91935483870967</v>
      </c>
      <c r="Q12" s="654"/>
      <c r="R12" s="654"/>
      <c r="S12" s="38"/>
      <c r="T12" s="38"/>
      <c r="U12" s="527"/>
    </row>
    <row r="13" spans="2:23" s="22" customFormat="1" ht="15.75" customHeight="1">
      <c r="B13" s="820" t="s">
        <v>50</v>
      </c>
      <c r="C13" s="737">
        <v>163</v>
      </c>
      <c r="D13" s="906"/>
      <c r="E13" s="737">
        <v>173.32407407407405</v>
      </c>
      <c r="F13" s="906"/>
      <c r="G13" s="737">
        <v>173</v>
      </c>
      <c r="H13" s="906"/>
      <c r="I13" s="737">
        <v>173.11111111111109</v>
      </c>
      <c r="J13" s="906"/>
      <c r="K13" s="821"/>
      <c r="M13" s="911">
        <v>43617</v>
      </c>
      <c r="N13" s="936">
        <v>163</v>
      </c>
      <c r="O13" s="936">
        <v>173.32407407407405</v>
      </c>
      <c r="P13" s="936">
        <v>173</v>
      </c>
      <c r="Q13" s="654"/>
      <c r="R13" s="654"/>
      <c r="S13" s="38"/>
      <c r="T13" s="38"/>
      <c r="U13" s="38"/>
    </row>
    <row r="14" spans="2:23" s="22" customFormat="1" ht="15.75" customHeight="1">
      <c r="B14" s="820" t="s">
        <v>51</v>
      </c>
      <c r="C14" s="737">
        <v>162.85483870967744</v>
      </c>
      <c r="D14" s="906"/>
      <c r="E14" s="737">
        <v>175.16666666666669</v>
      </c>
      <c r="F14" s="906"/>
      <c r="G14" s="737">
        <v>173</v>
      </c>
      <c r="H14" s="906"/>
      <c r="I14" s="737">
        <v>173.24193548387098</v>
      </c>
      <c r="J14" s="906"/>
      <c r="K14" s="851"/>
      <c r="M14" s="911">
        <v>43647</v>
      </c>
      <c r="N14" s="936">
        <v>162.85483870967744</v>
      </c>
      <c r="O14" s="936">
        <v>175.16666666666669</v>
      </c>
      <c r="P14" s="936">
        <v>173</v>
      </c>
      <c r="Q14" s="972"/>
      <c r="R14" s="936"/>
      <c r="S14" s="73"/>
      <c r="T14" s="73"/>
    </row>
    <row r="15" spans="2:23" s="22" customFormat="1" ht="15.75" customHeight="1">
      <c r="B15" s="820" t="s">
        <v>52</v>
      </c>
      <c r="C15" s="692">
        <v>160.33333333333334</v>
      </c>
      <c r="D15" s="904"/>
      <c r="E15" s="692">
        <v>178.25</v>
      </c>
      <c r="F15" s="904"/>
      <c r="G15" s="692">
        <v>175</v>
      </c>
      <c r="H15" s="904"/>
      <c r="I15" s="692">
        <v>174.16</v>
      </c>
      <c r="J15" s="904"/>
      <c r="K15" s="851"/>
      <c r="M15" s="911">
        <v>43678</v>
      </c>
      <c r="N15" s="936">
        <v>160.33333333333334</v>
      </c>
      <c r="O15" s="936">
        <v>178.25</v>
      </c>
      <c r="P15" s="936">
        <v>175</v>
      </c>
      <c r="Q15" s="654"/>
      <c r="R15" s="654"/>
      <c r="S15" s="73"/>
      <c r="T15" s="73"/>
    </row>
    <row r="16" spans="2:23" s="22" customFormat="1" ht="15.75" customHeight="1">
      <c r="B16" s="820" t="s">
        <v>53</v>
      </c>
      <c r="C16" s="692">
        <v>160</v>
      </c>
      <c r="D16" s="904"/>
      <c r="E16" s="692">
        <v>172.33333333333331</v>
      </c>
      <c r="F16" s="904"/>
      <c r="G16" s="692">
        <v>174.39655172413794</v>
      </c>
      <c r="H16" s="904"/>
      <c r="I16" s="692">
        <v>167.33990147783251</v>
      </c>
      <c r="J16" s="904"/>
      <c r="K16" s="851"/>
      <c r="M16" s="911">
        <v>43709</v>
      </c>
      <c r="N16" s="936">
        <v>160</v>
      </c>
      <c r="O16" s="936">
        <v>172.33333333333331</v>
      </c>
      <c r="P16" s="936">
        <v>174.39655172413794</v>
      </c>
      <c r="Q16" s="654"/>
      <c r="R16" s="654"/>
      <c r="S16" s="73"/>
      <c r="T16" s="73"/>
      <c r="U16" s="154"/>
      <c r="V16" s="154"/>
      <c r="W16" s="154"/>
    </row>
    <row r="17" spans="1:23" s="22" customFormat="1" ht="15.75" customHeight="1">
      <c r="B17" s="820" t="s">
        <v>54</v>
      </c>
      <c r="C17" s="692">
        <v>160</v>
      </c>
      <c r="D17" s="904"/>
      <c r="E17" s="692">
        <v>167.5</v>
      </c>
      <c r="F17" s="904"/>
      <c r="G17" s="692">
        <v>170</v>
      </c>
      <c r="H17" s="904"/>
      <c r="I17" s="692">
        <v>164.73118279569891</v>
      </c>
      <c r="J17" s="904"/>
      <c r="K17" s="851"/>
      <c r="M17" s="911">
        <v>43739</v>
      </c>
      <c r="N17" s="936">
        <v>160</v>
      </c>
      <c r="O17" s="936">
        <v>167.5</v>
      </c>
      <c r="P17" s="936">
        <v>170</v>
      </c>
      <c r="Q17" s="654"/>
      <c r="R17" s="936"/>
      <c r="S17" s="73"/>
      <c r="T17" s="73"/>
      <c r="U17" s="154"/>
      <c r="V17" s="154"/>
      <c r="W17" s="154"/>
    </row>
    <row r="18" spans="1:23" s="22" customFormat="1" ht="15.75" customHeight="1">
      <c r="B18" s="820" t="s">
        <v>55</v>
      </c>
      <c r="C18" s="692">
        <v>162.16666666666666</v>
      </c>
      <c r="D18" s="904"/>
      <c r="E18" s="692">
        <v>169.16666666666669</v>
      </c>
      <c r="F18" s="904"/>
      <c r="G18" s="692">
        <v>170</v>
      </c>
      <c r="H18" s="904"/>
      <c r="I18" s="692">
        <v>165.80555555555554</v>
      </c>
      <c r="J18" s="904"/>
      <c r="K18" s="851"/>
      <c r="M18" s="911">
        <v>43770</v>
      </c>
      <c r="N18" s="936">
        <v>162.16666666666666</v>
      </c>
      <c r="O18" s="936">
        <v>169.16666666666669</v>
      </c>
      <c r="P18" s="936">
        <v>170</v>
      </c>
      <c r="Q18" s="654"/>
      <c r="R18" s="936"/>
      <c r="S18" s="73"/>
      <c r="T18" s="73"/>
      <c r="U18" s="154"/>
      <c r="V18" s="154"/>
      <c r="W18" s="154"/>
    </row>
    <row r="19" spans="1:23" s="22" customFormat="1" ht="15.75" customHeight="1">
      <c r="B19" s="820" t="s">
        <v>56</v>
      </c>
      <c r="C19" s="692">
        <v>172.32183908045977</v>
      </c>
      <c r="D19" s="904"/>
      <c r="E19" s="692">
        <v>178.51091954022988</v>
      </c>
      <c r="F19" s="904"/>
      <c r="G19" s="692">
        <v>183.91335101679931</v>
      </c>
      <c r="H19" s="904"/>
      <c r="I19" s="692">
        <v>177.630189120556</v>
      </c>
      <c r="J19" s="904"/>
      <c r="K19" s="851"/>
      <c r="M19" s="911">
        <v>43800</v>
      </c>
      <c r="N19" s="936">
        <v>172.32183908045977</v>
      </c>
      <c r="O19" s="936">
        <v>178.51091954022988</v>
      </c>
      <c r="P19" s="936">
        <v>183.91335101679931</v>
      </c>
      <c r="Q19" s="973"/>
      <c r="R19" s="936"/>
      <c r="S19" s="73"/>
      <c r="T19" s="73"/>
    </row>
    <row r="20" spans="1:23" s="22" customFormat="1" ht="21.75" customHeight="1">
      <c r="B20" s="1131" t="s">
        <v>173</v>
      </c>
      <c r="C20" s="1131"/>
      <c r="D20" s="1131"/>
      <c r="E20" s="1131"/>
      <c r="F20" s="1131"/>
      <c r="G20" s="1131"/>
      <c r="H20" s="1131"/>
      <c r="I20" s="1131"/>
      <c r="J20" s="1131"/>
      <c r="K20" s="1131"/>
      <c r="M20" s="911">
        <v>43831</v>
      </c>
      <c r="N20" s="936">
        <v>167.84891608145881</v>
      </c>
      <c r="O20" s="936">
        <v>173.5213821241872</v>
      </c>
      <c r="P20" s="936">
        <v>177.34495979445921</v>
      </c>
      <c r="Q20" s="654"/>
      <c r="R20" s="936"/>
      <c r="S20" s="73"/>
      <c r="T20" s="73"/>
    </row>
    <row r="21" spans="1:23" s="22" customFormat="1" ht="13.2">
      <c r="B21" s="2"/>
      <c r="C21" s="173"/>
      <c r="D21" s="173"/>
      <c r="E21" s="47"/>
      <c r="F21" s="47"/>
      <c r="G21" s="73"/>
      <c r="H21" s="73"/>
      <c r="I21" s="76"/>
      <c r="J21" s="76"/>
      <c r="K21" s="112"/>
      <c r="M21" s="911">
        <v>43862</v>
      </c>
      <c r="N21" s="936">
        <f>D9</f>
        <v>173.21892904509284</v>
      </c>
      <c r="O21" s="936">
        <f>F9</f>
        <v>179.82508836490845</v>
      </c>
      <c r="P21" s="936">
        <f>H9</f>
        <v>182.2215413164561</v>
      </c>
      <c r="Q21" s="654"/>
      <c r="R21" s="654"/>
    </row>
    <row r="22" spans="1:23" ht="17.399999999999999">
      <c r="C22" s="652"/>
      <c r="D22" s="522"/>
      <c r="E22" s="652"/>
      <c r="F22" s="522"/>
      <c r="G22" s="652"/>
      <c r="H22" s="522"/>
      <c r="I22" s="652"/>
      <c r="J22" s="652"/>
      <c r="M22" s="911">
        <v>43891</v>
      </c>
      <c r="N22" s="936">
        <f t="shared" ref="N22:N24" si="1">D10</f>
        <v>177.25376344086021</v>
      </c>
      <c r="O22" s="936">
        <f t="shared" ref="O22:O24" si="2">F10</f>
        <v>191.72243401759533</v>
      </c>
      <c r="P22" s="936">
        <f t="shared" ref="P22:P24" si="3">H10</f>
        <v>187.74655870445341</v>
      </c>
    </row>
    <row r="23" spans="1:23" s="22" customFormat="1" ht="20.399999999999999" customHeight="1">
      <c r="B23" s="50"/>
      <c r="C23" s="47"/>
      <c r="D23" s="47"/>
      <c r="E23" s="47"/>
      <c r="F23" s="47"/>
      <c r="G23" s="47"/>
      <c r="H23" s="47"/>
      <c r="I23" s="47"/>
      <c r="J23" s="47"/>
      <c r="K23" s="47"/>
      <c r="M23" s="911">
        <v>43922</v>
      </c>
      <c r="N23" s="936">
        <f t="shared" si="1"/>
        <v>189.05</v>
      </c>
      <c r="O23" s="936">
        <f t="shared" si="2"/>
        <v>201.28435185185182</v>
      </c>
      <c r="P23" s="936">
        <f t="shared" si="3"/>
        <v>202.02111111111108</v>
      </c>
      <c r="Q23" s="654"/>
      <c r="R23" s="654"/>
    </row>
    <row r="24" spans="1:23" s="22" customFormat="1" ht="20.399999999999999" customHeight="1">
      <c r="B24" s="50"/>
      <c r="C24" s="47"/>
      <c r="D24" s="47"/>
      <c r="E24" s="47"/>
      <c r="F24" s="47"/>
      <c r="G24" s="47"/>
      <c r="H24" s="47"/>
      <c r="I24" s="47"/>
      <c r="J24" s="47"/>
      <c r="K24" s="47"/>
      <c r="M24" s="654"/>
      <c r="N24" s="936">
        <f t="shared" si="1"/>
        <v>0</v>
      </c>
      <c r="O24" s="936">
        <f t="shared" si="2"/>
        <v>0</v>
      </c>
      <c r="P24" s="936">
        <f t="shared" si="3"/>
        <v>0</v>
      </c>
      <c r="Q24" s="654"/>
      <c r="R24" s="654"/>
    </row>
    <row r="25" spans="1:23" s="22" customFormat="1" ht="20.399999999999999" customHeight="1">
      <c r="A25" s="23"/>
      <c r="B25" s="219"/>
      <c r="C25" s="232"/>
      <c r="D25" s="232"/>
      <c r="E25" s="47"/>
      <c r="F25" s="47"/>
      <c r="G25" s="47"/>
      <c r="H25" s="47"/>
      <c r="I25" s="47"/>
      <c r="J25" s="47"/>
      <c r="K25" s="47"/>
      <c r="M25" s="654"/>
      <c r="N25" s="654"/>
      <c r="O25" s="654"/>
      <c r="P25" s="654"/>
      <c r="Q25" s="654"/>
      <c r="R25" s="654"/>
    </row>
    <row r="26" spans="1:23" s="22" customFormat="1" ht="20.399999999999999" customHeight="1">
      <c r="B26" s="219"/>
      <c r="C26" s="232"/>
      <c r="D26" s="232"/>
      <c r="E26" s="47"/>
      <c r="F26" s="47"/>
      <c r="G26" s="47"/>
      <c r="H26" s="47"/>
      <c r="I26" s="47"/>
      <c r="J26" s="47"/>
      <c r="K26" s="47"/>
      <c r="M26" s="654"/>
      <c r="N26" s="654"/>
      <c r="O26" s="654"/>
      <c r="P26" s="654"/>
      <c r="Q26" s="654"/>
      <c r="R26" s="654"/>
    </row>
    <row r="27" spans="1:23" s="22" customFormat="1" ht="20.399999999999999" customHeight="1">
      <c r="B27" s="50"/>
      <c r="C27" s="47"/>
      <c r="D27" s="47"/>
      <c r="E27" s="47"/>
      <c r="F27" s="47"/>
      <c r="G27" s="47"/>
      <c r="H27" s="47"/>
      <c r="I27" s="47"/>
      <c r="J27" s="47"/>
      <c r="K27" s="47"/>
      <c r="M27" s="654"/>
      <c r="N27" s="654"/>
      <c r="O27" s="654"/>
      <c r="P27" s="654"/>
      <c r="Q27" s="654"/>
      <c r="R27" s="654"/>
    </row>
    <row r="28" spans="1:23" s="22" customFormat="1" ht="20.399999999999999" customHeight="1">
      <c r="B28" s="50"/>
      <c r="C28" s="47"/>
      <c r="D28" s="47"/>
      <c r="E28" s="47"/>
      <c r="F28" s="47"/>
      <c r="G28" s="47"/>
      <c r="H28" s="47"/>
      <c r="I28" s="47"/>
      <c r="J28" s="47"/>
      <c r="K28" s="47"/>
      <c r="M28" s="654"/>
      <c r="N28" s="654"/>
      <c r="O28" s="654"/>
      <c r="P28" s="654"/>
      <c r="Q28" s="654"/>
      <c r="R28" s="654"/>
    </row>
    <row r="29" spans="1:23" s="22" customFormat="1" ht="20.399999999999999" customHeight="1">
      <c r="M29" s="654"/>
      <c r="N29" s="654"/>
      <c r="O29" s="654"/>
      <c r="P29" s="654"/>
      <c r="Q29" s="654"/>
      <c r="R29" s="654"/>
    </row>
    <row r="30" spans="1:23" s="22" customFormat="1" ht="20.399999999999999" customHeight="1">
      <c r="B30" s="50"/>
      <c r="C30" s="47"/>
      <c r="D30" s="47"/>
      <c r="E30" s="47"/>
      <c r="F30" s="47"/>
      <c r="G30" s="47"/>
      <c r="H30" s="47"/>
      <c r="I30" s="47"/>
      <c r="J30" s="47"/>
      <c r="K30" s="47"/>
      <c r="M30" s="654"/>
      <c r="N30" s="654"/>
      <c r="O30" s="654"/>
      <c r="P30" s="654"/>
      <c r="Q30" s="654"/>
      <c r="R30" s="654"/>
    </row>
    <row r="31" spans="1:23" s="22" customFormat="1" ht="20.399999999999999" customHeight="1">
      <c r="B31" s="16"/>
      <c r="C31" s="47"/>
      <c r="D31" s="47"/>
      <c r="E31" s="47"/>
      <c r="F31" s="47"/>
      <c r="G31" s="47"/>
      <c r="H31" s="47"/>
      <c r="I31" s="47"/>
      <c r="J31" s="47"/>
      <c r="K31" s="47"/>
      <c r="M31" s="654"/>
      <c r="N31" s="654"/>
      <c r="O31" s="654"/>
      <c r="P31" s="654"/>
      <c r="Q31" s="654"/>
      <c r="R31" s="654"/>
    </row>
    <row r="32" spans="1:23" ht="20.399999999999999" customHeight="1">
      <c r="B32" s="65"/>
      <c r="C32" s="16"/>
      <c r="D32" s="16"/>
      <c r="E32" s="16"/>
      <c r="F32" s="16"/>
      <c r="G32" s="16"/>
      <c r="H32" s="16"/>
    </row>
    <row r="33" spans="2:18" ht="20.399999999999999" customHeight="1">
      <c r="B33" s="1130" t="s">
        <v>173</v>
      </c>
      <c r="C33" s="1130"/>
      <c r="D33" s="1130"/>
      <c r="E33" s="1130"/>
      <c r="F33" s="1130"/>
      <c r="G33" s="1130"/>
      <c r="H33" s="1130"/>
      <c r="I33" s="1130"/>
      <c r="J33" s="1130"/>
      <c r="K33" s="1130"/>
      <c r="P33" s="935"/>
      <c r="Q33" s="935"/>
      <c r="R33" s="935"/>
    </row>
    <row r="34" spans="2:18" ht="20.399999999999999" customHeight="1">
      <c r="P34" s="935"/>
      <c r="Q34" s="935"/>
    </row>
    <row r="35" spans="2:18" ht="20.399999999999999" customHeight="1">
      <c r="P35" s="935"/>
      <c r="Q35" s="935"/>
    </row>
    <row r="36" spans="2:18" ht="20.399999999999999" customHeight="1">
      <c r="P36" s="935"/>
      <c r="Q36" s="935"/>
    </row>
    <row r="37" spans="2:18" ht="20.399999999999999" customHeight="1">
      <c r="P37" s="935"/>
      <c r="Q37" s="935"/>
    </row>
    <row r="38" spans="2:18" ht="20.399999999999999" customHeight="1">
      <c r="P38" s="935"/>
      <c r="Q38" s="935"/>
    </row>
    <row r="39" spans="2:18" ht="20.399999999999999" customHeight="1">
      <c r="P39" s="935"/>
      <c r="Q39" s="935"/>
    </row>
    <row r="40" spans="2:18">
      <c r="P40" s="935"/>
      <c r="Q40" s="935"/>
    </row>
    <row r="41" spans="2:18">
      <c r="P41" s="935"/>
      <c r="Q41" s="935"/>
    </row>
    <row r="42" spans="2:18">
      <c r="P42" s="935"/>
      <c r="Q42" s="935"/>
    </row>
    <row r="43" spans="2:18">
      <c r="P43" s="935"/>
      <c r="Q43" s="935"/>
    </row>
    <row r="44" spans="2:18">
      <c r="P44" s="935"/>
      <c r="Q44" s="935"/>
    </row>
    <row r="45" spans="2:18">
      <c r="P45" s="935"/>
      <c r="Q45" s="935"/>
    </row>
    <row r="46" spans="2:18">
      <c r="P46" s="935"/>
      <c r="Q46" s="935"/>
    </row>
    <row r="47" spans="2:18">
      <c r="P47" s="935"/>
      <c r="Q47" s="935"/>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pageSetUpPr fitToPage="1"/>
  </sheetPr>
  <dimension ref="B1:Z81"/>
  <sheetViews>
    <sheetView zoomScaleNormal="100" zoomScaleSheetLayoutView="75" workbookViewId="0">
      <selection activeCell="G11" sqref="G11"/>
    </sheetView>
  </sheetViews>
  <sheetFormatPr baseColWidth="10" defaultColWidth="10.921875" defaultRowHeight="11.4"/>
  <cols>
    <col min="1" max="1" width="1.3828125" style="1" customWidth="1"/>
    <col min="2" max="2" width="7.4609375" style="1" customWidth="1"/>
    <col min="3" max="14" width="5.07421875" style="1" customWidth="1"/>
    <col min="15" max="15" width="3.07421875" style="1" customWidth="1"/>
    <col min="16" max="25" width="5.61328125" style="1" customWidth="1"/>
    <col min="26" max="16384" width="10.921875" style="1"/>
  </cols>
  <sheetData>
    <row r="1" spans="2:26" s="24" customFormat="1" ht="13.2">
      <c r="B1" s="1032" t="s">
        <v>388</v>
      </c>
      <c r="C1" s="1032"/>
      <c r="D1" s="1032"/>
      <c r="E1" s="1032"/>
      <c r="F1" s="1032"/>
      <c r="G1" s="1032"/>
      <c r="H1" s="1032"/>
      <c r="I1" s="1032"/>
      <c r="J1" s="1032"/>
      <c r="K1" s="1032"/>
      <c r="L1" s="1032"/>
      <c r="M1" s="1032"/>
      <c r="N1" s="1032"/>
    </row>
    <row r="2" spans="2:26" s="24" customFormat="1" ht="13.2">
      <c r="B2" s="26"/>
      <c r="C2" s="26"/>
      <c r="D2" s="26"/>
      <c r="E2" s="26"/>
      <c r="F2" s="26"/>
      <c r="G2" s="26"/>
      <c r="H2" s="26"/>
      <c r="I2" s="26"/>
      <c r="J2" s="26"/>
      <c r="K2" s="26"/>
      <c r="L2" s="26"/>
      <c r="M2" s="26"/>
      <c r="N2" s="26"/>
    </row>
    <row r="3" spans="2:26" s="24" customFormat="1" ht="13.2">
      <c r="B3" s="1038" t="s">
        <v>438</v>
      </c>
      <c r="C3" s="1038"/>
      <c r="D3" s="1038"/>
      <c r="E3" s="1038"/>
      <c r="F3" s="1038"/>
      <c r="G3" s="1038"/>
      <c r="H3" s="1038"/>
      <c r="I3" s="1038"/>
      <c r="J3" s="1038"/>
      <c r="K3" s="1038"/>
      <c r="L3" s="1038"/>
      <c r="M3" s="1038"/>
      <c r="N3" s="1038"/>
    </row>
    <row r="4" spans="2:26" s="24" customFormat="1" ht="12" customHeight="1">
      <c r="B4" s="1038" t="s">
        <v>432</v>
      </c>
      <c r="C4" s="1038"/>
      <c r="D4" s="1038"/>
      <c r="E4" s="1038"/>
      <c r="F4" s="1038"/>
      <c r="G4" s="1038"/>
      <c r="H4" s="1038"/>
      <c r="I4" s="1038"/>
      <c r="J4" s="1038"/>
      <c r="K4" s="1038"/>
      <c r="L4" s="1038"/>
      <c r="M4" s="1038"/>
      <c r="N4" s="1038"/>
    </row>
    <row r="5" spans="2:26" s="24" customFormat="1" ht="13.2"/>
    <row r="6" spans="2:26" s="22" customFormat="1" ht="30" customHeight="1">
      <c r="B6" s="1117" t="s">
        <v>96</v>
      </c>
      <c r="C6" s="1133" t="s">
        <v>14</v>
      </c>
      <c r="D6" s="1133"/>
      <c r="E6" s="1134" t="s">
        <v>144</v>
      </c>
      <c r="F6" s="1134"/>
      <c r="G6" s="1134" t="s">
        <v>565</v>
      </c>
      <c r="H6" s="1134"/>
      <c r="I6" s="1133" t="s">
        <v>145</v>
      </c>
      <c r="J6" s="1133"/>
      <c r="K6" s="1133" t="s">
        <v>146</v>
      </c>
      <c r="L6" s="1133"/>
      <c r="M6" s="1136" t="s">
        <v>7</v>
      </c>
      <c r="N6" s="1136"/>
      <c r="O6" s="678"/>
      <c r="P6" s="36"/>
      <c r="Q6" s="38"/>
      <c r="R6" s="38"/>
      <c r="S6" s="38"/>
      <c r="T6" s="36"/>
      <c r="U6" s="38"/>
      <c r="V6" s="38"/>
      <c r="W6" s="38"/>
    </row>
    <row r="7" spans="2:26" s="22" customFormat="1" ht="42" customHeight="1">
      <c r="B7" s="1117"/>
      <c r="C7" s="677">
        <v>2019</v>
      </c>
      <c r="D7" s="677">
        <v>2020</v>
      </c>
      <c r="E7" s="677">
        <v>2019</v>
      </c>
      <c r="F7" s="677">
        <v>2020</v>
      </c>
      <c r="G7" s="677">
        <v>2019</v>
      </c>
      <c r="H7" s="677">
        <v>2020</v>
      </c>
      <c r="I7" s="677">
        <v>2019</v>
      </c>
      <c r="J7" s="677">
        <v>2020</v>
      </c>
      <c r="K7" s="677">
        <v>2019</v>
      </c>
      <c r="L7" s="677">
        <v>2020</v>
      </c>
      <c r="M7" s="677">
        <v>2019</v>
      </c>
      <c r="N7" s="677">
        <v>2020</v>
      </c>
    </row>
    <row r="8" spans="2:26" s="22" customFormat="1" ht="15.75" customHeight="1">
      <c r="B8" s="42" t="s">
        <v>47</v>
      </c>
      <c r="C8" s="692">
        <v>187.05645161290323</v>
      </c>
      <c r="D8" s="692">
        <v>186.69354838709677</v>
      </c>
      <c r="E8" s="692">
        <v>172.42377112135179</v>
      </c>
      <c r="F8" s="692">
        <v>174.5519713261649</v>
      </c>
      <c r="G8" s="692">
        <v>170.23817204301074</v>
      </c>
      <c r="H8" s="692">
        <v>169.48179723502301</v>
      </c>
      <c r="I8" s="692">
        <v>167.72</v>
      </c>
      <c r="J8" s="692">
        <v>169.17204301075267</v>
      </c>
      <c r="K8" s="692">
        <v>167.42283950617286</v>
      </c>
      <c r="L8" s="692">
        <v>172.53289473684211</v>
      </c>
      <c r="M8" s="692">
        <v>174.96256443838436</v>
      </c>
      <c r="N8" s="692">
        <v>173.5213821241872</v>
      </c>
      <c r="Q8" s="38"/>
      <c r="R8" s="38"/>
    </row>
    <row r="9" spans="2:26" s="22" customFormat="1" ht="15.75" customHeight="1">
      <c r="B9" s="42" t="s">
        <v>48</v>
      </c>
      <c r="C9" s="692">
        <v>184.92884615384617</v>
      </c>
      <c r="D9" s="692">
        <v>190.5</v>
      </c>
      <c r="E9" s="692">
        <v>172.43537414965985</v>
      </c>
      <c r="F9" s="692">
        <v>176.77777777777777</v>
      </c>
      <c r="G9" s="692">
        <v>167.63809523809522</v>
      </c>
      <c r="H9" s="692">
        <v>174.85714285714286</v>
      </c>
      <c r="I9" s="692">
        <v>168.86011904761904</v>
      </c>
      <c r="J9" s="692">
        <v>169</v>
      </c>
      <c r="K9" s="692">
        <v>168.04761904761904</v>
      </c>
      <c r="L9" s="692">
        <v>172.125</v>
      </c>
      <c r="M9" s="692">
        <v>175.29707341269841</v>
      </c>
      <c r="N9" s="692">
        <v>175.69696969696969</v>
      </c>
      <c r="Q9" s="38"/>
      <c r="R9" s="38"/>
      <c r="S9" s="38"/>
      <c r="U9" s="38"/>
    </row>
    <row r="10" spans="2:26" s="22" customFormat="1" ht="15.75" customHeight="1">
      <c r="B10" s="42" t="s">
        <v>49</v>
      </c>
      <c r="C10" s="692">
        <v>184.79838709677421</v>
      </c>
      <c r="D10" s="692">
        <v>206.29569892473123</v>
      </c>
      <c r="E10" s="692">
        <v>170.75</v>
      </c>
      <c r="F10" s="692"/>
      <c r="G10" s="692">
        <v>167.8</v>
      </c>
      <c r="H10" s="692">
        <v>186.93387096774194</v>
      </c>
      <c r="I10" s="692">
        <v>171.53225806451613</v>
      </c>
      <c r="J10" s="692">
        <v>185.875</v>
      </c>
      <c r="K10" s="692">
        <v>160.90860215053763</v>
      </c>
      <c r="L10" s="692">
        <v>184.15860215053766</v>
      </c>
      <c r="M10" s="692">
        <v>172.14569892473122</v>
      </c>
      <c r="N10" s="692">
        <v>191.72243401759533</v>
      </c>
      <c r="Q10" s="38"/>
    </row>
    <row r="11" spans="2:26" s="22" customFormat="1" ht="15.75" customHeight="1">
      <c r="B11" s="42" t="s">
        <v>57</v>
      </c>
      <c r="C11" s="692">
        <v>185</v>
      </c>
      <c r="D11" s="692">
        <v>210.55555555555554</v>
      </c>
      <c r="E11" s="692"/>
      <c r="F11" s="692"/>
      <c r="G11" s="692"/>
      <c r="H11" s="692">
        <v>190</v>
      </c>
      <c r="I11" s="692">
        <v>173.66666666666669</v>
      </c>
      <c r="J11" s="692">
        <v>193.42777777777775</v>
      </c>
      <c r="K11" s="692">
        <v>164.82222222222222</v>
      </c>
      <c r="L11" s="692">
        <v>183</v>
      </c>
      <c r="M11" s="692">
        <v>176.1989417989418</v>
      </c>
      <c r="N11" s="692">
        <v>201.28435185185182</v>
      </c>
      <c r="P11" s="43"/>
      <c r="Q11" s="38"/>
      <c r="R11" s="38"/>
      <c r="S11" s="38"/>
      <c r="T11" s="38"/>
      <c r="U11" s="38"/>
      <c r="Y11" s="43"/>
    </row>
    <row r="12" spans="2:26" s="22" customFormat="1" ht="15.75" customHeight="1">
      <c r="B12" s="42" t="s">
        <v>58</v>
      </c>
      <c r="C12" s="692">
        <v>185</v>
      </c>
      <c r="D12" s="692"/>
      <c r="E12" s="692"/>
      <c r="F12" s="692"/>
      <c r="G12" s="692"/>
      <c r="H12" s="692"/>
      <c r="I12" s="692">
        <v>172.5</v>
      </c>
      <c r="J12" s="692"/>
      <c r="K12" s="692">
        <v>167</v>
      </c>
      <c r="L12" s="692"/>
      <c r="M12" s="692">
        <v>177.42857142857142</v>
      </c>
      <c r="N12" s="692"/>
      <c r="P12" s="43"/>
      <c r="Z12" s="38"/>
    </row>
    <row r="13" spans="2:26" s="22" customFormat="1" ht="15.75" customHeight="1">
      <c r="B13" s="42" t="s">
        <v>50</v>
      </c>
      <c r="C13" s="692"/>
      <c r="D13" s="692"/>
      <c r="E13" s="692"/>
      <c r="F13" s="692"/>
      <c r="G13" s="692">
        <v>195</v>
      </c>
      <c r="H13" s="692"/>
      <c r="I13" s="692">
        <v>170</v>
      </c>
      <c r="J13" s="692"/>
      <c r="K13" s="692">
        <v>168</v>
      </c>
      <c r="L13" s="692"/>
      <c r="M13" s="692">
        <v>173.32407407407405</v>
      </c>
      <c r="N13" s="692"/>
      <c r="P13" s="43"/>
      <c r="V13" s="38"/>
      <c r="W13" s="38"/>
      <c r="X13" s="38"/>
      <c r="Y13" s="38"/>
      <c r="Z13" s="38"/>
    </row>
    <row r="14" spans="2:26" s="22" customFormat="1" ht="15.75" customHeight="1">
      <c r="B14" s="42" t="s">
        <v>51</v>
      </c>
      <c r="C14" s="692"/>
      <c r="D14" s="692"/>
      <c r="E14" s="692"/>
      <c r="F14" s="692"/>
      <c r="G14" s="692"/>
      <c r="H14" s="692"/>
      <c r="I14" s="692">
        <v>175</v>
      </c>
      <c r="J14" s="692"/>
      <c r="K14" s="692">
        <v>168</v>
      </c>
      <c r="L14" s="692"/>
      <c r="M14" s="692">
        <v>175.16666666666669</v>
      </c>
      <c r="N14" s="692"/>
      <c r="P14" s="40"/>
      <c r="Q14" s="38"/>
    </row>
    <row r="15" spans="2:26" s="22" customFormat="1" ht="15.75" customHeight="1">
      <c r="B15" s="42" t="s">
        <v>52</v>
      </c>
      <c r="C15" s="692"/>
      <c r="D15" s="692"/>
      <c r="E15" s="692">
        <v>175</v>
      </c>
      <c r="F15" s="692"/>
      <c r="G15" s="692"/>
      <c r="H15" s="692"/>
      <c r="I15" s="692">
        <v>175</v>
      </c>
      <c r="J15" s="692"/>
      <c r="K15" s="692"/>
      <c r="L15" s="692"/>
      <c r="M15" s="692">
        <v>178.25</v>
      </c>
      <c r="N15" s="692"/>
      <c r="P15" s="40"/>
      <c r="Q15" s="38"/>
    </row>
    <row r="16" spans="2:26" s="22" customFormat="1" ht="15.75" customHeight="1">
      <c r="B16" s="42" t="s">
        <v>53</v>
      </c>
      <c r="C16" s="757"/>
      <c r="D16" s="757"/>
      <c r="E16" s="757"/>
      <c r="F16" s="757"/>
      <c r="G16" s="757"/>
      <c r="H16" s="757"/>
      <c r="I16" s="692">
        <v>170.3</v>
      </c>
      <c r="J16" s="692"/>
      <c r="K16" s="757"/>
      <c r="L16" s="757"/>
      <c r="M16" s="692">
        <v>172.3</v>
      </c>
      <c r="N16" s="692"/>
      <c r="P16" s="38"/>
      <c r="Q16" s="38"/>
      <c r="R16" s="38"/>
    </row>
    <row r="17" spans="2:22" s="22" customFormat="1" ht="15.75" customHeight="1">
      <c r="B17" s="42" t="s">
        <v>54</v>
      </c>
      <c r="C17" s="692"/>
      <c r="D17" s="692"/>
      <c r="E17" s="692"/>
      <c r="F17" s="692"/>
      <c r="G17" s="692"/>
      <c r="H17" s="692"/>
      <c r="I17" s="692">
        <v>167.5</v>
      </c>
      <c r="J17" s="692"/>
      <c r="K17" s="692"/>
      <c r="L17" s="692"/>
      <c r="M17" s="692">
        <v>167.5</v>
      </c>
      <c r="N17" s="692"/>
      <c r="Q17" s="38"/>
      <c r="R17" s="48"/>
    </row>
    <row r="18" spans="2:22" s="22" customFormat="1" ht="15.75" customHeight="1">
      <c r="B18" s="42" t="s">
        <v>55</v>
      </c>
      <c r="C18" s="757"/>
      <c r="D18" s="757"/>
      <c r="E18" s="757"/>
      <c r="F18" s="757"/>
      <c r="G18" s="757"/>
      <c r="H18" s="757"/>
      <c r="I18" s="692">
        <v>169.16666666666669</v>
      </c>
      <c r="J18" s="692"/>
      <c r="K18" s="692"/>
      <c r="L18" s="692"/>
      <c r="M18" s="692">
        <v>169.16666666666669</v>
      </c>
      <c r="N18" s="692"/>
      <c r="P18" s="43"/>
      <c r="Q18" s="38"/>
    </row>
    <row r="19" spans="2:22" s="22" customFormat="1" ht="15.75" customHeight="1">
      <c r="B19" s="42" t="s">
        <v>56</v>
      </c>
      <c r="C19" s="692">
        <v>192.5</v>
      </c>
      <c r="D19" s="692"/>
      <c r="E19" s="692">
        <v>172.35714285714286</v>
      </c>
      <c r="F19" s="692"/>
      <c r="G19" s="692">
        <v>165</v>
      </c>
      <c r="H19" s="692"/>
      <c r="I19" s="692">
        <v>171.20689655172413</v>
      </c>
      <c r="J19" s="692"/>
      <c r="K19" s="692"/>
      <c r="L19" s="692"/>
      <c r="M19" s="692">
        <v>178.51091954022988</v>
      </c>
      <c r="N19" s="692"/>
      <c r="P19" s="43"/>
      <c r="Q19" s="38"/>
    </row>
    <row r="20" spans="2:22" s="22" customFormat="1" ht="15" customHeight="1">
      <c r="B20" s="1137" t="s">
        <v>566</v>
      </c>
      <c r="C20" s="1137"/>
      <c r="D20" s="1137"/>
      <c r="E20" s="1137"/>
      <c r="F20" s="1137"/>
      <c r="G20" s="1137"/>
      <c r="H20" s="1137"/>
      <c r="I20" s="1137"/>
      <c r="J20" s="1137"/>
      <c r="K20" s="1137"/>
      <c r="L20" s="1137"/>
      <c r="M20" s="1137"/>
      <c r="N20" s="1137"/>
    </row>
    <row r="21" spans="2:22" ht="13.5" customHeight="1">
      <c r="B21" s="1137"/>
      <c r="C21" s="1137"/>
      <c r="D21" s="1137"/>
      <c r="E21" s="1137"/>
      <c r="F21" s="1137"/>
      <c r="G21" s="1137"/>
      <c r="H21" s="1137"/>
      <c r="I21" s="1137"/>
      <c r="J21" s="1137"/>
      <c r="K21" s="1137"/>
      <c r="L21" s="1137"/>
      <c r="M21" s="1137"/>
      <c r="N21" s="1137"/>
    </row>
    <row r="22" spans="2:22" ht="14.25" customHeight="1">
      <c r="B22" s="1135"/>
      <c r="C22" s="1135"/>
      <c r="D22" s="1135"/>
      <c r="E22" s="1135"/>
      <c r="F22" s="1135"/>
      <c r="G22" s="1135"/>
      <c r="H22" s="1135"/>
      <c r="I22" s="104"/>
      <c r="J22" s="104"/>
      <c r="K22" s="104"/>
      <c r="L22" s="104"/>
      <c r="M22" s="104"/>
      <c r="N22" s="103"/>
    </row>
    <row r="23" spans="2:22">
      <c r="J23" s="11"/>
      <c r="K23" s="11"/>
      <c r="R23" s="14"/>
      <c r="S23" s="14"/>
      <c r="T23" s="14"/>
      <c r="U23" s="14"/>
      <c r="V23" s="14"/>
    </row>
    <row r="24" spans="2:22">
      <c r="J24" s="11"/>
      <c r="K24" s="11"/>
      <c r="S24" s="14"/>
      <c r="T24" s="14"/>
      <c r="U24" s="14"/>
      <c r="V24" s="14"/>
    </row>
    <row r="25" spans="2:22">
      <c r="B25" s="16"/>
      <c r="C25" s="16"/>
      <c r="D25" s="16"/>
      <c r="E25" s="16"/>
      <c r="F25" s="16"/>
      <c r="G25" s="16"/>
      <c r="J25" s="11"/>
      <c r="K25" s="11"/>
      <c r="R25" s="14"/>
      <c r="S25" s="14"/>
      <c r="T25" s="14"/>
      <c r="U25" s="14"/>
      <c r="V25" s="14"/>
    </row>
    <row r="26" spans="2:22">
      <c r="C26" s="16"/>
      <c r="D26" s="16"/>
      <c r="E26" s="16"/>
      <c r="F26" s="16"/>
      <c r="G26" s="16"/>
      <c r="J26" s="11"/>
      <c r="K26" s="11"/>
      <c r="S26" s="14"/>
      <c r="T26" s="14"/>
      <c r="U26" s="14"/>
      <c r="V26" s="14"/>
    </row>
    <row r="27" spans="2:22">
      <c r="J27" s="11"/>
      <c r="K27" s="11"/>
      <c r="R27" s="14"/>
      <c r="S27" s="14"/>
      <c r="T27" s="14"/>
      <c r="U27" s="14"/>
      <c r="V27" s="14"/>
    </row>
    <row r="28" spans="2:22">
      <c r="J28" s="11"/>
      <c r="K28" s="11"/>
      <c r="S28" s="14"/>
      <c r="T28" s="14"/>
      <c r="U28" s="14"/>
      <c r="V28" s="14"/>
    </row>
    <row r="29" spans="2:22">
      <c r="J29" s="11"/>
      <c r="K29" s="11"/>
      <c r="R29" s="14"/>
      <c r="S29" s="14"/>
      <c r="T29" s="14"/>
      <c r="U29" s="14"/>
      <c r="V29" s="14"/>
    </row>
    <row r="30" spans="2:22">
      <c r="J30" s="11"/>
      <c r="K30" s="11"/>
      <c r="S30" s="14"/>
      <c r="T30" s="14"/>
      <c r="U30" s="14"/>
      <c r="V30" s="14"/>
    </row>
    <row r="31" spans="2:22">
      <c r="R31" s="14"/>
      <c r="S31" s="14"/>
      <c r="T31" s="14"/>
      <c r="U31" s="14"/>
      <c r="V31" s="14"/>
    </row>
    <row r="32" spans="2:22">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22:H22"/>
    <mergeCell ref="B3:N3"/>
    <mergeCell ref="G6:H6"/>
    <mergeCell ref="I6:J6"/>
    <mergeCell ref="K6:L6"/>
    <mergeCell ref="M6:N6"/>
    <mergeCell ref="B20:N21"/>
    <mergeCell ref="B1:N1"/>
    <mergeCell ref="B4:N4"/>
    <mergeCell ref="B6:B7"/>
    <mergeCell ref="C6:D6"/>
    <mergeCell ref="E6:F6"/>
  </mergeCells>
  <printOptions horizontalCentered="1"/>
  <pageMargins left="0.59055118110236227" right="0.59055118110236227" top="0.62992125984251968" bottom="0.78740157480314965" header="0.51181102362204722" footer="0.59055118110236227"/>
  <pageSetup scale="98"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zoomScaleNormal="100" workbookViewId="0">
      <selection activeCell="A3" sqref="A3:E11"/>
    </sheetView>
  </sheetViews>
  <sheetFormatPr baseColWidth="10" defaultRowHeight="17.399999999999999"/>
  <cols>
    <col min="1" max="1" width="8" customWidth="1"/>
    <col min="2" max="2" width="18.23046875" customWidth="1"/>
    <col min="5" max="5" width="27.4609375" customWidth="1"/>
  </cols>
  <sheetData>
    <row r="1" spans="1:7">
      <c r="A1" s="1011" t="s">
        <v>104</v>
      </c>
      <c r="B1" s="1011"/>
      <c r="C1" s="1011"/>
      <c r="D1" s="1011"/>
      <c r="E1" s="1011"/>
    </row>
    <row r="2" spans="1:7">
      <c r="A2" s="1012"/>
      <c r="B2" s="1012"/>
      <c r="C2" s="1012"/>
      <c r="D2" s="1012"/>
      <c r="E2" s="1012"/>
    </row>
    <row r="3" spans="1:7" ht="27.75" customHeight="1">
      <c r="A3" s="1013" t="s">
        <v>664</v>
      </c>
      <c r="B3" s="1013"/>
      <c r="C3" s="1013"/>
      <c r="D3" s="1013"/>
      <c r="E3" s="1013"/>
      <c r="G3" s="237" t="s">
        <v>412</v>
      </c>
    </row>
    <row r="4" spans="1:7" ht="18.75" customHeight="1">
      <c r="A4" s="1013"/>
      <c r="B4" s="1013"/>
      <c r="C4" s="1013"/>
      <c r="D4" s="1013"/>
      <c r="E4" s="1013"/>
    </row>
    <row r="5" spans="1:7" ht="27.75" customHeight="1">
      <c r="A5" s="1013"/>
      <c r="B5" s="1013"/>
      <c r="C5" s="1013"/>
      <c r="D5" s="1013"/>
      <c r="E5" s="1013"/>
    </row>
    <row r="6" spans="1:7" ht="36.75" customHeight="1">
      <c r="A6" s="1013"/>
      <c r="B6" s="1013"/>
      <c r="C6" s="1013"/>
      <c r="D6" s="1013"/>
      <c r="E6" s="1013"/>
    </row>
    <row r="7" spans="1:7" ht="36.75" customHeight="1">
      <c r="A7" s="1013"/>
      <c r="B7" s="1013"/>
      <c r="C7" s="1013"/>
      <c r="D7" s="1013"/>
      <c r="E7" s="1013"/>
    </row>
    <row r="8" spans="1:7" ht="39.75" customHeight="1">
      <c r="A8" s="1013"/>
      <c r="B8" s="1013"/>
      <c r="C8" s="1013"/>
      <c r="D8" s="1013"/>
      <c r="E8" s="1013"/>
    </row>
    <row r="9" spans="1:7" ht="39.75" customHeight="1">
      <c r="A9" s="1013"/>
      <c r="B9" s="1013"/>
      <c r="C9" s="1013"/>
      <c r="D9" s="1013"/>
      <c r="E9" s="1013"/>
      <c r="G9" s="237"/>
    </row>
    <row r="10" spans="1:7" ht="39.75" customHeight="1">
      <c r="A10" s="1013"/>
      <c r="B10" s="1013"/>
      <c r="C10" s="1013"/>
      <c r="D10" s="1013"/>
      <c r="E10" s="1013"/>
    </row>
    <row r="11" spans="1:7" ht="409.5" customHeight="1">
      <c r="A11" s="1013"/>
      <c r="B11" s="1013"/>
      <c r="C11" s="1013"/>
      <c r="D11" s="1013"/>
      <c r="E11" s="1013"/>
    </row>
    <row r="12" spans="1:7" ht="29.25" customHeight="1">
      <c r="C12" s="141"/>
    </row>
    <row r="13" spans="1:7">
      <c r="C13" s="141"/>
    </row>
    <row r="14" spans="1:7">
      <c r="C14" s="141"/>
    </row>
    <row r="15" spans="1:7">
      <c r="C15" s="141"/>
    </row>
    <row r="16" spans="1:7">
      <c r="C16" s="141"/>
    </row>
    <row r="17" spans="3:3">
      <c r="C17" s="141"/>
    </row>
    <row r="18" spans="3:3">
      <c r="C18" s="141"/>
    </row>
  </sheetData>
  <mergeCells count="3">
    <mergeCell ref="A1:E1"/>
    <mergeCell ref="A2:E2"/>
    <mergeCell ref="A3:E11"/>
  </mergeCells>
  <pageMargins left="0.7" right="0.7" top="0.75" bottom="0.75" header="0.3" footer="0.3"/>
  <pageSetup paperSize="9" scale="83"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pageSetUpPr fitToPage="1"/>
  </sheetPr>
  <dimension ref="B1:V171"/>
  <sheetViews>
    <sheetView topLeftCell="A13" zoomScaleNormal="100" zoomScaleSheetLayoutView="75" workbookViewId="0">
      <selection activeCell="N26" sqref="N26"/>
    </sheetView>
  </sheetViews>
  <sheetFormatPr baseColWidth="10" defaultColWidth="10.921875" defaultRowHeight="11.4"/>
  <cols>
    <col min="1" max="1" width="2.23046875" style="1" customWidth="1"/>
    <col min="2" max="2" width="10.07421875" style="9" customWidth="1"/>
    <col min="3" max="5" width="8" style="1" customWidth="1"/>
    <col min="6" max="7" width="8" style="158" customWidth="1"/>
    <col min="8" max="8" width="8" style="1" customWidth="1"/>
    <col min="9" max="9" width="3.69140625" style="1" customWidth="1"/>
    <col min="10" max="10" width="5.921875" style="17" customWidth="1"/>
    <col min="11" max="11" width="11" style="17" hidden="1" customWidth="1"/>
    <col min="12" max="12" width="3.69140625" style="17" hidden="1" customWidth="1"/>
    <col min="13" max="13" width="4.61328125" style="17" bestFit="1" customWidth="1"/>
    <col min="14" max="14" width="5.07421875" style="1" customWidth="1"/>
    <col min="15" max="16384" width="10.921875" style="1"/>
  </cols>
  <sheetData>
    <row r="1" spans="2:19" s="28" customFormat="1" ht="13.2">
      <c r="B1" s="1038" t="s">
        <v>390</v>
      </c>
      <c r="C1" s="1038"/>
      <c r="D1" s="1038"/>
      <c r="E1" s="1038"/>
      <c r="F1" s="1038"/>
      <c r="G1" s="1038"/>
      <c r="H1" s="1038"/>
      <c r="J1" s="35"/>
      <c r="K1" s="35"/>
      <c r="L1" s="35"/>
      <c r="M1" s="35"/>
    </row>
    <row r="2" spans="2:19" s="28" customFormat="1" ht="13.2">
      <c r="B2" s="26"/>
      <c r="C2" s="34"/>
      <c r="D2" s="24"/>
      <c r="E2" s="24"/>
      <c r="F2" s="157"/>
      <c r="G2" s="157"/>
      <c r="J2" s="35"/>
      <c r="K2" s="35"/>
      <c r="L2" s="35"/>
      <c r="M2" s="35"/>
    </row>
    <row r="3" spans="2:19" s="28" customFormat="1" ht="13.2">
      <c r="B3" s="1038" t="s">
        <v>443</v>
      </c>
      <c r="C3" s="1038"/>
      <c r="D3" s="1038"/>
      <c r="E3" s="1038"/>
      <c r="F3" s="1038"/>
      <c r="G3" s="1038"/>
      <c r="H3" s="1038"/>
      <c r="J3" s="35"/>
      <c r="K3" s="35"/>
      <c r="L3" s="35"/>
      <c r="M3" s="35"/>
      <c r="N3" s="195"/>
    </row>
    <row r="4" spans="2:19" s="28" customFormat="1" ht="13.2">
      <c r="B4" s="1038" t="s">
        <v>433</v>
      </c>
      <c r="C4" s="1038"/>
      <c r="D4" s="1038"/>
      <c r="E4" s="1038"/>
      <c r="F4" s="1038"/>
      <c r="G4" s="1038"/>
      <c r="H4" s="1038"/>
      <c r="J4" s="35"/>
      <c r="K4" s="35"/>
      <c r="L4" s="35"/>
      <c r="M4" s="35"/>
    </row>
    <row r="5" spans="2:19" s="28" customFormat="1" ht="66.75" customHeight="1">
      <c r="B5" s="388" t="s">
        <v>96</v>
      </c>
      <c r="C5" s="612" t="s">
        <v>150</v>
      </c>
      <c r="D5" s="612" t="s">
        <v>100</v>
      </c>
      <c r="E5" s="612" t="s">
        <v>101</v>
      </c>
      <c r="F5" s="612" t="s">
        <v>143</v>
      </c>
      <c r="G5" s="612" t="s">
        <v>147</v>
      </c>
      <c r="H5" s="612" t="s">
        <v>149</v>
      </c>
      <c r="I5" s="510"/>
      <c r="J5" s="508"/>
      <c r="K5" s="508"/>
      <c r="L5" s="509"/>
      <c r="M5" s="508"/>
      <c r="N5" s="510"/>
      <c r="O5" s="510"/>
      <c r="P5" s="510"/>
      <c r="Q5" s="510"/>
    </row>
    <row r="6" spans="2:19" ht="14.25" customHeight="1">
      <c r="B6" s="824">
        <v>43466</v>
      </c>
      <c r="C6" s="694">
        <v>152.3179216037037</v>
      </c>
      <c r="D6" s="694">
        <v>189.31333333333333</v>
      </c>
      <c r="E6" s="694"/>
      <c r="F6" s="694">
        <v>191.34296296296296</v>
      </c>
      <c r="G6" s="694">
        <v>187.32407407407408</v>
      </c>
      <c r="H6" s="694">
        <v>166.85648771019902</v>
      </c>
      <c r="I6" s="516"/>
      <c r="J6" s="528"/>
      <c r="K6" s="509"/>
      <c r="L6" s="509"/>
      <c r="M6" s="511"/>
      <c r="R6" s="512"/>
      <c r="S6" s="158"/>
    </row>
    <row r="7" spans="2:19" ht="14.25" customHeight="1">
      <c r="B7" s="824">
        <v>43497</v>
      </c>
      <c r="C7" s="692">
        <v>143.57735347142855</v>
      </c>
      <c r="D7" s="692">
        <v>183.34392857142859</v>
      </c>
      <c r="E7" s="692"/>
      <c r="F7" s="692">
        <v>193.52071428571426</v>
      </c>
      <c r="G7" s="692">
        <v>184.92884615384617</v>
      </c>
      <c r="H7" s="692">
        <v>163.01295756642645</v>
      </c>
      <c r="I7" s="516"/>
      <c r="J7" s="528"/>
      <c r="K7" s="509"/>
      <c r="L7" s="509"/>
      <c r="M7" s="511"/>
      <c r="R7" s="512"/>
      <c r="S7" s="158"/>
    </row>
    <row r="8" spans="2:19" ht="14.25" customHeight="1">
      <c r="B8" s="823">
        <v>43525</v>
      </c>
      <c r="C8" s="694">
        <v>141.78295631612903</v>
      </c>
      <c r="D8" s="694">
        <v>177.35354838709679</v>
      </c>
      <c r="E8" s="694"/>
      <c r="F8" s="694">
        <v>186.08387096774194</v>
      </c>
      <c r="G8" s="694">
        <v>184.79838709677421</v>
      </c>
      <c r="H8" s="694">
        <v>167.39144725350198</v>
      </c>
      <c r="I8" s="516"/>
      <c r="J8" s="528"/>
      <c r="K8" s="509"/>
      <c r="L8" s="509"/>
      <c r="M8" s="511"/>
      <c r="R8" s="512"/>
      <c r="S8" s="158"/>
    </row>
    <row r="9" spans="2:19" ht="14.25" customHeight="1">
      <c r="B9" s="823">
        <v>43556</v>
      </c>
      <c r="C9" s="692">
        <v>132.64089279999999</v>
      </c>
      <c r="D9" s="692">
        <v>172.55366666666666</v>
      </c>
      <c r="E9" s="692"/>
      <c r="F9" s="692">
        <v>178.56900000000002</v>
      </c>
      <c r="G9" s="692">
        <v>185</v>
      </c>
      <c r="H9" s="692">
        <v>169.69257301329134</v>
      </c>
      <c r="I9" s="516"/>
      <c r="J9" s="528"/>
      <c r="K9" s="509"/>
      <c r="L9" s="509"/>
      <c r="M9" s="511"/>
      <c r="R9" s="512"/>
      <c r="S9" s="158"/>
    </row>
    <row r="10" spans="2:19" ht="14.25" customHeight="1">
      <c r="B10" s="823">
        <v>43586</v>
      </c>
      <c r="C10" s="692">
        <v>133.2357408</v>
      </c>
      <c r="D10" s="692">
        <v>164.45</v>
      </c>
      <c r="E10" s="692"/>
      <c r="F10" s="692">
        <v>179.64</v>
      </c>
      <c r="G10" s="692">
        <v>185</v>
      </c>
      <c r="H10" s="692">
        <v>175.93265098289484</v>
      </c>
      <c r="I10" s="516"/>
      <c r="J10" s="528"/>
      <c r="K10" s="509"/>
      <c r="L10" s="509"/>
      <c r="M10" s="511"/>
      <c r="R10" s="512"/>
      <c r="S10" s="158"/>
    </row>
    <row r="11" spans="2:19" ht="14.25" customHeight="1">
      <c r="B11" s="823">
        <v>43617</v>
      </c>
      <c r="C11" s="692">
        <v>159.60592608666667</v>
      </c>
      <c r="D11" s="692">
        <v>197.20366666666666</v>
      </c>
      <c r="E11" s="692"/>
      <c r="F11" s="692">
        <v>200.16299999999998</v>
      </c>
      <c r="G11" s="692"/>
      <c r="H11" s="692">
        <v>175.84353897655271</v>
      </c>
      <c r="I11" s="516"/>
      <c r="J11" s="528"/>
      <c r="K11" s="509"/>
      <c r="L11" s="509"/>
      <c r="M11" s="511"/>
      <c r="R11" s="512"/>
      <c r="S11" s="158"/>
    </row>
    <row r="12" spans="2:19" ht="14.25" customHeight="1">
      <c r="B12" s="823">
        <v>43647</v>
      </c>
      <c r="C12" s="692">
        <v>149.52562243870966</v>
      </c>
      <c r="D12" s="692">
        <v>186.86967741935484</v>
      </c>
      <c r="E12" s="692"/>
      <c r="F12" s="692">
        <v>199.15677419354836</v>
      </c>
      <c r="G12" s="692"/>
      <c r="H12" s="692">
        <v>169.56435378899377</v>
      </c>
      <c r="I12" s="516"/>
      <c r="J12" s="528"/>
      <c r="K12" s="509"/>
      <c r="L12" s="509"/>
      <c r="M12" s="511"/>
      <c r="R12" s="512"/>
      <c r="S12" s="158"/>
    </row>
    <row r="13" spans="2:19" ht="14.25" customHeight="1">
      <c r="B13" s="823">
        <v>43678</v>
      </c>
      <c r="C13" s="692">
        <v>148.07065029677418</v>
      </c>
      <c r="D13" s="692">
        <v>187.48032258064515</v>
      </c>
      <c r="E13" s="692"/>
      <c r="F13" s="692">
        <v>202.01709677419356</v>
      </c>
      <c r="G13" s="692"/>
      <c r="H13" s="692">
        <v>179.17951596192964</v>
      </c>
      <c r="I13" s="516"/>
      <c r="J13" s="528"/>
      <c r="K13" s="509"/>
      <c r="L13" s="509"/>
      <c r="M13" s="511"/>
      <c r="R13" s="512"/>
      <c r="S13" s="158"/>
    </row>
    <row r="14" spans="2:19" ht="14.25" customHeight="1">
      <c r="B14" s="823">
        <v>43709</v>
      </c>
      <c r="C14" s="692">
        <v>153.2309823689655</v>
      </c>
      <c r="D14" s="692">
        <v>186.51</v>
      </c>
      <c r="E14" s="692"/>
      <c r="F14" s="692">
        <v>196.28310344827588</v>
      </c>
      <c r="G14" s="692"/>
      <c r="H14" s="692">
        <v>178.17627809535787</v>
      </c>
      <c r="I14" s="516"/>
      <c r="J14" s="528"/>
      <c r="K14" s="509"/>
      <c r="L14" s="509"/>
      <c r="M14" s="511"/>
      <c r="R14" s="512"/>
      <c r="S14" s="158"/>
    </row>
    <row r="15" spans="2:19" ht="14.25" customHeight="1">
      <c r="B15" s="823">
        <v>43739</v>
      </c>
      <c r="C15" s="692">
        <v>162.5119004129032</v>
      </c>
      <c r="D15" s="692">
        <v>195.91032258064516</v>
      </c>
      <c r="E15" s="692"/>
      <c r="F15" s="692">
        <v>197.47806451612902</v>
      </c>
      <c r="G15" s="692"/>
      <c r="H15" s="692"/>
      <c r="I15" s="516"/>
      <c r="J15" s="528"/>
      <c r="K15" s="509"/>
      <c r="L15" s="509"/>
      <c r="M15" s="511"/>
      <c r="R15" s="512"/>
      <c r="S15" s="158"/>
    </row>
    <row r="16" spans="2:19" ht="14.25" customHeight="1">
      <c r="B16" s="823">
        <v>43770</v>
      </c>
      <c r="C16" s="692">
        <v>190.5048558</v>
      </c>
      <c r="D16" s="692">
        <v>231.42375000000001</v>
      </c>
      <c r="E16" s="692"/>
      <c r="F16" s="692">
        <v>197.33875</v>
      </c>
      <c r="G16" s="692">
        <v>190</v>
      </c>
      <c r="H16" s="692"/>
      <c r="I16" s="516"/>
      <c r="J16" s="528"/>
      <c r="K16" s="509"/>
      <c r="L16" s="509"/>
      <c r="M16" s="511"/>
      <c r="R16" s="512"/>
      <c r="S16" s="158"/>
    </row>
    <row r="17" spans="2:22" ht="14.25" customHeight="1">
      <c r="B17" s="823">
        <v>43800</v>
      </c>
      <c r="C17" s="692">
        <v>187.23467130689653</v>
      </c>
      <c r="D17" s="692">
        <v>227.03517241379311</v>
      </c>
      <c r="E17" s="692"/>
      <c r="F17" s="692">
        <v>192.08241379310346</v>
      </c>
      <c r="G17" s="692">
        <v>192.5</v>
      </c>
      <c r="H17" s="692">
        <v>163.0526263365746</v>
      </c>
      <c r="I17" s="516"/>
      <c r="J17" s="528"/>
      <c r="K17" s="509"/>
      <c r="L17" s="509"/>
      <c r="M17" s="511"/>
      <c r="R17" s="512"/>
      <c r="S17" s="158"/>
    </row>
    <row r="18" spans="2:22" ht="14.25" customHeight="1">
      <c r="B18" s="823">
        <v>43831</v>
      </c>
      <c r="C18" s="692">
        <v>197.40277518709678</v>
      </c>
      <c r="D18" s="692">
        <v>238.47290322580645</v>
      </c>
      <c r="E18" s="692"/>
      <c r="F18" s="692">
        <v>210.10677419354838</v>
      </c>
      <c r="G18" s="692">
        <v>186.69354838709677</v>
      </c>
      <c r="H18" s="692">
        <v>170.12734792920389</v>
      </c>
      <c r="I18" s="516"/>
      <c r="J18" s="528"/>
      <c r="K18" s="509"/>
      <c r="L18" s="509"/>
      <c r="M18" s="511"/>
      <c r="R18" s="512"/>
      <c r="S18" s="158"/>
    </row>
    <row r="19" spans="2:22" ht="14.25" customHeight="1">
      <c r="B19" s="823">
        <v>43862</v>
      </c>
      <c r="C19" s="692">
        <v>202.3048186</v>
      </c>
      <c r="D19" s="692">
        <v>244</v>
      </c>
      <c r="E19" s="692"/>
      <c r="F19" s="692">
        <v>227.43</v>
      </c>
      <c r="G19" s="692">
        <v>190.5</v>
      </c>
      <c r="H19" s="692">
        <v>174.38817529449634</v>
      </c>
      <c r="I19" s="516"/>
      <c r="J19" s="528"/>
      <c r="K19" s="509"/>
      <c r="L19" s="509"/>
      <c r="M19" s="511"/>
      <c r="R19" s="512"/>
      <c r="S19" s="158"/>
    </row>
    <row r="20" spans="2:22" ht="14.25" customHeight="1">
      <c r="B20" s="823">
        <v>43891</v>
      </c>
      <c r="C20" s="692">
        <v>199.92051670967743</v>
      </c>
      <c r="D20" s="692">
        <v>240.97516129032257</v>
      </c>
      <c r="E20" s="692"/>
      <c r="F20" s="692">
        <v>243.37225806451613</v>
      </c>
      <c r="G20" s="692">
        <v>206.29569892473123</v>
      </c>
      <c r="H20" s="692">
        <v>182.74942056190335</v>
      </c>
      <c r="I20" s="516"/>
      <c r="J20" s="528"/>
      <c r="K20" s="509"/>
      <c r="L20" s="509"/>
      <c r="M20" s="511"/>
      <c r="R20" s="512"/>
      <c r="S20" s="158"/>
    </row>
    <row r="21" spans="2:22" ht="14.25" customHeight="1">
      <c r="B21" s="823">
        <v>43922</v>
      </c>
      <c r="C21" s="692">
        <v>208.08991800000001</v>
      </c>
      <c r="D21" s="692">
        <v>245.15799999999999</v>
      </c>
      <c r="E21" s="692">
        <v>0</v>
      </c>
      <c r="F21" s="692">
        <v>248.03900000000002</v>
      </c>
      <c r="G21" s="692">
        <v>210.55555555555554</v>
      </c>
      <c r="H21" s="692">
        <v>199.60643765752232</v>
      </c>
      <c r="I21" s="516"/>
      <c r="J21" s="528"/>
      <c r="K21" s="509"/>
      <c r="L21" s="509"/>
      <c r="M21" s="511"/>
      <c r="R21" s="512"/>
      <c r="S21" s="158"/>
    </row>
    <row r="22" spans="2:22" ht="14.25" customHeight="1">
      <c r="B22" s="823">
        <v>43952</v>
      </c>
      <c r="C22" s="692"/>
      <c r="D22" s="692"/>
      <c r="E22" s="692"/>
      <c r="F22" s="692"/>
      <c r="G22" s="692"/>
      <c r="H22" s="692"/>
      <c r="I22" s="516"/>
      <c r="J22" s="528"/>
      <c r="K22" s="509"/>
      <c r="L22" s="509"/>
      <c r="M22" s="511"/>
      <c r="R22" s="512"/>
      <c r="S22" s="158"/>
    </row>
    <row r="23" spans="2:22" ht="14.25" customHeight="1">
      <c r="B23" s="1076" t="s">
        <v>409</v>
      </c>
      <c r="C23" s="1076"/>
      <c r="D23" s="1076"/>
      <c r="E23" s="1076"/>
      <c r="F23" s="1076"/>
      <c r="G23" s="1076"/>
      <c r="H23" s="1076"/>
      <c r="I23" s="516"/>
      <c r="J23" s="528"/>
      <c r="K23" s="509"/>
      <c r="L23" s="509"/>
      <c r="M23" s="511"/>
      <c r="R23" s="512"/>
      <c r="S23" s="158"/>
    </row>
    <row r="24" spans="2:22" ht="14.25" customHeight="1">
      <c r="B24" s="679"/>
      <c r="C24" s="680"/>
      <c r="D24" s="680"/>
      <c r="E24" s="680"/>
      <c r="F24" s="680"/>
      <c r="G24" s="680"/>
      <c r="H24" s="680"/>
      <c r="I24" s="516"/>
      <c r="J24" s="528"/>
      <c r="K24" s="509"/>
      <c r="L24" s="509"/>
      <c r="M24" s="511"/>
      <c r="R24" s="512"/>
      <c r="S24" s="158"/>
    </row>
    <row r="25" spans="2:22" ht="14.25" customHeight="1">
      <c r="B25" s="679"/>
      <c r="C25" s="680"/>
      <c r="D25" s="680"/>
      <c r="E25" s="680"/>
      <c r="F25" s="680"/>
      <c r="G25" s="680"/>
      <c r="H25" s="680"/>
      <c r="I25" s="516"/>
      <c r="J25" s="528"/>
      <c r="K25" s="509"/>
      <c r="L25" s="509"/>
      <c r="M25" s="511"/>
      <c r="R25" s="512"/>
      <c r="S25" s="158"/>
    </row>
    <row r="26" spans="2:22" ht="15" customHeight="1">
      <c r="B26" s="1"/>
      <c r="F26" s="1"/>
      <c r="G26" s="1"/>
      <c r="I26" s="516"/>
      <c r="J26" s="514"/>
      <c r="K26" s="514"/>
      <c r="L26" s="514"/>
      <c r="M26" s="514"/>
      <c r="N26" s="514"/>
      <c r="O26" s="514"/>
      <c r="P26" s="514"/>
      <c r="Q26" s="514"/>
    </row>
    <row r="27" spans="2:22" ht="12.75" customHeight="1">
      <c r="B27" s="61"/>
      <c r="C27" s="64"/>
      <c r="D27" s="64"/>
      <c r="E27" s="64"/>
      <c r="F27" s="159"/>
      <c r="G27" s="159"/>
      <c r="H27" s="64"/>
      <c r="I27" s="64"/>
      <c r="J27" s="159"/>
      <c r="K27" s="515"/>
      <c r="L27" s="515"/>
      <c r="M27" s="516"/>
      <c r="N27" s="158"/>
      <c r="O27" s="158"/>
      <c r="P27" s="158"/>
      <c r="Q27" s="158"/>
    </row>
    <row r="28" spans="2:22" ht="15" customHeight="1">
      <c r="C28" s="64"/>
      <c r="G28" s="159"/>
      <c r="I28" s="21"/>
      <c r="J28" s="516"/>
      <c r="K28" s="515"/>
      <c r="L28" s="515"/>
      <c r="M28" s="516"/>
      <c r="N28" s="513"/>
      <c r="O28" s="513"/>
      <c r="P28" s="513"/>
      <c r="Q28" s="513"/>
      <c r="R28" s="204"/>
    </row>
    <row r="29" spans="2:22" ht="15" customHeight="1">
      <c r="I29" s="21"/>
      <c r="J29" s="516"/>
      <c r="K29" s="515"/>
      <c r="L29" s="516"/>
      <c r="M29" s="516"/>
      <c r="N29" s="513"/>
      <c r="O29" s="513"/>
      <c r="P29" s="513"/>
      <c r="Q29" s="513"/>
      <c r="R29" s="204"/>
      <c r="S29" s="204"/>
      <c r="T29" s="204"/>
      <c r="U29" s="204"/>
      <c r="V29" s="204"/>
    </row>
    <row r="30" spans="2:22" ht="15" customHeight="1">
      <c r="I30" s="21"/>
      <c r="J30" s="516"/>
      <c r="K30" s="516"/>
      <c r="L30" s="516"/>
      <c r="M30" s="516"/>
      <c r="N30" s="513"/>
      <c r="O30" s="513"/>
      <c r="P30" s="513"/>
      <c r="Q30" s="513"/>
      <c r="R30" s="204"/>
    </row>
    <row r="31" spans="2:22" ht="15" customHeight="1">
      <c r="J31" s="158"/>
      <c r="K31" s="158"/>
      <c r="L31" s="158"/>
      <c r="M31" s="158"/>
      <c r="N31" s="158"/>
      <c r="O31" s="158"/>
      <c r="P31" s="158"/>
      <c r="Q31" s="158"/>
    </row>
    <row r="32" spans="2:22" ht="15" customHeight="1">
      <c r="J32" s="158"/>
      <c r="K32" s="158"/>
      <c r="L32" s="158"/>
      <c r="M32" s="158"/>
      <c r="N32" s="158"/>
      <c r="O32" s="158"/>
      <c r="P32" s="158"/>
      <c r="Q32" s="158"/>
    </row>
    <row r="33" spans="2:17" ht="15" customHeight="1">
      <c r="J33" s="158"/>
      <c r="K33" s="158"/>
      <c r="L33" s="158"/>
      <c r="M33" s="158"/>
      <c r="N33" s="158"/>
      <c r="O33" s="158"/>
      <c r="P33" s="158"/>
      <c r="Q33" s="158"/>
    </row>
    <row r="34" spans="2:17" ht="15" customHeight="1">
      <c r="C34" s="16"/>
      <c r="D34" s="16"/>
      <c r="E34" s="16"/>
      <c r="F34" s="160"/>
      <c r="J34" s="158"/>
      <c r="K34" s="158"/>
      <c r="L34" s="158"/>
      <c r="M34" s="158"/>
      <c r="N34" s="158"/>
      <c r="O34" s="158"/>
      <c r="P34" s="158"/>
      <c r="Q34" s="158"/>
    </row>
    <row r="35" spans="2:17" ht="15" customHeight="1">
      <c r="C35" s="16"/>
      <c r="D35" s="16"/>
      <c r="E35" s="16"/>
      <c r="F35" s="160"/>
      <c r="J35" s="158"/>
      <c r="K35" s="158"/>
      <c r="L35" s="158"/>
      <c r="M35" s="158"/>
      <c r="N35" s="158"/>
      <c r="O35" s="158"/>
      <c r="P35" s="158"/>
      <c r="Q35" s="158"/>
    </row>
    <row r="36" spans="2:17" ht="15" customHeight="1">
      <c r="J36" s="158"/>
      <c r="K36" s="158"/>
      <c r="L36" s="158"/>
      <c r="M36" s="158"/>
      <c r="N36" s="158"/>
      <c r="O36" s="158"/>
      <c r="P36" s="158"/>
      <c r="Q36" s="158"/>
    </row>
    <row r="37" spans="2:17" ht="15" customHeight="1">
      <c r="J37" s="158"/>
      <c r="K37" s="158"/>
      <c r="L37" s="158"/>
      <c r="M37" s="158"/>
      <c r="N37" s="158"/>
      <c r="O37" s="158"/>
      <c r="P37" s="158"/>
      <c r="Q37" s="158"/>
    </row>
    <row r="38" spans="2:17" ht="15" customHeight="1">
      <c r="J38" s="158"/>
      <c r="K38" s="158"/>
      <c r="L38" s="158"/>
      <c r="M38" s="158"/>
      <c r="N38" s="158"/>
      <c r="O38" s="158"/>
      <c r="P38" s="158"/>
      <c r="Q38" s="158"/>
    </row>
    <row r="39" spans="2:17" ht="13.5" customHeight="1">
      <c r="J39" s="515"/>
      <c r="K39" s="515"/>
      <c r="L39" s="515"/>
      <c r="M39" s="515"/>
      <c r="N39" s="158"/>
      <c r="O39" s="158"/>
      <c r="P39" s="158"/>
      <c r="Q39" s="158"/>
    </row>
    <row r="40" spans="2:17" ht="13.5" customHeight="1">
      <c r="J40" s="515"/>
      <c r="K40" s="515"/>
      <c r="L40" s="515"/>
      <c r="M40" s="515"/>
      <c r="N40" s="158"/>
      <c r="O40" s="158"/>
      <c r="P40" s="158"/>
      <c r="Q40" s="158"/>
    </row>
    <row r="41" spans="2:17" ht="13.5" customHeight="1">
      <c r="J41" s="515"/>
      <c r="K41" s="515"/>
      <c r="L41" s="515"/>
      <c r="M41" s="515"/>
      <c r="N41" s="158"/>
      <c r="O41" s="158"/>
      <c r="P41" s="158"/>
      <c r="Q41" s="158"/>
    </row>
    <row r="42" spans="2:17" ht="13.5" customHeight="1"/>
    <row r="43" spans="2:17" ht="13.5" customHeight="1"/>
    <row r="44" spans="2:17" ht="7.5" customHeight="1"/>
    <row r="45" spans="2:17" ht="12" customHeight="1"/>
    <row r="46" spans="2:17" ht="13.5" customHeight="1">
      <c r="B46" s="16"/>
      <c r="C46" s="16"/>
      <c r="D46" s="16"/>
      <c r="E46" s="16"/>
      <c r="F46" s="160"/>
      <c r="G46" s="160"/>
      <c r="H46" s="16"/>
      <c r="I46" s="16"/>
      <c r="J46" s="16"/>
      <c r="K46" s="16"/>
      <c r="L46" s="16"/>
      <c r="M46" s="16"/>
      <c r="N46" s="16"/>
    </row>
    <row r="47" spans="2:17" ht="13.5" customHeight="1"/>
    <row r="48" spans="2:17" ht="13.5" customHeight="1"/>
    <row r="49" spans="9:14" ht="13.5" customHeight="1"/>
    <row r="50" spans="9:14" ht="13.5" customHeight="1"/>
    <row r="51" spans="9:14" ht="13.5" customHeight="1"/>
    <row r="52" spans="9:14" ht="13.5" customHeight="1"/>
    <row r="53" spans="9:14" ht="13.5" customHeight="1"/>
    <row r="54" spans="9:14" ht="13.5" customHeight="1"/>
    <row r="55" spans="9:14" ht="13.5" customHeight="1"/>
    <row r="56" spans="9:14" ht="13.5" customHeight="1"/>
    <row r="57" spans="9:14" ht="13.5" customHeight="1"/>
    <row r="58" spans="9:14" ht="13.5" customHeight="1"/>
    <row r="59" spans="9:14" ht="13.5" customHeight="1">
      <c r="I59" s="9"/>
      <c r="J59" s="1"/>
      <c r="K59" s="1"/>
      <c r="L59" s="1"/>
      <c r="M59" s="158"/>
      <c r="N59" s="158"/>
    </row>
    <row r="60" spans="9:14" ht="13.5" customHeight="1">
      <c r="I60" s="9"/>
      <c r="J60" s="1"/>
      <c r="K60" s="1"/>
      <c r="L60" s="1"/>
      <c r="M60" s="158"/>
      <c r="N60" s="158"/>
    </row>
    <row r="61" spans="9:14" ht="13.5" customHeight="1"/>
    <row r="62" spans="9:14" ht="13.5" customHeight="1"/>
    <row r="63" spans="9:14" ht="13.5" customHeight="1"/>
    <row r="64" spans="9: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row r="108" spans="10:13" ht="13.5" customHeight="1"/>
    <row r="109" spans="10:13" ht="13.5" customHeight="1">
      <c r="J109" s="1"/>
      <c r="K109" s="1"/>
      <c r="L109" s="1"/>
      <c r="M109" s="1"/>
    </row>
    <row r="110" spans="10:13" ht="13.5" customHeight="1">
      <c r="J110" s="1"/>
      <c r="K110" s="1"/>
      <c r="L110" s="1"/>
      <c r="M110" s="1"/>
    </row>
    <row r="111" spans="10:13" ht="13.5" customHeight="1">
      <c r="J111" s="1"/>
      <c r="K111" s="1"/>
      <c r="L111" s="1"/>
      <c r="M111" s="1"/>
    </row>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c r="J138" s="1"/>
      <c r="K138" s="1"/>
      <c r="L138" s="1"/>
      <c r="M138" s="1"/>
    </row>
    <row r="139" spans="10:13">
      <c r="J139" s="1"/>
      <c r="K139" s="1"/>
      <c r="L139" s="1"/>
      <c r="M139" s="1"/>
    </row>
    <row r="140" spans="10:13">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3:H23"/>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5" tint="0.79998168889431442"/>
  </sheetPr>
  <dimension ref="A1:X141"/>
  <sheetViews>
    <sheetView workbookViewId="0">
      <pane ySplit="1" topLeftCell="A2" activePane="bottomLeft" state="frozen"/>
      <selection pane="bottomLeft" activeCell="I58" sqref="I58"/>
    </sheetView>
  </sheetViews>
  <sheetFormatPr baseColWidth="10" defaultColWidth="7.23046875" defaultRowHeight="13.2"/>
  <cols>
    <col min="1" max="1" width="1.23046875" style="874" customWidth="1"/>
    <col min="2" max="2" width="8.23046875" style="874" customWidth="1"/>
    <col min="3" max="10" width="6.4609375" style="874" customWidth="1"/>
    <col min="11" max="11" width="6" style="874" customWidth="1"/>
    <col min="12" max="12" width="11" style="987" customWidth="1"/>
    <col min="13" max="13" width="14.07421875" style="983" customWidth="1"/>
    <col min="14" max="14" width="0" style="874" hidden="1" customWidth="1"/>
    <col min="15" max="16384" width="7.23046875" style="874"/>
  </cols>
  <sheetData>
    <row r="1" spans="2:24" s="654" customFormat="1">
      <c r="B1" s="978"/>
      <c r="C1" s="978"/>
      <c r="D1" s="978"/>
      <c r="E1" s="978"/>
      <c r="F1" s="978"/>
      <c r="G1" s="978"/>
      <c r="H1" s="978"/>
      <c r="I1" s="978"/>
      <c r="J1" s="978"/>
      <c r="K1" s="978"/>
      <c r="L1" s="979"/>
      <c r="M1" s="980"/>
      <c r="N1" s="981">
        <v>43891</v>
      </c>
      <c r="O1" s="981">
        <v>43922</v>
      </c>
      <c r="P1" s="981">
        <v>43952</v>
      </c>
      <c r="Q1" s="981">
        <v>43983</v>
      </c>
      <c r="R1" s="981">
        <v>44013</v>
      </c>
      <c r="S1" s="981" t="s">
        <v>594</v>
      </c>
      <c r="T1" s="981">
        <v>44075</v>
      </c>
      <c r="U1" s="981">
        <v>44166</v>
      </c>
      <c r="V1" s="981">
        <v>44256</v>
      </c>
      <c r="W1" s="981"/>
      <c r="X1" s="981">
        <v>44531</v>
      </c>
    </row>
    <row r="2" spans="2:24" s="654" customFormat="1">
      <c r="B2" s="978"/>
      <c r="C2" s="978"/>
      <c r="D2" s="978"/>
      <c r="E2" s="978"/>
      <c r="F2" s="978"/>
      <c r="G2" s="978"/>
      <c r="H2" s="978"/>
      <c r="I2" s="978"/>
      <c r="J2" s="978"/>
      <c r="K2" s="978"/>
      <c r="L2" s="979">
        <v>43836</v>
      </c>
      <c r="M2" s="869" t="s">
        <v>568</v>
      </c>
      <c r="N2" s="982">
        <v>175.36073999999999</v>
      </c>
      <c r="O2" s="982"/>
      <c r="P2" s="982">
        <v>178.30026000000001</v>
      </c>
      <c r="Q2" s="982"/>
      <c r="R2" s="982">
        <v>180.96420000000001</v>
      </c>
      <c r="S2" s="982"/>
      <c r="T2" s="982">
        <v>183.62814</v>
      </c>
      <c r="U2" s="982">
        <v>187.57811999999998</v>
      </c>
      <c r="V2" s="982">
        <v>191.43624</v>
      </c>
      <c r="W2" s="982"/>
      <c r="X2" s="874"/>
    </row>
    <row r="3" spans="2:24" s="654" customFormat="1">
      <c r="B3" s="978"/>
      <c r="C3" s="978"/>
      <c r="D3" s="978"/>
      <c r="E3" s="978"/>
      <c r="F3" s="978"/>
      <c r="G3" s="978"/>
      <c r="H3" s="978"/>
      <c r="I3" s="978"/>
      <c r="J3" s="978"/>
      <c r="K3" s="978"/>
      <c r="L3" s="979">
        <v>43843</v>
      </c>
      <c r="M3" s="983" t="s">
        <v>569</v>
      </c>
      <c r="N3" s="982">
        <v>181.05606</v>
      </c>
      <c r="O3" s="982">
        <v>0</v>
      </c>
      <c r="P3" s="982">
        <v>183.90371999999999</v>
      </c>
      <c r="Q3" s="982"/>
      <c r="R3" s="982">
        <v>186.75137999999998</v>
      </c>
      <c r="S3" s="982"/>
      <c r="T3" s="982">
        <v>189.78276</v>
      </c>
      <c r="U3" s="982">
        <v>193.91646</v>
      </c>
      <c r="V3" s="982">
        <v>197.95829999999998</v>
      </c>
      <c r="W3" s="982"/>
      <c r="X3" s="874"/>
    </row>
    <row r="4" spans="2:24" s="654" customFormat="1">
      <c r="B4" s="978"/>
      <c r="C4" s="978"/>
      <c r="D4" s="978"/>
      <c r="E4" s="978"/>
      <c r="F4" s="978"/>
      <c r="G4" s="978"/>
      <c r="H4" s="978"/>
      <c r="I4" s="978"/>
      <c r="J4" s="978"/>
      <c r="K4" s="978"/>
      <c r="L4" s="979">
        <v>43851</v>
      </c>
      <c r="M4" s="983" t="s">
        <v>570</v>
      </c>
      <c r="N4" s="982">
        <v>183.72</v>
      </c>
      <c r="O4" s="982">
        <v>0</v>
      </c>
      <c r="P4" s="982">
        <v>186.38394</v>
      </c>
      <c r="Q4" s="982"/>
      <c r="R4" s="982">
        <v>189.04787999999999</v>
      </c>
      <c r="S4" s="982"/>
      <c r="T4" s="982">
        <v>195.75366</v>
      </c>
      <c r="U4" s="982">
        <v>199.70364000000001</v>
      </c>
      <c r="V4" s="982">
        <v>198.87690000000001</v>
      </c>
      <c r="W4" s="982"/>
      <c r="X4" s="874"/>
    </row>
    <row r="5" spans="2:24" s="654" customFormat="1" ht="18" customHeight="1">
      <c r="B5" s="978"/>
      <c r="C5" s="978"/>
      <c r="D5" s="978"/>
      <c r="E5" s="978"/>
      <c r="F5" s="978"/>
      <c r="G5" s="978"/>
      <c r="H5" s="978"/>
      <c r="I5" s="978"/>
      <c r="J5" s="978"/>
      <c r="K5" s="978"/>
      <c r="L5" s="979">
        <v>43857</v>
      </c>
      <c r="M5" s="983" t="s">
        <v>571</v>
      </c>
      <c r="N5" s="982">
        <v>178.75955999999999</v>
      </c>
      <c r="O5" s="982">
        <v>0</v>
      </c>
      <c r="P5" s="982">
        <v>181.60721999999998</v>
      </c>
      <c r="Q5" s="982"/>
      <c r="R5" s="982">
        <v>184.27115999999998</v>
      </c>
      <c r="S5" s="982"/>
      <c r="T5" s="982">
        <v>190.88507999999999</v>
      </c>
      <c r="U5" s="982">
        <v>195.20249999999999</v>
      </c>
      <c r="V5" s="982">
        <v>194.19203999999999</v>
      </c>
      <c r="W5" s="982"/>
      <c r="X5" s="874"/>
    </row>
    <row r="6" spans="2:24" s="654" customFormat="1" ht="17.399999999999999" customHeight="1">
      <c r="B6" s="978"/>
      <c r="C6" s="978"/>
      <c r="D6" s="978"/>
      <c r="E6" s="978"/>
      <c r="F6" s="978"/>
      <c r="G6" s="978"/>
      <c r="H6" s="978"/>
      <c r="I6" s="978"/>
      <c r="J6" s="978"/>
      <c r="K6" s="978"/>
      <c r="L6" s="979">
        <v>43864</v>
      </c>
      <c r="M6" s="983" t="s">
        <v>572</v>
      </c>
      <c r="N6" s="982">
        <v>171.50262000000001</v>
      </c>
      <c r="O6" s="982">
        <v>0</v>
      </c>
      <c r="P6" s="982">
        <v>173.98283999999998</v>
      </c>
      <c r="Q6" s="982"/>
      <c r="R6" s="982">
        <v>176.55491999999998</v>
      </c>
      <c r="S6" s="982"/>
      <c r="T6" s="982">
        <v>183.99557999999999</v>
      </c>
      <c r="U6" s="982">
        <v>188.7723</v>
      </c>
      <c r="V6" s="982">
        <v>188.49671999999998</v>
      </c>
      <c r="W6" s="982"/>
      <c r="X6" s="874"/>
    </row>
    <row r="7" spans="2:24" s="654" customFormat="1" ht="12.75" customHeight="1">
      <c r="B7" s="978"/>
      <c r="C7" s="978"/>
      <c r="D7" s="978"/>
      <c r="E7" s="978"/>
      <c r="F7" s="978"/>
      <c r="G7" s="978"/>
      <c r="H7" s="978"/>
      <c r="I7" s="978"/>
      <c r="J7" s="978"/>
      <c r="K7" s="978"/>
      <c r="L7" s="979">
        <v>43871</v>
      </c>
      <c r="M7" s="983" t="s">
        <v>573</v>
      </c>
      <c r="N7" s="982">
        <v>173.61539999999999</v>
      </c>
      <c r="O7" s="982">
        <v>0</v>
      </c>
      <c r="P7" s="982">
        <v>175.82004000000001</v>
      </c>
      <c r="Q7" s="982"/>
      <c r="R7" s="982">
        <v>178.30026000000001</v>
      </c>
      <c r="S7" s="982"/>
      <c r="T7" s="982">
        <v>185.37348</v>
      </c>
      <c r="U7" s="982">
        <v>190.51764</v>
      </c>
      <c r="V7" s="982">
        <v>190.33392000000001</v>
      </c>
      <c r="W7" s="982"/>
      <c r="X7" s="874"/>
    </row>
    <row r="8" spans="2:24" s="654" customFormat="1" ht="17.399999999999999" customHeight="1">
      <c r="B8" s="978"/>
      <c r="C8" s="978"/>
      <c r="D8" s="978"/>
      <c r="E8" s="978"/>
      <c r="F8" s="978"/>
      <c r="G8" s="978"/>
      <c r="H8" s="978"/>
      <c r="I8" s="978"/>
      <c r="J8" s="978"/>
      <c r="K8" s="978"/>
      <c r="L8" s="979">
        <v>43879</v>
      </c>
      <c r="M8" s="983" t="s">
        <v>578</v>
      </c>
      <c r="N8" s="982">
        <v>178.48398</v>
      </c>
      <c r="O8" s="982">
        <v>0</v>
      </c>
      <c r="P8" s="982">
        <v>181.14792</v>
      </c>
      <c r="Q8" s="982"/>
      <c r="R8" s="982">
        <v>183.72</v>
      </c>
      <c r="S8" s="982"/>
      <c r="T8" s="982">
        <v>190.33392000000001</v>
      </c>
      <c r="U8" s="982">
        <v>196.02923999999999</v>
      </c>
      <c r="V8" s="982">
        <v>196.12109999999998</v>
      </c>
      <c r="W8" s="982"/>
      <c r="X8" s="874"/>
    </row>
    <row r="9" spans="2:24" s="654" customFormat="1" ht="17.399999999999999" customHeight="1">
      <c r="B9" s="978"/>
      <c r="C9" s="978"/>
      <c r="D9" s="978"/>
      <c r="E9" s="978"/>
      <c r="F9" s="978"/>
      <c r="G9" s="978"/>
      <c r="H9" s="978"/>
      <c r="I9" s="978"/>
      <c r="J9" s="978"/>
      <c r="K9" s="978"/>
      <c r="L9" s="979">
        <v>43885</v>
      </c>
      <c r="M9" s="983" t="s">
        <v>579</v>
      </c>
      <c r="N9" s="982">
        <v>166.17473999999999</v>
      </c>
      <c r="O9" s="982"/>
      <c r="P9" s="982">
        <v>168.74681999999999</v>
      </c>
      <c r="Q9" s="982"/>
      <c r="R9" s="982">
        <v>171.41075999999998</v>
      </c>
      <c r="S9" s="982"/>
      <c r="T9" s="982">
        <v>178.94327999999999</v>
      </c>
      <c r="U9" s="982">
        <v>185.55719999999999</v>
      </c>
      <c r="V9" s="982">
        <v>186.93510000000001</v>
      </c>
      <c r="W9" s="982"/>
      <c r="X9" s="874"/>
    </row>
    <row r="10" spans="2:24" s="654" customFormat="1" ht="17.399999999999999" customHeight="1">
      <c r="B10" s="978"/>
      <c r="C10" s="978"/>
      <c r="D10" s="978"/>
      <c r="E10" s="978"/>
      <c r="F10" s="978"/>
      <c r="G10" s="978"/>
      <c r="H10" s="978"/>
      <c r="I10" s="978"/>
      <c r="J10" s="978"/>
      <c r="K10" s="978"/>
      <c r="L10" s="979">
        <v>43893</v>
      </c>
      <c r="M10" s="983" t="s">
        <v>580</v>
      </c>
      <c r="N10" s="982">
        <v>166.08287999999999</v>
      </c>
      <c r="O10" s="982"/>
      <c r="P10" s="982">
        <v>168.37938</v>
      </c>
      <c r="Q10" s="982"/>
      <c r="R10" s="982">
        <v>170.8596</v>
      </c>
      <c r="S10" s="982"/>
      <c r="T10" s="982">
        <v>173.98283999999998</v>
      </c>
      <c r="U10" s="982">
        <v>178.75955999999999</v>
      </c>
      <c r="V10" s="982">
        <v>183.07697999999999</v>
      </c>
      <c r="W10" s="982"/>
      <c r="X10" s="874"/>
    </row>
    <row r="11" spans="2:24" s="654" customFormat="1" ht="17.399999999999999" customHeight="1">
      <c r="B11" s="978"/>
      <c r="C11" s="978"/>
      <c r="D11" s="978"/>
      <c r="E11" s="978"/>
      <c r="F11" s="978"/>
      <c r="G11" s="978"/>
      <c r="H11" s="978"/>
      <c r="I11" s="978"/>
      <c r="J11" s="978"/>
      <c r="K11" s="978"/>
      <c r="L11" s="979">
        <v>43899</v>
      </c>
      <c r="M11" s="983" t="s">
        <v>581</v>
      </c>
      <c r="N11" s="982">
        <v>160.38756000000001</v>
      </c>
      <c r="O11" s="982"/>
      <c r="P11" s="982">
        <v>162.04103999999998</v>
      </c>
      <c r="Q11" s="982"/>
      <c r="R11" s="982">
        <v>164.8887</v>
      </c>
      <c r="S11" s="982"/>
      <c r="T11" s="982">
        <v>168.65495999999999</v>
      </c>
      <c r="U11" s="982">
        <v>173.61539999999999</v>
      </c>
      <c r="V11" s="982">
        <v>177.93281999999999</v>
      </c>
      <c r="W11" s="982"/>
      <c r="X11" s="874"/>
    </row>
    <row r="12" spans="2:24" s="654" customFormat="1" ht="17.399999999999999" customHeight="1">
      <c r="B12" s="978"/>
      <c r="C12" s="978"/>
      <c r="D12" s="978"/>
      <c r="E12" s="978"/>
      <c r="F12" s="978"/>
      <c r="G12" s="978"/>
      <c r="H12" s="978"/>
      <c r="I12" s="978"/>
      <c r="J12" s="978"/>
      <c r="K12" s="978"/>
      <c r="L12" s="979">
        <v>43906</v>
      </c>
      <c r="M12" s="983" t="s">
        <v>584</v>
      </c>
      <c r="N12" s="982">
        <v>158.45849999999999</v>
      </c>
      <c r="O12" s="982"/>
      <c r="P12" s="982">
        <v>155.70269999999999</v>
      </c>
      <c r="Q12" s="982"/>
      <c r="R12" s="982">
        <v>158.36663999999999</v>
      </c>
      <c r="S12" s="982"/>
      <c r="T12" s="982">
        <v>161.85731999999999</v>
      </c>
      <c r="U12" s="982">
        <v>166.90961999999999</v>
      </c>
      <c r="V12" s="982">
        <v>171.68634</v>
      </c>
      <c r="W12" s="982"/>
      <c r="X12" s="874"/>
    </row>
    <row r="13" spans="2:24" s="654" customFormat="1" ht="17.399999999999999" customHeight="1">
      <c r="B13" s="978"/>
      <c r="C13" s="978"/>
      <c r="D13" s="978"/>
      <c r="E13" s="978"/>
      <c r="F13" s="978"/>
      <c r="G13" s="978"/>
      <c r="H13" s="978"/>
      <c r="I13" s="978"/>
      <c r="J13" s="978"/>
      <c r="K13" s="978"/>
      <c r="L13" s="979">
        <v>43910</v>
      </c>
      <c r="M13" s="983" t="s">
        <v>585</v>
      </c>
      <c r="N13" s="982"/>
      <c r="O13" s="982"/>
      <c r="P13" s="982">
        <v>172.32936000000001</v>
      </c>
      <c r="Q13" s="982"/>
      <c r="R13" s="982">
        <v>173.61539999999999</v>
      </c>
      <c r="S13" s="982"/>
      <c r="T13" s="982">
        <v>176.27933999999999</v>
      </c>
      <c r="U13" s="982">
        <v>180.32118</v>
      </c>
      <c r="V13" s="982">
        <v>183.81186</v>
      </c>
      <c r="W13" s="982"/>
      <c r="X13" s="874"/>
    </row>
    <row r="14" spans="2:24" s="654" customFormat="1" ht="17.399999999999999" customHeight="1">
      <c r="B14" s="978"/>
      <c r="C14" s="978"/>
      <c r="D14" s="978"/>
      <c r="E14" s="978"/>
      <c r="F14" s="978"/>
      <c r="G14" s="978"/>
      <c r="H14" s="978"/>
      <c r="I14" s="978"/>
      <c r="J14" s="978"/>
      <c r="K14" s="978"/>
      <c r="L14" s="979">
        <v>43920</v>
      </c>
      <c r="M14" s="983" t="s">
        <v>586</v>
      </c>
      <c r="N14" s="982"/>
      <c r="O14" s="982"/>
      <c r="P14" s="982">
        <v>178.85141999999999</v>
      </c>
      <c r="Q14" s="982"/>
      <c r="R14" s="982">
        <v>181.05606</v>
      </c>
      <c r="S14" s="982"/>
      <c r="T14" s="982">
        <v>183.62814</v>
      </c>
      <c r="U14" s="982">
        <v>187.66997999999998</v>
      </c>
      <c r="V14" s="982">
        <v>191.34438</v>
      </c>
      <c r="W14" s="982"/>
      <c r="X14" s="874"/>
    </row>
    <row r="15" spans="2:24" s="654" customFormat="1" ht="17.399999999999999" customHeight="1">
      <c r="B15" s="978"/>
      <c r="C15" s="978"/>
      <c r="D15" s="978"/>
      <c r="E15" s="978"/>
      <c r="F15" s="978"/>
      <c r="G15" s="978"/>
      <c r="H15" s="978"/>
      <c r="I15" s="978"/>
      <c r="J15" s="978"/>
      <c r="K15" s="978"/>
      <c r="L15" s="979">
        <v>43927</v>
      </c>
      <c r="M15" s="983" t="s">
        <v>612</v>
      </c>
      <c r="N15" s="982"/>
      <c r="O15" s="982">
        <v>0</v>
      </c>
      <c r="P15" s="982">
        <v>174.80957999999998</v>
      </c>
      <c r="Q15" s="982">
        <v>0</v>
      </c>
      <c r="R15" s="982">
        <v>177.01421999999999</v>
      </c>
      <c r="S15" s="982">
        <v>0</v>
      </c>
      <c r="T15" s="982">
        <v>179.95373999999998</v>
      </c>
      <c r="U15" s="982">
        <v>184.73045999999999</v>
      </c>
      <c r="V15" s="982">
        <v>188.86416</v>
      </c>
      <c r="W15" s="982"/>
      <c r="X15" s="982">
        <v>194.83506</v>
      </c>
    </row>
    <row r="16" spans="2:24" s="654" customFormat="1" ht="17.399999999999999" customHeight="1">
      <c r="B16" s="978"/>
      <c r="C16" s="978"/>
      <c r="D16" s="978"/>
      <c r="E16" s="978"/>
      <c r="F16" s="978"/>
      <c r="G16" s="978"/>
      <c r="H16" s="978"/>
      <c r="I16" s="978"/>
      <c r="J16" s="978"/>
      <c r="K16" s="978"/>
      <c r="L16" s="979">
        <v>43934</v>
      </c>
      <c r="M16" s="983" t="s">
        <v>613</v>
      </c>
      <c r="N16" s="982"/>
      <c r="O16" s="982"/>
      <c r="P16" s="982">
        <v>181.51535999999999</v>
      </c>
      <c r="Q16" s="982"/>
      <c r="R16" s="982">
        <v>183.99557999999999</v>
      </c>
      <c r="S16" s="982"/>
      <c r="T16" s="654">
        <v>186.56765999999999</v>
      </c>
      <c r="U16" s="654">
        <v>190.15019999999998</v>
      </c>
      <c r="V16" s="654">
        <v>193.54901999999998</v>
      </c>
      <c r="X16" s="654">
        <v>199.24433999999999</v>
      </c>
    </row>
    <row r="17" spans="1:24" s="654" customFormat="1" ht="17.399999999999999" customHeight="1">
      <c r="B17" s="978"/>
      <c r="C17" s="978"/>
      <c r="D17" s="978"/>
      <c r="E17" s="978"/>
      <c r="F17" s="978"/>
      <c r="G17" s="978"/>
      <c r="H17" s="978"/>
      <c r="I17" s="978"/>
      <c r="J17" s="978"/>
      <c r="K17" s="978"/>
      <c r="L17" s="979">
        <v>43941</v>
      </c>
      <c r="M17" s="983" t="s">
        <v>614</v>
      </c>
      <c r="N17" s="982"/>
      <c r="O17" s="982"/>
      <c r="P17" s="982">
        <v>181.97466</v>
      </c>
      <c r="Q17" s="982"/>
      <c r="R17" s="982">
        <v>184.54674</v>
      </c>
      <c r="S17" s="982"/>
      <c r="T17" s="654">
        <v>186.84323999999998</v>
      </c>
      <c r="U17" s="654">
        <v>190.33392000000001</v>
      </c>
      <c r="V17" s="654">
        <v>193.64087999999998</v>
      </c>
      <c r="X17" s="654">
        <v>195.93737999999999</v>
      </c>
    </row>
    <row r="18" spans="1:24" s="654" customFormat="1" ht="17.399999999999999" customHeight="1">
      <c r="B18" s="978"/>
      <c r="C18" s="978"/>
      <c r="D18" s="978"/>
      <c r="E18" s="978"/>
      <c r="F18" s="978"/>
      <c r="G18" s="978"/>
      <c r="H18" s="978"/>
      <c r="I18" s="978"/>
      <c r="J18" s="978"/>
      <c r="K18" s="978"/>
      <c r="L18" s="979">
        <v>43948</v>
      </c>
      <c r="M18" s="983" t="s">
        <v>615</v>
      </c>
      <c r="N18" s="982"/>
      <c r="O18" s="982"/>
      <c r="P18" s="982">
        <v>172.88051999999999</v>
      </c>
      <c r="Q18" s="982"/>
      <c r="R18" s="982">
        <v>176.18747999999999</v>
      </c>
      <c r="S18" s="982"/>
      <c r="T18" s="654">
        <v>178.75955999999999</v>
      </c>
      <c r="U18" s="654">
        <v>182.43395999999998</v>
      </c>
      <c r="V18" s="654">
        <v>186.20022</v>
      </c>
      <c r="X18" s="654">
        <v>190.15019999999998</v>
      </c>
    </row>
    <row r="19" spans="1:24" s="654" customFormat="1" ht="17.399999999999999" customHeight="1">
      <c r="B19" s="978"/>
      <c r="C19" s="978"/>
      <c r="D19" s="978"/>
      <c r="E19" s="978"/>
      <c r="F19" s="978"/>
      <c r="G19" s="978"/>
      <c r="H19" s="978"/>
      <c r="I19" s="978"/>
      <c r="J19" s="978"/>
      <c r="K19" s="978"/>
      <c r="L19" s="979">
        <v>43955</v>
      </c>
      <c r="M19" s="983" t="s">
        <v>616</v>
      </c>
      <c r="N19" s="982"/>
      <c r="O19" s="982"/>
      <c r="P19" s="982">
        <v>177.7491</v>
      </c>
      <c r="Q19" s="982"/>
      <c r="R19" s="982">
        <v>178.94327999999999</v>
      </c>
      <c r="S19" s="982"/>
      <c r="T19" s="654">
        <v>181.51535999999999</v>
      </c>
      <c r="U19" s="654">
        <v>185.37348</v>
      </c>
      <c r="V19" s="654">
        <v>188.86416</v>
      </c>
      <c r="W19" s="654">
        <v>189.41532000000001</v>
      </c>
      <c r="X19" s="654">
        <v>194.92692</v>
      </c>
    </row>
    <row r="20" spans="1:24" s="654" customFormat="1" ht="17.399999999999999" customHeight="1">
      <c r="B20" s="773" t="s">
        <v>524</v>
      </c>
      <c r="C20" s="978"/>
      <c r="D20" s="978"/>
      <c r="E20" s="978"/>
      <c r="F20" s="978"/>
      <c r="G20" s="978"/>
      <c r="H20" s="978"/>
      <c r="I20" s="978"/>
      <c r="J20" s="978"/>
      <c r="K20" s="978"/>
      <c r="L20" s="979">
        <v>43962</v>
      </c>
      <c r="M20" s="983" t="s">
        <v>617</v>
      </c>
      <c r="N20" s="982"/>
      <c r="O20" s="982"/>
      <c r="P20" s="982">
        <v>182.25023999999999</v>
      </c>
      <c r="Q20" s="982"/>
      <c r="R20" s="982">
        <v>174.53399999999999</v>
      </c>
      <c r="S20" s="982"/>
      <c r="T20" s="654">
        <v>177.19793999999999</v>
      </c>
      <c r="U20" s="654">
        <v>181.51535999999999</v>
      </c>
      <c r="V20" s="654">
        <v>185.46534</v>
      </c>
      <c r="W20" s="654">
        <v>187.48625999999999</v>
      </c>
      <c r="X20" s="654">
        <v>193.8246</v>
      </c>
    </row>
    <row r="21" spans="1:24" s="654" customFormat="1">
      <c r="B21" s="978"/>
      <c r="C21" s="978"/>
      <c r="D21" s="978"/>
      <c r="E21" s="978"/>
      <c r="F21" s="978"/>
      <c r="G21" s="978"/>
      <c r="H21" s="978"/>
      <c r="I21" s="978"/>
      <c r="J21" s="978"/>
      <c r="K21" s="978"/>
      <c r="L21" s="979">
        <v>43969</v>
      </c>
      <c r="M21" s="983" t="s">
        <v>618</v>
      </c>
      <c r="N21" s="982"/>
      <c r="O21" s="982"/>
      <c r="P21" s="982"/>
      <c r="Q21" s="982"/>
      <c r="R21" s="982">
        <v>163.9701</v>
      </c>
      <c r="S21" s="982"/>
      <c r="T21" s="654">
        <v>166.35846000000001</v>
      </c>
      <c r="U21" s="654">
        <v>170.67588000000001</v>
      </c>
      <c r="V21" s="654">
        <v>174.71771999999999</v>
      </c>
      <c r="W21" s="654">
        <v>178.11653999999999</v>
      </c>
      <c r="X21" s="654">
        <v>184.91417999999999</v>
      </c>
    </row>
    <row r="22" spans="1:24" s="654" customFormat="1">
      <c r="C22" s="978"/>
      <c r="D22" s="978"/>
      <c r="E22" s="978"/>
      <c r="F22" s="978"/>
      <c r="G22" s="978"/>
      <c r="H22" s="978"/>
      <c r="I22" s="978"/>
      <c r="J22" s="978"/>
      <c r="K22" s="978"/>
      <c r="L22" s="979"/>
      <c r="M22" s="983"/>
      <c r="N22" s="982"/>
      <c r="O22" s="982"/>
      <c r="P22" s="982"/>
      <c r="Q22" s="982"/>
      <c r="R22" s="982"/>
      <c r="S22" s="982"/>
    </row>
    <row r="23" spans="1:24" ht="12.75" customHeight="1">
      <c r="B23" s="978"/>
      <c r="C23" s="978"/>
      <c r="D23" s="978"/>
      <c r="E23" s="978"/>
      <c r="F23" s="978"/>
      <c r="G23" s="978"/>
      <c r="H23" s="978"/>
      <c r="I23" s="978"/>
      <c r="J23" s="978"/>
      <c r="K23" s="978"/>
      <c r="L23" s="979"/>
      <c r="N23" s="982"/>
      <c r="O23" s="982"/>
      <c r="P23" s="982"/>
      <c r="Q23" s="982"/>
      <c r="R23" s="982"/>
      <c r="S23" s="982"/>
    </row>
    <row r="24" spans="1:24" s="654" customFormat="1" ht="12" customHeight="1">
      <c r="B24" s="978"/>
      <c r="C24" s="978"/>
      <c r="D24" s="978"/>
      <c r="E24" s="978"/>
      <c r="F24" s="978"/>
      <c r="G24" s="978"/>
      <c r="H24" s="978"/>
      <c r="I24" s="978"/>
      <c r="J24" s="978"/>
      <c r="K24" s="978"/>
      <c r="L24" s="979"/>
      <c r="M24" s="983"/>
      <c r="N24" s="982"/>
      <c r="O24" s="982"/>
      <c r="P24" s="982"/>
      <c r="Q24" s="982"/>
      <c r="R24" s="982"/>
      <c r="S24" s="982"/>
    </row>
    <row r="25" spans="1:24" s="654" customFormat="1" ht="12" customHeight="1">
      <c r="B25" s="978"/>
      <c r="C25" s="978"/>
      <c r="D25" s="978"/>
      <c r="E25" s="978"/>
      <c r="F25" s="978"/>
      <c r="G25" s="978"/>
      <c r="H25" s="978"/>
      <c r="I25" s="978"/>
      <c r="J25" s="978"/>
      <c r="K25" s="978"/>
      <c r="L25" s="979"/>
      <c r="M25" s="983"/>
      <c r="N25" s="982"/>
      <c r="O25" s="982"/>
      <c r="P25" s="982"/>
      <c r="Q25" s="982"/>
      <c r="R25" s="982"/>
      <c r="S25" s="982"/>
    </row>
    <row r="26" spans="1:24" s="654" customFormat="1" ht="12" customHeight="1">
      <c r="A26" s="686"/>
      <c r="B26" s="978"/>
      <c r="C26" s="978"/>
      <c r="D26" s="978"/>
      <c r="E26" s="978"/>
      <c r="F26" s="978"/>
      <c r="G26" s="978"/>
      <c r="H26" s="978"/>
      <c r="I26" s="978"/>
      <c r="J26" s="978"/>
      <c r="K26" s="978"/>
      <c r="L26" s="979"/>
      <c r="M26" s="983"/>
      <c r="N26" s="982"/>
      <c r="O26" s="982"/>
      <c r="P26" s="982"/>
      <c r="Q26" s="982"/>
      <c r="R26" s="982"/>
      <c r="S26" s="982"/>
    </row>
    <row r="27" spans="1:24" s="654" customFormat="1" ht="12" customHeight="1">
      <c r="B27" s="978"/>
      <c r="C27" s="978"/>
      <c r="D27" s="978"/>
      <c r="E27" s="978"/>
      <c r="F27" s="978"/>
      <c r="G27" s="978"/>
      <c r="H27" s="978"/>
      <c r="I27" s="978"/>
      <c r="J27" s="978"/>
      <c r="K27" s="978"/>
      <c r="L27" s="979"/>
      <c r="M27" s="983"/>
      <c r="N27" s="982"/>
      <c r="O27" s="982"/>
      <c r="P27" s="982"/>
      <c r="Q27" s="982"/>
      <c r="R27" s="982"/>
      <c r="S27" s="982"/>
    </row>
    <row r="28" spans="1:24" s="654" customFormat="1" ht="12" customHeight="1">
      <c r="B28" s="978"/>
      <c r="C28" s="978"/>
      <c r="D28" s="978"/>
      <c r="E28" s="978"/>
      <c r="F28" s="978"/>
      <c r="G28" s="978"/>
      <c r="H28" s="978"/>
      <c r="I28" s="978"/>
      <c r="J28" s="978"/>
      <c r="K28" s="978"/>
      <c r="L28" s="979"/>
      <c r="M28" s="983"/>
      <c r="N28" s="982"/>
      <c r="O28" s="982"/>
      <c r="P28" s="982"/>
      <c r="Q28" s="982"/>
      <c r="R28" s="982"/>
      <c r="S28" s="982"/>
      <c r="T28" s="982"/>
    </row>
    <row r="29" spans="1:24" s="654" customFormat="1" ht="12" customHeight="1">
      <c r="B29" s="978"/>
      <c r="C29" s="978"/>
      <c r="D29" s="978"/>
      <c r="E29" s="978"/>
      <c r="F29" s="978"/>
      <c r="G29" s="978"/>
      <c r="H29" s="978"/>
      <c r="I29" s="978"/>
      <c r="J29" s="978"/>
      <c r="K29" s="978"/>
      <c r="L29" s="979"/>
      <c r="M29" s="983"/>
      <c r="N29" s="982"/>
      <c r="O29" s="982"/>
      <c r="P29" s="982"/>
      <c r="Q29" s="982"/>
      <c r="R29" s="982"/>
      <c r="S29" s="982"/>
      <c r="T29" s="982"/>
    </row>
    <row r="30" spans="1:24" s="654" customFormat="1" ht="12" customHeight="1">
      <c r="B30" s="978"/>
      <c r="C30" s="978"/>
      <c r="D30" s="978"/>
      <c r="E30" s="978"/>
      <c r="F30" s="978"/>
      <c r="G30" s="978"/>
      <c r="H30" s="978"/>
      <c r="I30" s="978"/>
      <c r="J30" s="978"/>
      <c r="K30" s="978"/>
      <c r="L30" s="979"/>
      <c r="M30" s="983"/>
      <c r="N30" s="982"/>
      <c r="O30" s="982"/>
      <c r="P30" s="982"/>
      <c r="Q30" s="982"/>
      <c r="R30" s="982"/>
      <c r="S30" s="982"/>
      <c r="T30" s="982"/>
    </row>
    <row r="31" spans="1:24" s="654" customFormat="1" ht="12" customHeight="1">
      <c r="B31" s="978"/>
      <c r="C31" s="978"/>
      <c r="D31" s="978"/>
      <c r="E31" s="978"/>
      <c r="F31" s="978"/>
      <c r="G31" s="978"/>
      <c r="H31" s="978"/>
      <c r="I31" s="978"/>
      <c r="J31" s="978"/>
      <c r="K31" s="978"/>
      <c r="L31" s="979"/>
      <c r="M31" s="983"/>
      <c r="N31" s="982"/>
      <c r="O31" s="982"/>
      <c r="P31" s="982"/>
      <c r="Q31" s="982"/>
      <c r="R31" s="982"/>
      <c r="S31" s="982"/>
      <c r="T31" s="982"/>
      <c r="U31" s="982"/>
      <c r="V31" s="982"/>
      <c r="W31" s="982"/>
    </row>
    <row r="32" spans="1:24" s="654" customFormat="1" ht="12" customHeight="1">
      <c r="B32" s="978"/>
      <c r="C32" s="978"/>
      <c r="D32" s="978"/>
      <c r="E32" s="978"/>
      <c r="F32" s="978"/>
      <c r="G32" s="978"/>
      <c r="H32" s="978"/>
      <c r="I32" s="978"/>
      <c r="J32" s="978"/>
      <c r="K32" s="978"/>
      <c r="L32" s="979"/>
      <c r="M32" s="983"/>
      <c r="N32" s="982"/>
      <c r="O32" s="982"/>
      <c r="P32" s="982"/>
      <c r="Q32" s="982"/>
      <c r="R32" s="982"/>
      <c r="S32" s="982"/>
      <c r="T32" s="982"/>
      <c r="U32" s="982"/>
      <c r="V32" s="982"/>
      <c r="W32" s="982"/>
    </row>
    <row r="33" spans="2:23" ht="12" customHeight="1">
      <c r="B33" s="978"/>
      <c r="C33" s="978"/>
      <c r="D33" s="978"/>
      <c r="E33" s="978"/>
      <c r="F33" s="978"/>
      <c r="G33" s="978"/>
      <c r="H33" s="978"/>
      <c r="I33" s="978"/>
      <c r="J33" s="978"/>
      <c r="K33" s="978"/>
      <c r="L33" s="979"/>
      <c r="N33" s="982"/>
      <c r="O33" s="982"/>
      <c r="P33" s="982"/>
      <c r="Q33" s="982"/>
      <c r="R33" s="982"/>
      <c r="S33" s="982"/>
      <c r="T33" s="982"/>
      <c r="U33" s="982"/>
      <c r="V33" s="982"/>
      <c r="W33" s="982"/>
    </row>
    <row r="34" spans="2:23" ht="12" customHeight="1">
      <c r="B34" s="978"/>
      <c r="C34" s="978"/>
      <c r="D34" s="978"/>
      <c r="E34" s="978"/>
      <c r="F34" s="978"/>
      <c r="G34" s="978"/>
      <c r="H34" s="978"/>
      <c r="I34" s="978"/>
      <c r="J34" s="978"/>
      <c r="K34" s="978"/>
      <c r="L34" s="979"/>
      <c r="N34" s="982"/>
      <c r="O34" s="982"/>
      <c r="P34" s="982"/>
      <c r="Q34" s="982"/>
      <c r="R34" s="982"/>
      <c r="S34" s="982"/>
      <c r="T34" s="982"/>
      <c r="U34" s="982"/>
      <c r="V34" s="982"/>
      <c r="W34" s="982"/>
    </row>
    <row r="35" spans="2:23" ht="12" customHeight="1">
      <c r="B35" s="978"/>
      <c r="C35" s="978"/>
      <c r="D35" s="978"/>
      <c r="E35" s="978"/>
      <c r="F35" s="978"/>
      <c r="G35" s="978"/>
      <c r="H35" s="978"/>
      <c r="I35" s="978"/>
      <c r="J35" s="978"/>
      <c r="K35" s="978"/>
      <c r="L35" s="979"/>
      <c r="N35" s="982"/>
      <c r="O35" s="982"/>
      <c r="P35" s="982"/>
      <c r="Q35" s="982"/>
      <c r="R35" s="982"/>
      <c r="S35" s="982"/>
      <c r="T35" s="982"/>
      <c r="U35" s="982"/>
      <c r="V35" s="982"/>
      <c r="W35" s="982"/>
    </row>
    <row r="36" spans="2:23" ht="12" customHeight="1">
      <c r="B36" s="978"/>
      <c r="C36" s="978"/>
      <c r="D36" s="978"/>
      <c r="E36" s="978"/>
      <c r="F36" s="978"/>
      <c r="G36" s="978"/>
      <c r="H36" s="978"/>
      <c r="I36" s="978"/>
      <c r="J36" s="978"/>
      <c r="K36" s="978"/>
      <c r="L36" s="979"/>
      <c r="M36" s="984"/>
      <c r="N36" s="982"/>
      <c r="O36" s="982"/>
      <c r="P36" s="982"/>
      <c r="Q36" s="982"/>
      <c r="R36" s="982"/>
      <c r="S36" s="982"/>
      <c r="T36" s="982"/>
      <c r="U36" s="982"/>
      <c r="V36" s="982"/>
      <c r="W36" s="982"/>
    </row>
    <row r="37" spans="2:23" ht="12" customHeight="1">
      <c r="B37" s="978"/>
      <c r="C37" s="978"/>
      <c r="D37" s="978"/>
      <c r="E37" s="978"/>
      <c r="F37" s="978"/>
      <c r="G37" s="978"/>
      <c r="H37" s="978"/>
      <c r="I37" s="978"/>
      <c r="J37" s="978"/>
      <c r="K37" s="978"/>
      <c r="L37" s="979"/>
      <c r="M37" s="984"/>
      <c r="N37" s="982"/>
      <c r="O37" s="982"/>
      <c r="P37" s="982"/>
      <c r="Q37" s="982"/>
      <c r="R37" s="982"/>
      <c r="S37" s="982"/>
      <c r="T37" s="982"/>
      <c r="U37" s="982"/>
      <c r="V37" s="982"/>
      <c r="W37" s="982"/>
    </row>
    <row r="38" spans="2:23" ht="12" customHeight="1">
      <c r="B38" s="978"/>
      <c r="C38" s="978"/>
      <c r="D38" s="978"/>
      <c r="E38" s="978"/>
      <c r="F38" s="978"/>
      <c r="G38" s="978"/>
      <c r="H38" s="978"/>
      <c r="I38" s="978"/>
      <c r="J38" s="978"/>
      <c r="K38" s="978"/>
      <c r="L38" s="979"/>
      <c r="M38" s="984"/>
      <c r="N38" s="982"/>
      <c r="O38" s="982"/>
      <c r="P38" s="982"/>
      <c r="Q38" s="982"/>
      <c r="R38" s="982"/>
      <c r="S38" s="982"/>
      <c r="T38" s="982"/>
      <c r="U38" s="982"/>
      <c r="V38" s="982"/>
      <c r="W38" s="982"/>
    </row>
    <row r="39" spans="2:23" ht="12" customHeight="1">
      <c r="B39" s="978"/>
      <c r="C39" s="978"/>
      <c r="D39" s="978"/>
      <c r="E39" s="978"/>
      <c r="F39" s="978"/>
      <c r="G39" s="978"/>
      <c r="H39" s="978"/>
      <c r="I39" s="978"/>
      <c r="J39" s="978"/>
      <c r="K39" s="978"/>
      <c r="L39" s="979"/>
      <c r="M39" s="984"/>
      <c r="N39" s="982"/>
      <c r="O39" s="982"/>
      <c r="P39" s="982"/>
      <c r="Q39" s="982"/>
      <c r="R39" s="982"/>
      <c r="S39" s="982"/>
      <c r="T39" s="982"/>
      <c r="U39" s="982"/>
      <c r="V39" s="982"/>
      <c r="W39" s="982"/>
    </row>
    <row r="40" spans="2:23" ht="12" customHeight="1">
      <c r="B40" s="978"/>
      <c r="C40" s="978"/>
      <c r="D40" s="978"/>
      <c r="E40" s="978"/>
      <c r="F40" s="978"/>
      <c r="G40" s="978"/>
      <c r="H40" s="978"/>
      <c r="I40" s="978"/>
      <c r="J40" s="978"/>
      <c r="K40" s="978"/>
      <c r="L40" s="979"/>
      <c r="M40" s="985"/>
      <c r="N40" s="982"/>
      <c r="O40" s="982"/>
      <c r="P40" s="982"/>
      <c r="Q40" s="982"/>
      <c r="R40" s="982"/>
      <c r="S40" s="982"/>
      <c r="T40" s="982"/>
      <c r="U40" s="982"/>
      <c r="V40" s="982"/>
      <c r="W40" s="982"/>
    </row>
    <row r="41" spans="2:23" ht="12" customHeight="1">
      <c r="B41" s="978"/>
      <c r="C41" s="978"/>
      <c r="D41" s="978"/>
      <c r="E41" s="978"/>
      <c r="F41" s="978"/>
      <c r="G41" s="978"/>
      <c r="H41" s="978"/>
      <c r="I41" s="978"/>
      <c r="J41" s="978"/>
      <c r="K41" s="978"/>
      <c r="L41" s="979"/>
      <c r="N41" s="982"/>
      <c r="O41" s="982"/>
      <c r="P41" s="982"/>
      <c r="Q41" s="982"/>
      <c r="R41" s="982"/>
      <c r="S41" s="982"/>
      <c r="T41" s="982"/>
      <c r="U41" s="982"/>
      <c r="V41" s="982"/>
      <c r="W41" s="982"/>
    </row>
    <row r="42" spans="2:23" ht="12" customHeight="1">
      <c r="B42" s="978"/>
      <c r="C42" s="978"/>
      <c r="D42" s="978"/>
      <c r="E42" s="978"/>
      <c r="F42" s="978"/>
      <c r="G42" s="978"/>
      <c r="H42" s="978"/>
      <c r="I42" s="978"/>
      <c r="J42" s="978"/>
      <c r="K42" s="978"/>
      <c r="L42" s="979"/>
      <c r="N42" s="982"/>
      <c r="O42" s="982"/>
      <c r="P42" s="982"/>
      <c r="Q42" s="982"/>
      <c r="R42" s="982"/>
      <c r="S42" s="982"/>
      <c r="T42" s="982"/>
      <c r="U42" s="982"/>
      <c r="V42" s="982"/>
      <c r="W42" s="982"/>
    </row>
    <row r="43" spans="2:23" ht="12" customHeight="1">
      <c r="B43" s="978"/>
      <c r="C43" s="978"/>
      <c r="D43" s="978"/>
      <c r="E43" s="978"/>
      <c r="F43" s="978"/>
      <c r="G43" s="978"/>
      <c r="H43" s="978"/>
      <c r="I43" s="978"/>
      <c r="J43" s="978"/>
      <c r="K43" s="978"/>
      <c r="L43" s="979"/>
      <c r="N43" s="982"/>
      <c r="O43" s="982"/>
      <c r="P43" s="982"/>
      <c r="Q43" s="982"/>
      <c r="R43" s="982"/>
      <c r="S43" s="982"/>
      <c r="T43" s="982"/>
      <c r="U43" s="982"/>
      <c r="V43" s="982"/>
      <c r="W43" s="982"/>
    </row>
    <row r="44" spans="2:23" ht="12" customHeight="1">
      <c r="B44" s="978"/>
      <c r="C44" s="978"/>
      <c r="D44" s="978"/>
      <c r="E44" s="978"/>
      <c r="F44" s="978"/>
      <c r="G44" s="978"/>
      <c r="H44" s="978"/>
      <c r="I44" s="978"/>
      <c r="J44" s="978"/>
      <c r="K44" s="978"/>
      <c r="L44" s="979"/>
      <c r="M44" s="986"/>
      <c r="N44" s="982"/>
      <c r="O44" s="982"/>
      <c r="P44" s="982"/>
      <c r="Q44" s="982"/>
      <c r="R44" s="982"/>
      <c r="S44" s="982"/>
      <c r="T44" s="982"/>
      <c r="U44" s="982"/>
      <c r="V44" s="982"/>
      <c r="W44" s="982"/>
    </row>
    <row r="45" spans="2:23" ht="12" customHeight="1">
      <c r="B45" s="978"/>
      <c r="C45" s="978"/>
      <c r="D45" s="978"/>
      <c r="E45" s="978"/>
      <c r="F45" s="978"/>
      <c r="G45" s="978"/>
      <c r="H45" s="978"/>
      <c r="I45" s="978"/>
      <c r="J45" s="978"/>
      <c r="K45" s="978"/>
      <c r="L45" s="979"/>
      <c r="M45" s="869"/>
      <c r="N45" s="982"/>
      <c r="O45" s="982"/>
      <c r="P45" s="982"/>
      <c r="Q45" s="982"/>
      <c r="R45" s="982"/>
      <c r="S45" s="982"/>
      <c r="T45" s="982"/>
      <c r="U45" s="982"/>
      <c r="V45" s="982"/>
      <c r="W45" s="982"/>
    </row>
    <row r="46" spans="2:23" ht="12" customHeight="1">
      <c r="B46" s="978"/>
      <c r="C46" s="978"/>
      <c r="D46" s="978"/>
      <c r="E46" s="978"/>
      <c r="F46" s="978"/>
      <c r="G46" s="978"/>
      <c r="H46" s="978"/>
      <c r="I46" s="978"/>
      <c r="J46" s="978"/>
      <c r="K46" s="978"/>
      <c r="L46" s="979"/>
      <c r="M46" s="869"/>
      <c r="N46" s="982"/>
      <c r="O46" s="982"/>
      <c r="P46" s="982"/>
      <c r="Q46" s="982"/>
      <c r="R46" s="982"/>
      <c r="S46" s="982"/>
      <c r="T46" s="982"/>
      <c r="U46" s="982"/>
      <c r="V46" s="982"/>
      <c r="W46" s="982"/>
    </row>
    <row r="47" spans="2:23" ht="12" customHeight="1">
      <c r="B47" s="978"/>
      <c r="C47" s="978"/>
      <c r="D47" s="978"/>
      <c r="E47" s="978"/>
      <c r="F47" s="978"/>
      <c r="G47" s="978"/>
      <c r="H47" s="978"/>
      <c r="I47" s="978"/>
      <c r="J47" s="978"/>
      <c r="K47" s="978"/>
      <c r="L47" s="979"/>
      <c r="M47" s="869"/>
      <c r="N47" s="982"/>
      <c r="O47" s="982"/>
      <c r="P47" s="982"/>
      <c r="Q47" s="982"/>
      <c r="R47" s="982"/>
      <c r="S47" s="982"/>
      <c r="T47" s="982"/>
      <c r="U47" s="982"/>
      <c r="V47" s="982"/>
      <c r="W47" s="982"/>
    </row>
    <row r="48" spans="2:23" ht="12" customHeight="1">
      <c r="B48" s="978"/>
      <c r="C48" s="978"/>
      <c r="D48" s="978"/>
      <c r="E48" s="978"/>
      <c r="F48" s="978"/>
      <c r="G48" s="978"/>
      <c r="H48" s="978"/>
      <c r="I48" s="978"/>
      <c r="J48" s="978"/>
      <c r="K48" s="978"/>
      <c r="L48" s="979"/>
      <c r="M48" s="869"/>
      <c r="N48" s="982"/>
      <c r="O48" s="982"/>
      <c r="P48" s="982"/>
      <c r="Q48" s="982"/>
      <c r="R48" s="982"/>
      <c r="S48" s="982"/>
      <c r="T48" s="982"/>
      <c r="U48" s="982"/>
      <c r="V48" s="982"/>
      <c r="W48" s="982"/>
    </row>
    <row r="49" spans="2:23" ht="12" customHeight="1">
      <c r="B49" s="978"/>
      <c r="C49" s="978"/>
      <c r="D49" s="978"/>
      <c r="E49" s="978"/>
      <c r="F49" s="978"/>
      <c r="G49" s="978"/>
      <c r="H49" s="978"/>
      <c r="I49" s="978"/>
      <c r="J49" s="978"/>
      <c r="K49" s="978"/>
      <c r="L49" s="979"/>
      <c r="M49" s="869"/>
      <c r="N49" s="982"/>
      <c r="O49" s="982"/>
      <c r="P49" s="982"/>
      <c r="Q49" s="982"/>
      <c r="R49" s="982"/>
      <c r="S49" s="982"/>
      <c r="T49" s="982"/>
      <c r="U49" s="982"/>
      <c r="V49" s="982"/>
      <c r="W49" s="982"/>
    </row>
    <row r="50" spans="2:23" ht="12" customHeight="1">
      <c r="B50" s="978"/>
      <c r="C50" s="978"/>
      <c r="D50" s="978"/>
      <c r="E50" s="978"/>
      <c r="F50" s="978"/>
      <c r="G50" s="978"/>
      <c r="H50" s="978"/>
      <c r="I50" s="978"/>
      <c r="J50" s="978"/>
      <c r="K50" s="978"/>
      <c r="L50" s="979"/>
      <c r="M50" s="869"/>
      <c r="N50" s="982"/>
      <c r="O50" s="982"/>
      <c r="P50" s="982"/>
      <c r="Q50" s="982"/>
      <c r="R50" s="982"/>
      <c r="S50" s="982"/>
      <c r="T50" s="982"/>
      <c r="U50" s="982"/>
      <c r="V50" s="982"/>
      <c r="W50" s="982"/>
    </row>
    <row r="51" spans="2:23" ht="12" customHeight="1">
      <c r="B51" s="978"/>
      <c r="C51" s="978"/>
      <c r="D51" s="978"/>
      <c r="E51" s="978"/>
      <c r="F51" s="978"/>
      <c r="G51" s="978"/>
      <c r="H51" s="978"/>
      <c r="I51" s="978"/>
      <c r="J51" s="978"/>
      <c r="K51" s="978"/>
      <c r="L51" s="979"/>
      <c r="M51" s="869"/>
      <c r="N51" s="982"/>
      <c r="O51" s="982"/>
      <c r="P51" s="982"/>
      <c r="Q51" s="982"/>
      <c r="R51" s="982"/>
      <c r="S51" s="982"/>
      <c r="T51" s="982"/>
      <c r="U51" s="982"/>
      <c r="V51" s="982"/>
      <c r="W51" s="982"/>
    </row>
    <row r="52" spans="2:23" ht="13.5" customHeight="1">
      <c r="B52" s="978"/>
      <c r="C52" s="978"/>
      <c r="D52" s="978"/>
      <c r="E52" s="978"/>
      <c r="F52" s="978"/>
      <c r="G52" s="978"/>
      <c r="H52" s="978"/>
      <c r="I52" s="978"/>
      <c r="J52" s="978"/>
      <c r="K52" s="978"/>
      <c r="L52" s="979"/>
      <c r="M52" s="869"/>
      <c r="N52" s="982"/>
      <c r="O52" s="982"/>
      <c r="P52" s="982"/>
      <c r="Q52" s="982"/>
      <c r="R52" s="982"/>
      <c r="S52" s="982"/>
      <c r="T52" s="982"/>
      <c r="U52" s="982"/>
      <c r="V52" s="982"/>
      <c r="W52" s="982"/>
    </row>
    <row r="53" spans="2:23" ht="13.5" customHeight="1">
      <c r="B53" s="978"/>
      <c r="C53" s="978"/>
      <c r="D53" s="978"/>
      <c r="E53" s="978"/>
      <c r="F53" s="978"/>
      <c r="G53" s="978"/>
      <c r="H53" s="978"/>
      <c r="I53" s="978"/>
      <c r="J53" s="978"/>
      <c r="K53" s="978"/>
    </row>
    <row r="54" spans="2:23" ht="12.75" customHeight="1">
      <c r="B54" s="978"/>
      <c r="C54" s="978"/>
      <c r="D54" s="978"/>
      <c r="E54" s="978"/>
      <c r="F54" s="978"/>
      <c r="G54" s="978"/>
      <c r="H54" s="978"/>
      <c r="I54" s="978"/>
      <c r="J54" s="978"/>
      <c r="K54" s="978"/>
    </row>
    <row r="55" spans="2:23" ht="12.75" customHeight="1">
      <c r="B55" s="978"/>
      <c r="C55" s="978"/>
      <c r="D55" s="978"/>
      <c r="E55" s="978"/>
      <c r="F55" s="978"/>
      <c r="G55" s="978"/>
      <c r="H55" s="978"/>
      <c r="I55" s="978"/>
      <c r="J55" s="978"/>
      <c r="K55" s="978"/>
    </row>
    <row r="56" spans="2:23" ht="15" customHeight="1">
      <c r="B56" s="978"/>
      <c r="C56" s="978"/>
      <c r="D56" s="978"/>
      <c r="E56" s="978"/>
      <c r="F56" s="978"/>
      <c r="G56" s="978"/>
      <c r="H56" s="978"/>
      <c r="I56" s="978"/>
      <c r="J56" s="978"/>
      <c r="K56" s="978"/>
    </row>
    <row r="57" spans="2:23" ht="15" customHeight="1">
      <c r="B57" s="978"/>
      <c r="C57" s="978"/>
      <c r="D57" s="978"/>
      <c r="E57" s="978"/>
      <c r="F57" s="978"/>
      <c r="G57" s="978"/>
      <c r="H57" s="978"/>
      <c r="I57" s="978"/>
      <c r="J57" s="978"/>
      <c r="K57" s="978"/>
    </row>
    <row r="58" spans="2:23" ht="15" customHeight="1">
      <c r="B58" s="978"/>
      <c r="C58" s="978"/>
      <c r="D58" s="978"/>
      <c r="E58" s="978"/>
      <c r="F58" s="978"/>
      <c r="G58" s="978"/>
      <c r="H58" s="978"/>
      <c r="I58" s="978"/>
      <c r="J58" s="978"/>
      <c r="K58" s="978"/>
    </row>
    <row r="59" spans="2:23" ht="15" customHeight="1">
      <c r="B59" s="978"/>
      <c r="C59" s="978"/>
      <c r="D59" s="978"/>
      <c r="E59" s="978"/>
      <c r="F59" s="978"/>
      <c r="G59" s="978"/>
      <c r="H59" s="978"/>
      <c r="I59" s="978"/>
      <c r="J59" s="978"/>
      <c r="K59" s="978"/>
    </row>
    <row r="60" spans="2:23" ht="15" customHeight="1">
      <c r="B60" s="978"/>
      <c r="C60" s="978"/>
      <c r="D60" s="978"/>
      <c r="E60" s="978"/>
      <c r="F60" s="978"/>
      <c r="G60" s="978"/>
      <c r="H60" s="978"/>
      <c r="I60" s="978"/>
      <c r="J60" s="978"/>
      <c r="K60" s="978"/>
    </row>
    <row r="61" spans="2:23" ht="15" customHeight="1">
      <c r="B61" s="978"/>
      <c r="C61" s="978"/>
      <c r="D61" s="978"/>
      <c r="E61" s="978"/>
      <c r="F61" s="978"/>
      <c r="G61" s="978"/>
      <c r="H61" s="978"/>
      <c r="I61" s="978"/>
      <c r="J61" s="978"/>
      <c r="K61" s="978"/>
    </row>
    <row r="62" spans="2:23" ht="15" customHeight="1">
      <c r="B62" s="978"/>
      <c r="C62" s="978"/>
      <c r="D62" s="978"/>
      <c r="E62" s="978"/>
      <c r="F62" s="978"/>
      <c r="G62" s="978"/>
      <c r="H62" s="978"/>
      <c r="I62" s="978"/>
      <c r="J62" s="978"/>
      <c r="K62" s="978"/>
    </row>
    <row r="63" spans="2:23" ht="15" customHeight="1">
      <c r="B63" s="978"/>
      <c r="C63" s="978"/>
      <c r="D63" s="978"/>
      <c r="E63" s="978"/>
      <c r="F63" s="978"/>
      <c r="G63" s="978"/>
      <c r="H63" s="978"/>
      <c r="I63" s="978"/>
      <c r="J63" s="978"/>
      <c r="K63" s="978"/>
    </row>
    <row r="64" spans="2:23" ht="15" customHeight="1">
      <c r="B64" s="978"/>
      <c r="C64" s="978"/>
      <c r="D64" s="978"/>
      <c r="E64" s="978"/>
      <c r="F64" s="978"/>
      <c r="G64" s="978"/>
      <c r="H64" s="978"/>
      <c r="I64" s="978"/>
      <c r="J64" s="978"/>
      <c r="K64" s="978"/>
    </row>
    <row r="65" spans="2:11" ht="15" customHeight="1">
      <c r="B65" s="978"/>
      <c r="C65" s="978"/>
      <c r="D65" s="978"/>
      <c r="E65" s="978"/>
      <c r="F65" s="978"/>
      <c r="G65" s="978"/>
      <c r="H65" s="978"/>
      <c r="I65" s="978"/>
      <c r="J65" s="978"/>
      <c r="K65" s="978"/>
    </row>
    <row r="66" spans="2:11" ht="15" customHeight="1">
      <c r="B66" s="978"/>
      <c r="C66" s="978"/>
      <c r="D66" s="978"/>
      <c r="E66" s="978"/>
      <c r="F66" s="978"/>
      <c r="G66" s="978"/>
      <c r="H66" s="978"/>
      <c r="I66" s="978"/>
      <c r="J66" s="978"/>
      <c r="K66" s="978"/>
    </row>
    <row r="67" spans="2:11" ht="15" customHeight="1">
      <c r="B67" s="978"/>
      <c r="C67" s="978"/>
      <c r="D67" s="978"/>
      <c r="E67" s="978"/>
      <c r="F67" s="978"/>
      <c r="G67" s="978"/>
      <c r="H67" s="978"/>
      <c r="I67" s="978"/>
      <c r="J67" s="978"/>
      <c r="K67" s="978"/>
    </row>
    <row r="68" spans="2:11" ht="15" customHeight="1">
      <c r="B68" s="978"/>
      <c r="C68" s="978"/>
      <c r="D68" s="978"/>
      <c r="E68" s="978"/>
      <c r="F68" s="978"/>
      <c r="G68" s="978"/>
      <c r="H68" s="978"/>
      <c r="I68" s="978"/>
      <c r="J68" s="978"/>
      <c r="K68" s="978"/>
    </row>
    <row r="69" spans="2:11" ht="15" customHeight="1">
      <c r="B69" s="978"/>
      <c r="C69" s="978"/>
      <c r="D69" s="978"/>
      <c r="E69" s="978"/>
      <c r="F69" s="978"/>
      <c r="G69" s="978"/>
      <c r="H69" s="978"/>
      <c r="I69" s="978"/>
      <c r="J69" s="978"/>
      <c r="K69" s="978"/>
    </row>
    <row r="70" spans="2:11" ht="15" customHeight="1">
      <c r="B70" s="978"/>
      <c r="C70" s="978"/>
      <c r="D70" s="978"/>
      <c r="E70" s="978"/>
      <c r="F70" s="978"/>
      <c r="G70" s="978"/>
      <c r="H70" s="978"/>
      <c r="I70" s="978"/>
      <c r="J70" s="978"/>
      <c r="K70" s="978"/>
    </row>
    <row r="71" spans="2:11" ht="15" customHeight="1">
      <c r="B71" s="978"/>
      <c r="C71" s="978"/>
      <c r="D71" s="978"/>
      <c r="E71" s="978"/>
      <c r="F71" s="978"/>
      <c r="G71" s="978"/>
      <c r="H71" s="978"/>
      <c r="I71" s="978"/>
      <c r="J71" s="978"/>
      <c r="K71" s="978"/>
    </row>
    <row r="72" spans="2:11" ht="15" customHeight="1">
      <c r="B72" s="978"/>
      <c r="C72" s="978"/>
      <c r="D72" s="978"/>
      <c r="E72" s="978"/>
      <c r="F72" s="978"/>
      <c r="G72" s="978"/>
      <c r="H72" s="978"/>
      <c r="I72" s="978"/>
      <c r="J72" s="978"/>
      <c r="K72" s="978"/>
    </row>
    <row r="73" spans="2:11" ht="15" customHeight="1">
      <c r="B73" s="978"/>
      <c r="C73" s="978"/>
      <c r="D73" s="978"/>
      <c r="E73" s="978"/>
      <c r="F73" s="978"/>
      <c r="G73" s="978"/>
      <c r="H73" s="978"/>
      <c r="I73" s="978"/>
      <c r="J73" s="978"/>
      <c r="K73" s="978"/>
    </row>
    <row r="74" spans="2:11" ht="15" customHeight="1">
      <c r="B74" s="978"/>
      <c r="C74" s="978"/>
      <c r="D74" s="978"/>
      <c r="E74" s="978"/>
      <c r="F74" s="978"/>
      <c r="G74" s="978"/>
      <c r="H74" s="978"/>
      <c r="I74" s="978"/>
      <c r="J74" s="978"/>
      <c r="K74" s="978"/>
    </row>
    <row r="75" spans="2:11" ht="15" customHeight="1">
      <c r="B75" s="978"/>
      <c r="C75" s="978"/>
      <c r="D75" s="978"/>
      <c r="E75" s="978"/>
      <c r="F75" s="978"/>
      <c r="G75" s="978"/>
      <c r="H75" s="978"/>
      <c r="I75" s="978"/>
      <c r="J75" s="978"/>
      <c r="K75" s="978"/>
    </row>
    <row r="76" spans="2:11" ht="15" customHeight="1">
      <c r="B76" s="978"/>
      <c r="C76" s="978"/>
      <c r="D76" s="978"/>
      <c r="E76" s="978"/>
      <c r="F76" s="978"/>
      <c r="G76" s="978"/>
      <c r="H76" s="978"/>
      <c r="I76" s="978"/>
      <c r="J76" s="978"/>
      <c r="K76" s="978"/>
    </row>
    <row r="77" spans="2:11" ht="15" customHeight="1">
      <c r="B77" s="978"/>
      <c r="C77" s="978"/>
      <c r="D77" s="978"/>
      <c r="E77" s="978"/>
      <c r="F77" s="978"/>
      <c r="G77" s="978"/>
      <c r="H77" s="978"/>
      <c r="I77" s="978"/>
      <c r="J77" s="978"/>
      <c r="K77" s="978"/>
    </row>
    <row r="78" spans="2:11" ht="15" customHeight="1">
      <c r="B78" s="978"/>
      <c r="C78" s="978"/>
      <c r="D78" s="978"/>
      <c r="E78" s="978"/>
      <c r="F78" s="978"/>
      <c r="G78" s="978"/>
      <c r="H78" s="978"/>
      <c r="I78" s="978"/>
      <c r="J78" s="978"/>
      <c r="K78" s="978"/>
    </row>
    <row r="79" spans="2:11" ht="15" customHeight="1">
      <c r="B79" s="978"/>
      <c r="C79" s="978"/>
      <c r="D79" s="978"/>
      <c r="E79" s="978"/>
      <c r="F79" s="978"/>
      <c r="G79" s="978"/>
      <c r="H79" s="978"/>
      <c r="I79" s="978"/>
      <c r="J79" s="978"/>
      <c r="K79" s="978"/>
    </row>
    <row r="80" spans="2:11" ht="15" customHeight="1">
      <c r="B80" s="978"/>
      <c r="C80" s="978"/>
      <c r="D80" s="978"/>
      <c r="E80" s="978"/>
      <c r="F80" s="978"/>
      <c r="G80" s="978"/>
      <c r="H80" s="978"/>
      <c r="I80" s="978"/>
      <c r="J80" s="978"/>
      <c r="K80" s="978"/>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3:13">
      <c r="M119" s="986"/>
    </row>
    <row r="120" spans="13:13">
      <c r="M120" s="986"/>
    </row>
    <row r="121" spans="13:13">
      <c r="M121" s="986"/>
    </row>
    <row r="122" spans="13:13">
      <c r="M122" s="986"/>
    </row>
    <row r="123" spans="13:13">
      <c r="M123" s="986"/>
    </row>
    <row r="124" spans="13:13">
      <c r="M124" s="986"/>
    </row>
    <row r="125" spans="13:13">
      <c r="M125" s="986"/>
    </row>
    <row r="126" spans="13:13">
      <c r="M126" s="986"/>
    </row>
    <row r="127" spans="13:13">
      <c r="M127" s="986"/>
    </row>
    <row r="140" spans="13:13">
      <c r="M140" s="986"/>
    </row>
    <row r="141" spans="13:13">
      <c r="M141" s="986"/>
    </row>
  </sheetData>
  <phoneticPr fontId="40" type="noConversion"/>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pageSetUpPr fitToPage="1"/>
  </sheetPr>
  <dimension ref="A1:AB30"/>
  <sheetViews>
    <sheetView topLeftCell="A10" zoomScaleNormal="100" workbookViewId="0">
      <selection activeCell="B4" sqref="B4:O4"/>
    </sheetView>
  </sheetViews>
  <sheetFormatPr baseColWidth="10" defaultColWidth="5.84375" defaultRowHeight="13.2"/>
  <cols>
    <col min="1" max="1" width="2.69140625" style="121" customWidth="1"/>
    <col min="2" max="2" width="8" style="121" customWidth="1"/>
    <col min="3" max="14" width="6.4609375" style="121" customWidth="1"/>
    <col min="15" max="15" width="6.23046875" style="121" customWidth="1"/>
    <col min="16" max="16" width="6.69140625" style="121" customWidth="1"/>
    <col min="17" max="16384" width="5.84375" style="121"/>
  </cols>
  <sheetData>
    <row r="1" spans="2:22" ht="12.75" customHeight="1">
      <c r="B1" s="1151" t="s">
        <v>392</v>
      </c>
      <c r="C1" s="1151"/>
      <c r="D1" s="1151"/>
      <c r="E1" s="1151"/>
      <c r="F1" s="1151"/>
      <c r="G1" s="1151"/>
      <c r="H1" s="1151"/>
      <c r="I1" s="1151"/>
      <c r="J1" s="1151"/>
      <c r="K1" s="1151"/>
      <c r="L1" s="1151"/>
      <c r="M1" s="1151"/>
      <c r="N1" s="1151"/>
      <c r="O1" s="1151"/>
      <c r="P1" s="120"/>
    </row>
    <row r="2" spans="2:22" ht="12.75" customHeight="1">
      <c r="B2" s="140"/>
      <c r="C2" s="140"/>
      <c r="D2" s="140"/>
      <c r="E2" s="140"/>
      <c r="F2" s="140"/>
      <c r="G2" s="140"/>
      <c r="H2" s="140"/>
      <c r="I2" s="140"/>
      <c r="J2" s="140"/>
      <c r="K2" s="140"/>
      <c r="L2" s="140"/>
      <c r="M2" s="140"/>
      <c r="N2" s="140"/>
      <c r="O2" s="140"/>
      <c r="P2" s="120"/>
    </row>
    <row r="3" spans="2:22" ht="16.5" customHeight="1">
      <c r="B3" s="1038" t="s">
        <v>444</v>
      </c>
      <c r="C3" s="1151"/>
      <c r="D3" s="1151"/>
      <c r="E3" s="1151"/>
      <c r="F3" s="1151"/>
      <c r="G3" s="1151"/>
      <c r="H3" s="1151"/>
      <c r="I3" s="1151"/>
      <c r="J3" s="1151"/>
      <c r="K3" s="1151"/>
      <c r="L3" s="1151"/>
      <c r="M3" s="1151"/>
      <c r="N3" s="1151"/>
      <c r="O3" s="1151"/>
      <c r="P3" s="195"/>
    </row>
    <row r="4" spans="2:22" ht="16.5" customHeight="1">
      <c r="B4" s="1152" t="s">
        <v>619</v>
      </c>
      <c r="C4" s="1153"/>
      <c r="D4" s="1153"/>
      <c r="E4" s="1153"/>
      <c r="F4" s="1153"/>
      <c r="G4" s="1153"/>
      <c r="H4" s="1153"/>
      <c r="I4" s="1153"/>
      <c r="J4" s="1153"/>
      <c r="K4" s="1153"/>
      <c r="L4" s="1153"/>
      <c r="M4" s="1153"/>
      <c r="N4" s="1153"/>
      <c r="O4" s="1153"/>
      <c r="P4" s="120"/>
    </row>
    <row r="5" spans="2:22" ht="18" customHeight="1">
      <c r="B5" s="1156" t="s">
        <v>169</v>
      </c>
      <c r="C5" s="1156"/>
      <c r="D5" s="1156"/>
      <c r="E5" s="1156"/>
      <c r="F5" s="1156"/>
      <c r="G5" s="1156"/>
      <c r="H5" s="1156"/>
      <c r="I5" s="1156"/>
      <c r="J5" s="1156"/>
      <c r="K5" s="1156"/>
      <c r="L5" s="1156"/>
      <c r="M5" s="1156"/>
      <c r="N5" s="1156"/>
      <c r="O5" s="1156"/>
      <c r="P5" s="248"/>
    </row>
    <row r="6" spans="2:22">
      <c r="B6" s="1154"/>
      <c r="C6" s="1154"/>
      <c r="D6" s="1154"/>
      <c r="E6" s="1154"/>
      <c r="F6" s="1154"/>
      <c r="G6" s="1154"/>
      <c r="H6" s="1154"/>
      <c r="I6" s="1154"/>
      <c r="J6" s="1154"/>
      <c r="K6" s="1154"/>
      <c r="L6" s="1154"/>
      <c r="M6" s="1154"/>
      <c r="N6" s="1154"/>
      <c r="O6" s="1154"/>
      <c r="P6" s="120"/>
    </row>
    <row r="7" spans="2:22" ht="18.75" customHeight="1">
      <c r="B7" s="1140" t="s">
        <v>114</v>
      </c>
      <c r="C7" s="1144" t="s">
        <v>64</v>
      </c>
      <c r="D7" s="1155" t="s">
        <v>113</v>
      </c>
      <c r="E7" s="1155"/>
      <c r="F7" s="1155"/>
      <c r="G7" s="1155"/>
      <c r="H7" s="1155"/>
      <c r="I7" s="1155"/>
      <c r="J7" s="1155"/>
      <c r="K7" s="1155" t="s">
        <v>174</v>
      </c>
      <c r="L7" s="1155"/>
      <c r="M7" s="1155"/>
      <c r="N7" s="1155"/>
      <c r="O7" s="1155"/>
      <c r="P7" s="1138"/>
      <c r="Q7" s="1139"/>
      <c r="R7" s="1139"/>
      <c r="S7" s="1139"/>
      <c r="T7" s="1139"/>
      <c r="U7" s="1139"/>
      <c r="V7" s="1139"/>
    </row>
    <row r="8" spans="2:22" ht="13.5" customHeight="1">
      <c r="B8" s="1141"/>
      <c r="C8" s="1144"/>
      <c r="D8" s="1144" t="s">
        <v>64</v>
      </c>
      <c r="E8" s="1143" t="s">
        <v>115</v>
      </c>
      <c r="F8" s="1143"/>
      <c r="G8" s="1143"/>
      <c r="H8" s="1144" t="s">
        <v>140</v>
      </c>
      <c r="I8" s="1144" t="s">
        <v>141</v>
      </c>
      <c r="J8" s="1144" t="s">
        <v>116</v>
      </c>
      <c r="K8" s="1144" t="s">
        <v>64</v>
      </c>
      <c r="L8" s="1144" t="s">
        <v>120</v>
      </c>
      <c r="M8" s="1144" t="s">
        <v>121</v>
      </c>
      <c r="N8" s="1144" t="s">
        <v>122</v>
      </c>
      <c r="O8" s="1144" t="s">
        <v>59</v>
      </c>
      <c r="P8" s="1138"/>
      <c r="Q8" s="1139"/>
      <c r="R8" s="1139"/>
      <c r="S8" s="1139"/>
      <c r="T8" s="1139"/>
      <c r="U8" s="1139"/>
      <c r="V8" s="1139"/>
    </row>
    <row r="9" spans="2:22" ht="12.75" customHeight="1">
      <c r="B9" s="1142"/>
      <c r="C9" s="1144"/>
      <c r="D9" s="1144"/>
      <c r="E9" s="613" t="s">
        <v>117</v>
      </c>
      <c r="F9" s="613" t="s">
        <v>118</v>
      </c>
      <c r="G9" s="613" t="s">
        <v>119</v>
      </c>
      <c r="H9" s="1144"/>
      <c r="I9" s="1144"/>
      <c r="J9" s="1144"/>
      <c r="K9" s="1144"/>
      <c r="L9" s="1144"/>
      <c r="M9" s="1144"/>
      <c r="N9" s="1144"/>
      <c r="O9" s="1144"/>
      <c r="P9" s="120"/>
    </row>
    <row r="10" spans="2:22">
      <c r="B10" s="614">
        <v>2013</v>
      </c>
      <c r="C10" s="123">
        <v>1922480</v>
      </c>
      <c r="D10" s="123">
        <v>1504022</v>
      </c>
      <c r="E10" s="123">
        <v>1283781</v>
      </c>
      <c r="F10" s="123">
        <v>78676</v>
      </c>
      <c r="G10" s="123">
        <v>23358</v>
      </c>
      <c r="H10" s="123">
        <v>49087</v>
      </c>
      <c r="I10" s="123">
        <v>59891</v>
      </c>
      <c r="J10" s="123">
        <v>9229</v>
      </c>
      <c r="K10" s="123">
        <v>418458</v>
      </c>
      <c r="L10" s="123">
        <v>228742</v>
      </c>
      <c r="M10" s="123">
        <v>23670</v>
      </c>
      <c r="N10" s="123">
        <v>154443</v>
      </c>
      <c r="O10" s="123">
        <v>11603</v>
      </c>
      <c r="Q10" s="178"/>
      <c r="R10" s="178"/>
    </row>
    <row r="11" spans="2:22">
      <c r="B11" s="614">
        <v>2014</v>
      </c>
      <c r="C11" s="586">
        <v>1968268</v>
      </c>
      <c r="D11" s="123">
        <v>1545816</v>
      </c>
      <c r="E11" s="123">
        <v>1331779</v>
      </c>
      <c r="F11" s="123">
        <v>88506</v>
      </c>
      <c r="G11" s="123">
        <v>11754</v>
      </c>
      <c r="H11" s="123">
        <v>46030</v>
      </c>
      <c r="I11" s="123">
        <v>58783</v>
      </c>
      <c r="J11" s="123">
        <v>8964</v>
      </c>
      <c r="K11" s="123">
        <v>422452</v>
      </c>
      <c r="L11" s="123">
        <v>228790</v>
      </c>
      <c r="M11" s="123">
        <v>25606</v>
      </c>
      <c r="N11" s="123">
        <v>163326</v>
      </c>
      <c r="O11" s="123">
        <v>4730</v>
      </c>
    </row>
    <row r="12" spans="2:22">
      <c r="B12" s="614">
        <v>2015</v>
      </c>
      <c r="C12" s="586">
        <v>1962342</v>
      </c>
      <c r="D12" s="123">
        <v>1528953</v>
      </c>
      <c r="E12" s="123">
        <v>1337677</v>
      </c>
      <c r="F12" s="123">
        <v>60624</v>
      </c>
      <c r="G12" s="123">
        <v>6483</v>
      </c>
      <c r="H12" s="123">
        <v>50404</v>
      </c>
      <c r="I12" s="123">
        <v>55472</v>
      </c>
      <c r="J12" s="123">
        <v>18293</v>
      </c>
      <c r="K12" s="123">
        <v>433389</v>
      </c>
      <c r="L12" s="123">
        <v>237936</v>
      </c>
      <c r="M12" s="123">
        <v>26712</v>
      </c>
      <c r="N12" s="123">
        <v>163871</v>
      </c>
      <c r="O12" s="123">
        <v>4870</v>
      </c>
    </row>
    <row r="13" spans="2:22">
      <c r="B13" s="614">
        <v>2016</v>
      </c>
      <c r="C13" s="586">
        <v>2028168</v>
      </c>
      <c r="D13" s="123">
        <v>1586798</v>
      </c>
      <c r="E13" s="123">
        <v>1383515</v>
      </c>
      <c r="F13" s="123">
        <v>65857</v>
      </c>
      <c r="G13" s="123">
        <v>5868</v>
      </c>
      <c r="H13" s="123">
        <v>64334</v>
      </c>
      <c r="I13" s="123">
        <v>51609</v>
      </c>
      <c r="J13" s="123">
        <v>15615</v>
      </c>
      <c r="K13" s="123">
        <v>441370</v>
      </c>
      <c r="L13" s="123">
        <v>246225</v>
      </c>
      <c r="M13" s="123">
        <v>27606</v>
      </c>
      <c r="N13" s="123">
        <v>163502</v>
      </c>
      <c r="O13" s="123">
        <v>4037</v>
      </c>
    </row>
    <row r="14" spans="2:22">
      <c r="B14" s="614">
        <v>2017</v>
      </c>
      <c r="C14" s="123">
        <v>2018526</v>
      </c>
      <c r="D14" s="123">
        <v>1583602</v>
      </c>
      <c r="E14" s="123">
        <v>1388441</v>
      </c>
      <c r="F14" s="123">
        <v>61151</v>
      </c>
      <c r="G14" s="123">
        <v>4852</v>
      </c>
      <c r="H14" s="123">
        <v>58877</v>
      </c>
      <c r="I14" s="123">
        <v>45803</v>
      </c>
      <c r="J14" s="123">
        <v>24478</v>
      </c>
      <c r="K14" s="123">
        <v>434924</v>
      </c>
      <c r="L14" s="123">
        <v>243649</v>
      </c>
      <c r="M14" s="123">
        <v>28787</v>
      </c>
      <c r="N14" s="123">
        <v>159351</v>
      </c>
      <c r="O14" s="123">
        <v>3137</v>
      </c>
    </row>
    <row r="15" spans="2:22" ht="12.75" customHeight="1">
      <c r="B15" s="663">
        <v>2018</v>
      </c>
      <c r="C15" s="123">
        <v>2089336</v>
      </c>
      <c r="D15" s="123">
        <v>1634470</v>
      </c>
      <c r="E15" s="123">
        <v>1443182</v>
      </c>
      <c r="F15" s="123">
        <v>63118</v>
      </c>
      <c r="G15" s="123">
        <v>6393</v>
      </c>
      <c r="H15" s="123">
        <v>64660</v>
      </c>
      <c r="I15" s="123">
        <v>44404</v>
      </c>
      <c r="J15" s="123">
        <v>12713</v>
      </c>
      <c r="K15" s="123">
        <v>454866</v>
      </c>
      <c r="L15" s="123">
        <v>251336</v>
      </c>
      <c r="M15" s="123">
        <v>27950</v>
      </c>
      <c r="N15" s="123">
        <v>171870</v>
      </c>
      <c r="O15" s="123">
        <v>3710</v>
      </c>
      <c r="Q15"/>
    </row>
    <row r="16" spans="2:22" ht="12.75" customHeight="1">
      <c r="B16" s="929" t="s">
        <v>493</v>
      </c>
      <c r="C16" s="123">
        <v>2093498</v>
      </c>
      <c r="D16" s="123">
        <v>1622991</v>
      </c>
      <c r="E16" s="123">
        <v>1431921</v>
      </c>
      <c r="F16" s="123">
        <v>63046</v>
      </c>
      <c r="G16" s="123">
        <v>12346</v>
      </c>
      <c r="H16" s="123">
        <v>70842</v>
      </c>
      <c r="I16" s="123">
        <v>42128</v>
      </c>
      <c r="J16" s="123">
        <v>2708</v>
      </c>
      <c r="K16" s="123">
        <v>470507</v>
      </c>
      <c r="L16" s="123">
        <v>257705</v>
      </c>
      <c r="M16" s="123">
        <v>31063</v>
      </c>
      <c r="N16" s="123">
        <v>177642</v>
      </c>
      <c r="O16" s="123">
        <v>4097</v>
      </c>
      <c r="Q16"/>
    </row>
    <row r="17" spans="1:28">
      <c r="B17" s="120"/>
      <c r="C17" s="598"/>
      <c r="D17" s="598"/>
      <c r="E17" s="598"/>
      <c r="F17" s="598"/>
      <c r="G17" s="598"/>
      <c r="H17" s="598"/>
      <c r="I17" s="598"/>
      <c r="J17" s="598"/>
      <c r="K17" s="598"/>
      <c r="L17" s="598"/>
      <c r="M17" s="598"/>
      <c r="N17" s="598"/>
      <c r="O17" s="598"/>
    </row>
    <row r="18" spans="1:28" s="155" customFormat="1" ht="15" customHeight="1">
      <c r="B18" s="1147" t="s">
        <v>582</v>
      </c>
      <c r="C18" s="1148"/>
      <c r="D18" s="1148"/>
      <c r="E18" s="1148"/>
      <c r="F18" s="1148"/>
      <c r="G18" s="1148"/>
      <c r="H18" s="1148"/>
      <c r="I18" s="1148"/>
      <c r="J18" s="1148"/>
      <c r="K18" s="1148"/>
      <c r="L18" s="1148"/>
      <c r="M18" s="1148"/>
      <c r="N18" s="1148"/>
      <c r="O18" s="1149"/>
      <c r="P18"/>
      <c r="T18"/>
    </row>
    <row r="19" spans="1:28" s="155" customFormat="1" ht="15" customHeight="1">
      <c r="B19" s="122" t="s">
        <v>47</v>
      </c>
      <c r="C19" s="123">
        <v>167328</v>
      </c>
      <c r="D19" s="123">
        <v>130100</v>
      </c>
      <c r="E19" s="123">
        <v>112759</v>
      </c>
      <c r="F19" s="123">
        <v>3781</v>
      </c>
      <c r="G19" s="123">
        <v>1146</v>
      </c>
      <c r="H19" s="123">
        <v>6749</v>
      </c>
      <c r="I19" s="123">
        <v>5182</v>
      </c>
      <c r="J19" s="123">
        <v>483</v>
      </c>
      <c r="K19" s="123">
        <v>37228</v>
      </c>
      <c r="L19" s="123">
        <v>18223</v>
      </c>
      <c r="M19" s="123">
        <v>3180</v>
      </c>
      <c r="N19" s="123">
        <v>15533</v>
      </c>
      <c r="O19" s="123">
        <v>292</v>
      </c>
      <c r="S19"/>
      <c r="U19"/>
    </row>
    <row r="20" spans="1:28" s="155" customFormat="1" ht="15" customHeight="1">
      <c r="B20" s="122" t="s">
        <v>48</v>
      </c>
      <c r="C20" s="123">
        <v>158030</v>
      </c>
      <c r="D20" s="123">
        <v>122301</v>
      </c>
      <c r="E20" s="123">
        <v>109730</v>
      </c>
      <c r="F20" s="123">
        <v>4860</v>
      </c>
      <c r="G20" s="123">
        <v>1089</v>
      </c>
      <c r="H20" s="123">
        <v>5678</v>
      </c>
      <c r="I20" s="123">
        <v>838</v>
      </c>
      <c r="J20" s="123">
        <v>106</v>
      </c>
      <c r="K20" s="123">
        <v>35729</v>
      </c>
      <c r="L20" s="123">
        <v>18898</v>
      </c>
      <c r="M20" s="123">
        <v>2213</v>
      </c>
      <c r="N20" s="123">
        <v>14307</v>
      </c>
      <c r="O20" s="123">
        <v>311</v>
      </c>
      <c r="S20"/>
      <c r="U20"/>
    </row>
    <row r="21" spans="1:28" s="155" customFormat="1" ht="15" customHeight="1">
      <c r="B21" s="637" t="s">
        <v>49</v>
      </c>
      <c r="C21" s="123">
        <v>193287</v>
      </c>
      <c r="D21" s="123">
        <v>150243</v>
      </c>
      <c r="E21" s="123">
        <v>131409</v>
      </c>
      <c r="F21" s="123">
        <v>5338</v>
      </c>
      <c r="G21" s="123">
        <v>1333</v>
      </c>
      <c r="H21" s="123">
        <v>7209</v>
      </c>
      <c r="I21" s="123">
        <v>4681</v>
      </c>
      <c r="J21" s="123">
        <v>273</v>
      </c>
      <c r="K21" s="123">
        <v>43044</v>
      </c>
      <c r="L21" s="123">
        <v>22918</v>
      </c>
      <c r="M21" s="123">
        <v>3489</v>
      </c>
      <c r="N21" s="123">
        <v>16299</v>
      </c>
      <c r="O21" s="123">
        <v>338</v>
      </c>
      <c r="S21"/>
      <c r="U21"/>
    </row>
    <row r="22" spans="1:28" ht="16.5" customHeight="1">
      <c r="A22" s="155"/>
      <c r="B22" s="1150" t="s">
        <v>185</v>
      </c>
      <c r="C22" s="1150"/>
      <c r="D22" s="1150"/>
      <c r="E22" s="1150"/>
      <c r="F22" s="1150"/>
      <c r="G22" s="1150"/>
      <c r="H22" s="1150"/>
      <c r="I22" s="1150"/>
      <c r="J22" s="1150"/>
      <c r="K22" s="1150"/>
      <c r="L22" s="1150"/>
      <c r="M22" s="1150"/>
      <c r="N22" s="1150"/>
      <c r="O22" s="1150"/>
      <c r="P22" s="155"/>
      <c r="Q22" s="155"/>
      <c r="R22" s="155"/>
      <c r="S22" s="155"/>
      <c r="T22" s="155"/>
      <c r="U22" s="155"/>
      <c r="V22" s="155"/>
      <c r="W22" s="155"/>
      <c r="X22" s="155"/>
    </row>
    <row r="23" spans="1:28">
      <c r="B23" s="1146" t="s">
        <v>451</v>
      </c>
      <c r="C23" s="1146"/>
      <c r="D23" s="1146"/>
      <c r="E23" s="1146"/>
      <c r="F23" s="1146"/>
      <c r="G23" s="1146"/>
      <c r="H23" s="1146"/>
      <c r="I23" s="1146"/>
      <c r="J23" s="1146"/>
      <c r="K23" s="1146"/>
      <c r="L23" s="1146"/>
      <c r="M23" s="1146"/>
      <c r="N23" s="1146"/>
      <c r="O23" s="1146"/>
    </row>
    <row r="24" spans="1:28">
      <c r="B24" s="1145" t="s">
        <v>460</v>
      </c>
      <c r="C24" s="1145"/>
    </row>
    <row r="25" spans="1:28" ht="12.75" customHeight="1">
      <c r="B25" s="1146" t="s">
        <v>501</v>
      </c>
      <c r="C25" s="1146"/>
      <c r="D25" s="1146"/>
      <c r="E25" s="1146"/>
      <c r="F25" s="1146"/>
      <c r="G25" s="1146"/>
      <c r="H25" s="1146"/>
      <c r="I25" s="1146"/>
      <c r="J25" s="1146"/>
      <c r="K25" s="1146"/>
      <c r="L25" s="1146"/>
      <c r="M25" s="1146"/>
      <c r="N25" s="1146"/>
      <c r="O25" s="1146"/>
      <c r="P25" s="735"/>
      <c r="Q25" s="735"/>
      <c r="R25" s="735"/>
      <c r="S25" s="735"/>
      <c r="T25" s="735"/>
      <c r="U25" s="735"/>
      <c r="V25" s="735"/>
      <c r="W25" s="735"/>
      <c r="X25" s="735"/>
      <c r="Y25" s="735"/>
      <c r="Z25" s="735"/>
      <c r="AA25" s="735"/>
      <c r="AB25" s="735"/>
    </row>
    <row r="27" spans="1:28" ht="26.4">
      <c r="B27" s="123" t="s">
        <v>620</v>
      </c>
      <c r="C27" s="123"/>
      <c r="D27" s="123"/>
      <c r="E27" s="123"/>
      <c r="F27" s="123"/>
      <c r="G27" s="123"/>
      <c r="H27" s="123"/>
      <c r="I27" s="123"/>
      <c r="J27" s="123"/>
      <c r="K27" s="123"/>
      <c r="L27" s="123"/>
      <c r="M27" s="123"/>
      <c r="N27" s="123"/>
      <c r="O27" s="123"/>
    </row>
    <row r="28" spans="1:28">
      <c r="B28" s="123" t="s">
        <v>621</v>
      </c>
      <c r="C28" s="123"/>
      <c r="D28" s="123">
        <v>22.846910491328998</v>
      </c>
      <c r="E28" s="123">
        <v>19.756675476169001</v>
      </c>
      <c r="F28" s="123">
        <v>9.8353909465020006</v>
      </c>
      <c r="G28" s="123">
        <v>22.405876951330999</v>
      </c>
      <c r="H28" s="123">
        <v>26.963719619584001</v>
      </c>
      <c r="I28" s="123">
        <v>458.59188544152698</v>
      </c>
      <c r="J28" s="123">
        <v>157.547169811321</v>
      </c>
      <c r="K28" s="123">
        <v>20.473564891264999</v>
      </c>
      <c r="L28" s="123">
        <v>21.272092284898001</v>
      </c>
      <c r="M28" s="123">
        <v>57.659286037054002</v>
      </c>
      <c r="N28" s="123">
        <v>13.923254351017</v>
      </c>
      <c r="O28" s="123">
        <v>8.6816720257229996</v>
      </c>
    </row>
    <row r="29" spans="1:28">
      <c r="B29" s="123" t="s">
        <v>622</v>
      </c>
      <c r="C29" s="123"/>
      <c r="D29" s="123">
        <v>6.132295390006</v>
      </c>
      <c r="E29" s="123">
        <v>5.5019429011850001</v>
      </c>
      <c r="F29" s="123">
        <v>3.7481259369999999E-2</v>
      </c>
      <c r="G29" s="123">
        <v>12.584459459459</v>
      </c>
      <c r="H29" s="123">
        <v>24.015138482710999</v>
      </c>
      <c r="I29" s="123">
        <v>6.774635036496</v>
      </c>
      <c r="J29" s="123">
        <v>-5.5363321799309997</v>
      </c>
      <c r="K29" s="123">
        <v>2.0411066069269999</v>
      </c>
      <c r="L29" s="123">
        <v>-0.60716454159099997</v>
      </c>
      <c r="M29" s="123">
        <v>23.199152542373</v>
      </c>
      <c r="N29" s="123">
        <v>3.8417431192659999</v>
      </c>
      <c r="O29" s="123">
        <v>-43.383584589614998</v>
      </c>
    </row>
    <row r="30" spans="1:28">
      <c r="B30" s="123" t="s">
        <v>623</v>
      </c>
      <c r="C30" s="123"/>
      <c r="D30" s="123">
        <v>1.886439146839</v>
      </c>
      <c r="E30" s="123">
        <v>1.7085640876779999</v>
      </c>
      <c r="F30" s="123">
        <v>-11.921113981475999</v>
      </c>
      <c r="G30" s="123">
        <v>-4.5734153516980003</v>
      </c>
      <c r="H30" s="123">
        <v>12.469213586116</v>
      </c>
      <c r="I30" s="123">
        <v>11.040780325828001</v>
      </c>
      <c r="J30" s="123">
        <v>62.641509433962</v>
      </c>
      <c r="K30" s="123">
        <v>-1.0939258551890001</v>
      </c>
      <c r="L30" s="123">
        <v>-5.2534402221939995</v>
      </c>
      <c r="M30" s="123">
        <v>24.554760903099002</v>
      </c>
      <c r="N30" s="123">
        <v>1.7712193400389999</v>
      </c>
      <c r="O30" s="123">
        <v>-35.058661145617997</v>
      </c>
    </row>
  </sheetData>
  <mergeCells count="26">
    <mergeCell ref="B1:O1"/>
    <mergeCell ref="B4:O4"/>
    <mergeCell ref="B6:O6"/>
    <mergeCell ref="D7:J7"/>
    <mergeCell ref="B3:O3"/>
    <mergeCell ref="B5:O5"/>
    <mergeCell ref="K7:O7"/>
    <mergeCell ref="C7:C9"/>
    <mergeCell ref="L8:L9"/>
    <mergeCell ref="K8:K9"/>
    <mergeCell ref="B24:C24"/>
    <mergeCell ref="B25:O25"/>
    <mergeCell ref="B18:O18"/>
    <mergeCell ref="B22:O22"/>
    <mergeCell ref="B23:O23"/>
    <mergeCell ref="P7:V7"/>
    <mergeCell ref="B7:B9"/>
    <mergeCell ref="P8:V8"/>
    <mergeCell ref="E8:G8"/>
    <mergeCell ref="I8:I9"/>
    <mergeCell ref="N8:N9"/>
    <mergeCell ref="J8:J9"/>
    <mergeCell ref="M8:M9"/>
    <mergeCell ref="D8:D9"/>
    <mergeCell ref="H8:H9"/>
    <mergeCell ref="O8:O9"/>
  </mergeCells>
  <phoneticPr fontId="40" type="noConversion"/>
  <printOptions horizontalCentered="1"/>
  <pageMargins left="0.70866141732283472" right="0.70866141732283472" top="0.74803149606299213" bottom="0.74803149606299213" header="0.31496062992125984" footer="0.31496062992125984"/>
  <pageSetup paperSize="8"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pageSetUpPr fitToPage="1"/>
  </sheetPr>
  <dimension ref="B1:Z27"/>
  <sheetViews>
    <sheetView topLeftCell="B1" zoomScaleNormal="100" workbookViewId="0">
      <pane ySplit="1" topLeftCell="A2" activePane="bottomLeft" state="frozen"/>
      <selection pane="bottomLeft" activeCell="B3" sqref="B3:K3"/>
    </sheetView>
  </sheetViews>
  <sheetFormatPr baseColWidth="10" defaultColWidth="5.84375" defaultRowHeight="13.2"/>
  <cols>
    <col min="1" max="1" width="2.69140625" style="121" customWidth="1"/>
    <col min="2" max="10" width="10.921875" style="121" customWidth="1"/>
    <col min="11" max="11" width="10.07421875" style="121" customWidth="1"/>
    <col min="12" max="12" width="5.84375" style="121"/>
    <col min="13" max="13" width="6.07421875" style="121" bestFit="1" customWidth="1"/>
    <col min="14" max="16384" width="5.84375" style="121"/>
  </cols>
  <sheetData>
    <row r="1" spans="2:18" ht="12.75" customHeight="1">
      <c r="B1" s="1151" t="s">
        <v>393</v>
      </c>
      <c r="C1" s="1151"/>
      <c r="D1" s="1151"/>
      <c r="E1" s="1151"/>
      <c r="F1" s="1151"/>
      <c r="G1" s="1151"/>
      <c r="H1" s="1151"/>
      <c r="I1" s="1151"/>
      <c r="J1" s="1151"/>
      <c r="K1" s="1151"/>
    </row>
    <row r="2" spans="2:18" ht="12.75" customHeight="1">
      <c r="B2" s="1151" t="s">
        <v>124</v>
      </c>
      <c r="C2" s="1151"/>
      <c r="D2" s="1151"/>
      <c r="E2" s="1151"/>
      <c r="F2" s="1151"/>
      <c r="G2" s="1151"/>
      <c r="H2" s="1151"/>
      <c r="I2" s="1151"/>
      <c r="J2" s="1151"/>
      <c r="K2" s="1151"/>
    </row>
    <row r="3" spans="2:18" ht="16.5" customHeight="1">
      <c r="B3" s="1152" t="s">
        <v>619</v>
      </c>
      <c r="C3" s="1152"/>
      <c r="D3" s="1152"/>
      <c r="E3" s="1152"/>
      <c r="F3" s="1152"/>
      <c r="G3" s="1152"/>
      <c r="H3" s="1152"/>
      <c r="I3" s="1152"/>
      <c r="J3" s="1152"/>
      <c r="K3" s="1152"/>
    </row>
    <row r="4" spans="2:18" ht="16.5" customHeight="1">
      <c r="B4" s="1152" t="s">
        <v>169</v>
      </c>
      <c r="C4" s="1152"/>
      <c r="D4" s="1152"/>
      <c r="E4" s="1152"/>
      <c r="F4" s="1152"/>
      <c r="G4" s="1152"/>
      <c r="H4" s="1152"/>
      <c r="I4" s="1152"/>
      <c r="J4" s="1152"/>
      <c r="K4" s="1152"/>
    </row>
    <row r="5" spans="2:18" ht="16.5" customHeight="1">
      <c r="B5" s="1162"/>
      <c r="C5" s="1162"/>
      <c r="D5" s="1163"/>
      <c r="E5" s="1163"/>
      <c r="F5" s="1163"/>
      <c r="G5" s="1163"/>
      <c r="H5" s="1163"/>
      <c r="I5" s="1163"/>
      <c r="J5" s="1163"/>
      <c r="K5" s="120"/>
    </row>
    <row r="6" spans="2:18" ht="18" customHeight="1">
      <c r="B6" s="1141"/>
      <c r="C6" s="1157" t="s">
        <v>64</v>
      </c>
      <c r="D6" s="1144"/>
      <c r="E6" s="1144"/>
      <c r="F6" s="1144"/>
      <c r="G6" s="1144"/>
      <c r="H6" s="1144"/>
      <c r="I6" s="1144"/>
      <c r="J6" s="1144"/>
      <c r="K6" s="1144"/>
    </row>
    <row r="7" spans="2:18" ht="65.25" customHeight="1">
      <c r="B7" s="1142"/>
      <c r="C7" s="1158"/>
      <c r="D7" s="249" t="s">
        <v>175</v>
      </c>
      <c r="E7" s="249" t="s">
        <v>177</v>
      </c>
      <c r="F7" s="649" t="s">
        <v>540</v>
      </c>
      <c r="G7" s="649" t="s">
        <v>480</v>
      </c>
      <c r="H7" s="249" t="s">
        <v>180</v>
      </c>
      <c r="I7" s="249" t="s">
        <v>181</v>
      </c>
      <c r="J7" s="249" t="s">
        <v>176</v>
      </c>
      <c r="K7" s="649" t="s">
        <v>544</v>
      </c>
      <c r="L7" s="248"/>
      <c r="M7" s="248"/>
      <c r="N7" s="248"/>
      <c r="O7" s="248"/>
      <c r="P7" s="248"/>
      <c r="Q7" s="248"/>
    </row>
    <row r="8" spans="2:18" ht="12.75" customHeight="1">
      <c r="B8" s="128" t="s">
        <v>123</v>
      </c>
      <c r="C8" s="123">
        <v>1922480</v>
      </c>
      <c r="D8" s="123">
        <v>137549</v>
      </c>
      <c r="E8" s="123">
        <v>178615</v>
      </c>
      <c r="F8" s="123">
        <v>235036</v>
      </c>
      <c r="G8" s="123"/>
      <c r="H8" s="123">
        <v>173520</v>
      </c>
      <c r="I8" s="123">
        <v>149153</v>
      </c>
      <c r="J8" s="123">
        <v>878174</v>
      </c>
      <c r="K8" s="123">
        <v>170433</v>
      </c>
      <c r="L8" s="248"/>
      <c r="M8" s="930"/>
      <c r="N8" s="248"/>
      <c r="O8" s="248"/>
      <c r="P8" s="248"/>
      <c r="Q8" s="248"/>
      <c r="R8" s="248"/>
    </row>
    <row r="9" spans="2:18" ht="12.75" customHeight="1">
      <c r="B9" s="128">
        <v>2014</v>
      </c>
      <c r="C9" s="123">
        <v>1968268</v>
      </c>
      <c r="D9" s="123">
        <v>131770</v>
      </c>
      <c r="E9" s="123">
        <v>179811</v>
      </c>
      <c r="F9" s="123">
        <v>284729</v>
      </c>
      <c r="G9" s="123"/>
      <c r="H9" s="123">
        <v>161087</v>
      </c>
      <c r="I9" s="123">
        <v>152276</v>
      </c>
      <c r="J9" s="123">
        <v>894788</v>
      </c>
      <c r="K9" s="123">
        <v>163807</v>
      </c>
      <c r="M9" s="930"/>
    </row>
    <row r="10" spans="2:18">
      <c r="B10" s="128">
        <v>2015</v>
      </c>
      <c r="C10" s="123">
        <v>1962342</v>
      </c>
      <c r="D10" s="123">
        <v>127735</v>
      </c>
      <c r="E10" s="123">
        <v>181298</v>
      </c>
      <c r="F10" s="123">
        <v>251442</v>
      </c>
      <c r="G10" s="123"/>
      <c r="H10" s="123">
        <v>164014</v>
      </c>
      <c r="I10" s="123">
        <v>150320</v>
      </c>
      <c r="J10" s="123">
        <v>926978</v>
      </c>
      <c r="K10" s="123">
        <v>160555</v>
      </c>
      <c r="L10" s="178"/>
      <c r="M10" s="930"/>
    </row>
    <row r="11" spans="2:18">
      <c r="B11" s="128">
        <v>2016</v>
      </c>
      <c r="C11" s="123">
        <v>2028168</v>
      </c>
      <c r="D11" s="123">
        <v>127138</v>
      </c>
      <c r="E11" s="123">
        <v>187899</v>
      </c>
      <c r="F11" s="123">
        <v>275229</v>
      </c>
      <c r="G11" s="123"/>
      <c r="H11" s="123">
        <v>159667</v>
      </c>
      <c r="I11" s="123">
        <v>140551</v>
      </c>
      <c r="J11" s="123">
        <v>964310</v>
      </c>
      <c r="K11" s="123">
        <v>173374</v>
      </c>
      <c r="M11" s="930"/>
    </row>
    <row r="12" spans="2:18">
      <c r="B12" s="128">
        <v>2017</v>
      </c>
      <c r="C12" s="123">
        <v>2018526</v>
      </c>
      <c r="D12" s="123">
        <v>128706</v>
      </c>
      <c r="E12" s="123">
        <v>192665</v>
      </c>
      <c r="F12" s="123">
        <v>231998</v>
      </c>
      <c r="G12" s="123">
        <v>29436</v>
      </c>
      <c r="H12" s="123">
        <v>157481</v>
      </c>
      <c r="I12" s="123">
        <v>146500</v>
      </c>
      <c r="J12" s="123">
        <v>956918</v>
      </c>
      <c r="K12" s="123">
        <v>174832</v>
      </c>
      <c r="M12" s="930"/>
    </row>
    <row r="13" spans="2:18">
      <c r="B13" s="664">
        <v>2018</v>
      </c>
      <c r="C13" s="123">
        <v>2089336</v>
      </c>
      <c r="D13" s="123">
        <v>136101</v>
      </c>
      <c r="E13" s="123">
        <v>179623</v>
      </c>
      <c r="F13" s="123">
        <v>159076</v>
      </c>
      <c r="G13" s="123">
        <v>122592</v>
      </c>
      <c r="H13" s="123">
        <v>156131</v>
      </c>
      <c r="I13" s="123">
        <v>162196</v>
      </c>
      <c r="J13" s="123">
        <v>1010545</v>
      </c>
      <c r="K13" s="123">
        <v>163072</v>
      </c>
      <c r="M13" s="930"/>
    </row>
    <row r="14" spans="2:18">
      <c r="B14" s="664" t="s">
        <v>583</v>
      </c>
      <c r="C14" s="123">
        <v>2093498</v>
      </c>
      <c r="D14" s="123">
        <v>144552</v>
      </c>
      <c r="E14" s="123">
        <v>178721</v>
      </c>
      <c r="F14" s="123">
        <v>162772</v>
      </c>
      <c r="G14" s="123">
        <v>123547</v>
      </c>
      <c r="H14" s="123">
        <v>142410</v>
      </c>
      <c r="I14" s="123">
        <v>148835</v>
      </c>
      <c r="J14" s="123">
        <v>1038944</v>
      </c>
      <c r="K14" s="123">
        <v>153717</v>
      </c>
      <c r="M14" s="930"/>
      <c r="N14" s="178"/>
    </row>
    <row r="15" spans="2:18">
      <c r="B15" s="1159"/>
      <c r="C15" s="1160"/>
      <c r="D15" s="1160"/>
      <c r="E15" s="1160"/>
      <c r="F15" s="1160"/>
      <c r="G15" s="1160"/>
      <c r="H15" s="1160"/>
      <c r="I15" s="1160"/>
      <c r="J15" s="1160"/>
      <c r="K15" s="1161"/>
    </row>
    <row r="16" spans="2:18" s="155" customFormat="1" ht="13.5" customHeight="1">
      <c r="B16" s="637" t="s">
        <v>582</v>
      </c>
      <c r="C16" s="637"/>
      <c r="D16" s="637"/>
      <c r="E16" s="637"/>
      <c r="F16" s="637"/>
      <c r="G16" s="637"/>
      <c r="H16" s="637"/>
      <c r="I16" s="637"/>
      <c r="J16" s="637"/>
      <c r="K16" s="637"/>
    </row>
    <row r="17" spans="2:26" s="155" customFormat="1" ht="13.5" customHeight="1">
      <c r="B17" s="122" t="s">
        <v>47</v>
      </c>
      <c r="C17" s="943">
        <f>SUM(D17:K17)</f>
        <v>167328</v>
      </c>
      <c r="D17" s="943">
        <v>10754</v>
      </c>
      <c r="E17" s="943">
        <v>11403</v>
      </c>
      <c r="F17" s="943">
        <v>14386</v>
      </c>
      <c r="G17" s="943">
        <v>9545</v>
      </c>
      <c r="H17" s="943">
        <v>11126</v>
      </c>
      <c r="I17" s="943">
        <v>11669</v>
      </c>
      <c r="J17" s="943">
        <v>84879</v>
      </c>
      <c r="K17" s="943">
        <v>13566</v>
      </c>
      <c r="L17" s="710"/>
      <c r="M17" s="873"/>
      <c r="P17" s="709"/>
      <c r="W17" s="710"/>
      <c r="X17" s="710"/>
      <c r="Z17" s="710"/>
    </row>
    <row r="18" spans="2:26" s="155" customFormat="1" ht="13.5" customHeight="1">
      <c r="B18" s="122" t="s">
        <v>48</v>
      </c>
      <c r="C18" s="943">
        <v>158030</v>
      </c>
      <c r="D18" s="943">
        <v>11640</v>
      </c>
      <c r="E18" s="943">
        <v>12125</v>
      </c>
      <c r="F18" s="943">
        <v>12424</v>
      </c>
      <c r="G18" s="943">
        <v>8865</v>
      </c>
      <c r="H18" s="943">
        <v>11577</v>
      </c>
      <c r="I18" s="943">
        <v>13861</v>
      </c>
      <c r="J18" s="943">
        <v>75374</v>
      </c>
      <c r="K18" s="943">
        <v>12164</v>
      </c>
      <c r="L18" s="710"/>
      <c r="M18" s="873"/>
      <c r="P18" s="709"/>
      <c r="W18" s="710"/>
      <c r="X18" s="710"/>
      <c r="Z18" s="710"/>
    </row>
    <row r="19" spans="2:26" s="155" customFormat="1" ht="13.5" customHeight="1">
      <c r="B19" s="637" t="s">
        <v>49</v>
      </c>
      <c r="C19" s="943">
        <v>193287</v>
      </c>
      <c r="D19" s="943">
        <v>14251</v>
      </c>
      <c r="E19" s="943">
        <v>15071</v>
      </c>
      <c r="F19" s="943">
        <v>13704</v>
      </c>
      <c r="G19" s="943">
        <v>12366</v>
      </c>
      <c r="H19" s="943">
        <v>12516</v>
      </c>
      <c r="I19" s="943">
        <v>16189</v>
      </c>
      <c r="J19" s="943">
        <v>93353</v>
      </c>
      <c r="K19" s="943">
        <v>15837</v>
      </c>
      <c r="L19" s="710"/>
      <c r="M19" s="873"/>
      <c r="P19" s="709"/>
      <c r="W19" s="710"/>
      <c r="X19" s="710"/>
      <c r="Z19" s="710"/>
    </row>
    <row r="20" spans="2:26" ht="15" customHeight="1">
      <c r="B20" s="735" t="s">
        <v>185</v>
      </c>
      <c r="C20" s="735"/>
      <c r="D20" s="735"/>
      <c r="E20" s="735"/>
      <c r="F20" s="735"/>
      <c r="G20" s="735"/>
      <c r="H20" s="735"/>
      <c r="I20" s="735"/>
      <c r="J20" s="735"/>
      <c r="K20" s="735"/>
      <c r="L20" s="735"/>
      <c r="M20" s="735"/>
    </row>
    <row r="21" spans="2:26" ht="12.75" customHeight="1">
      <c r="B21" s="1146" t="s">
        <v>451</v>
      </c>
      <c r="C21" s="1146"/>
      <c r="D21" s="1146"/>
      <c r="E21" s="1146"/>
      <c r="F21" s="1146"/>
      <c r="G21" s="1146"/>
      <c r="H21" s="1146"/>
      <c r="I21" s="1146"/>
      <c r="J21" s="1146"/>
      <c r="K21" s="735"/>
      <c r="L21" s="735"/>
      <c r="M21" s="735"/>
      <c r="N21" s="177"/>
      <c r="O21" s="177"/>
      <c r="P21" s="177"/>
      <c r="Q21" s="177"/>
      <c r="R21" s="177"/>
      <c r="S21" s="177"/>
      <c r="T21" s="177"/>
      <c r="U21" s="177"/>
      <c r="V21" s="177"/>
      <c r="W21" s="177"/>
      <c r="X21" s="177"/>
      <c r="Y21" s="177"/>
    </row>
    <row r="22" spans="2:26">
      <c r="B22" s="1145" t="s">
        <v>460</v>
      </c>
      <c r="C22" s="1145"/>
      <c r="N22" s="164"/>
      <c r="O22" s="164"/>
      <c r="P22" s="164"/>
      <c r="Q22" s="164"/>
      <c r="R22" s="164"/>
      <c r="S22" s="164"/>
      <c r="T22" s="164"/>
    </row>
    <row r="23" spans="2:26">
      <c r="C23" s="164"/>
      <c r="D23" s="164"/>
      <c r="E23" s="164"/>
      <c r="F23" s="164"/>
      <c r="G23" s="164"/>
      <c r="H23" s="164"/>
      <c r="I23" s="164"/>
      <c r="J23" s="164"/>
    </row>
    <row r="24" spans="2:26">
      <c r="B24" s="943" t="s">
        <v>620</v>
      </c>
      <c r="C24" s="943"/>
      <c r="D24" s="943"/>
      <c r="E24" s="943"/>
      <c r="F24" s="943"/>
      <c r="G24" s="943"/>
      <c r="H24" s="943"/>
      <c r="I24" s="943"/>
      <c r="J24" s="943"/>
      <c r="K24" s="943"/>
    </row>
    <row r="25" spans="2:26">
      <c r="B25" s="943" t="s">
        <v>621</v>
      </c>
      <c r="C25" s="943"/>
      <c r="D25" s="943">
        <v>22.431271477663</v>
      </c>
      <c r="E25" s="943">
        <v>24.296907216495001</v>
      </c>
      <c r="F25" s="943">
        <v>10.302640051513</v>
      </c>
      <c r="G25" s="943">
        <v>39.492385786801997</v>
      </c>
      <c r="H25" s="943">
        <v>8.1109095620630001</v>
      </c>
      <c r="I25" s="943">
        <v>16.795325012625</v>
      </c>
      <c r="J25" s="943">
        <v>23.85305277682</v>
      </c>
      <c r="K25" s="943">
        <v>30.195659322590998</v>
      </c>
      <c r="L25" s="211"/>
      <c r="M25" s="211"/>
      <c r="N25" s="211"/>
      <c r="O25" s="211"/>
      <c r="P25" s="211"/>
      <c r="Q25" s="211"/>
      <c r="R25" s="211"/>
      <c r="S25" s="211"/>
      <c r="T25" s="211"/>
      <c r="U25" s="211"/>
      <c r="V25" s="211"/>
      <c r="W25" s="211"/>
      <c r="X25" s="211"/>
      <c r="Y25" s="211"/>
      <c r="Z25" s="211"/>
    </row>
    <row r="26" spans="2:26">
      <c r="B26" s="943" t="s">
        <v>622</v>
      </c>
      <c r="C26" s="943"/>
      <c r="D26" s="943">
        <v>12.843455538839001</v>
      </c>
      <c r="E26" s="943">
        <v>0.41308548204399997</v>
      </c>
      <c r="F26" s="943">
        <v>-17.076122473678002</v>
      </c>
      <c r="G26" s="943">
        <v>32.284980744544001</v>
      </c>
      <c r="H26" s="943">
        <v>-0.21525950729500001</v>
      </c>
      <c r="I26" s="943">
        <v>10.701586433259999</v>
      </c>
      <c r="J26" s="943">
        <v>3.5391850225149999</v>
      </c>
      <c r="K26" s="943">
        <v>22.729386236825999</v>
      </c>
      <c r="L26" s="211"/>
      <c r="M26" s="211"/>
      <c r="N26" s="211"/>
      <c r="O26" s="211"/>
      <c r="P26" s="211"/>
      <c r="Q26" s="211"/>
      <c r="R26" s="211"/>
      <c r="S26" s="211"/>
      <c r="T26" s="211"/>
      <c r="U26" s="211"/>
      <c r="V26" s="211"/>
      <c r="W26" s="211"/>
      <c r="X26" s="211"/>
      <c r="Y26" s="211"/>
      <c r="Z26" s="211"/>
    </row>
    <row r="27" spans="2:26">
      <c r="B27" s="943" t="s">
        <v>623</v>
      </c>
      <c r="C27" s="943"/>
      <c r="D27" s="943">
        <v>2.2261277094320002</v>
      </c>
      <c r="E27" s="943">
        <v>-8.3638003893450001</v>
      </c>
      <c r="F27" s="943">
        <v>-6.0370619477240002</v>
      </c>
      <c r="G27" s="943">
        <v>10.272671897954</v>
      </c>
      <c r="H27" s="943">
        <v>-5.2947187264710003</v>
      </c>
      <c r="I27" s="943">
        <v>4.2141286970419998</v>
      </c>
      <c r="J27" s="943">
        <v>1.689709373196</v>
      </c>
      <c r="K27" s="943">
        <v>12.751586827972</v>
      </c>
      <c r="L27" s="211"/>
      <c r="M27" s="211"/>
      <c r="N27" s="211"/>
      <c r="O27" s="211"/>
      <c r="P27" s="211"/>
      <c r="Q27" s="211"/>
      <c r="R27" s="211"/>
      <c r="S27" s="211"/>
      <c r="T27" s="211"/>
      <c r="U27" s="211"/>
      <c r="V27" s="211"/>
      <c r="W27" s="211"/>
      <c r="X27" s="211"/>
      <c r="Y27" s="211"/>
      <c r="Z27" s="211"/>
    </row>
  </sheetData>
  <mergeCells count="11">
    <mergeCell ref="B22:C22"/>
    <mergeCell ref="B21:J21"/>
    <mergeCell ref="B15:K15"/>
    <mergeCell ref="B5:J5"/>
    <mergeCell ref="B6:B7"/>
    <mergeCell ref="B1:K1"/>
    <mergeCell ref="B2:K2"/>
    <mergeCell ref="B3:K3"/>
    <mergeCell ref="B4:K4"/>
    <mergeCell ref="D6:K6"/>
    <mergeCell ref="C6:C7"/>
  </mergeCells>
  <phoneticPr fontId="40" type="noConversion"/>
  <pageMargins left="0.70866141732283472" right="0.70866141732283472" top="0.74803149606299213" bottom="0.74803149606299213" header="0.31496062992125984" footer="0.31496062992125984"/>
  <pageSetup scale="81"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5" tint="0.79998168889431442"/>
    <pageSetUpPr fitToPage="1"/>
  </sheetPr>
  <dimension ref="B1:S44"/>
  <sheetViews>
    <sheetView zoomScaleNormal="100" workbookViewId="0">
      <selection activeCell="B3" sqref="B3:S3"/>
    </sheetView>
  </sheetViews>
  <sheetFormatPr baseColWidth="10" defaultColWidth="10.921875" defaultRowHeight="13.2"/>
  <cols>
    <col min="1" max="1" width="2.61328125" style="780" customWidth="1"/>
    <col min="2" max="3" width="10.921875" style="780"/>
    <col min="4" max="19" width="7.23046875" style="780" customWidth="1"/>
    <col min="20" max="20" width="2.61328125" style="780" customWidth="1"/>
    <col min="21" max="16384" width="10.921875" style="780"/>
  </cols>
  <sheetData>
    <row r="1" spans="2:19" s="779" customFormat="1" ht="12.75" customHeight="1">
      <c r="B1" s="1038" t="s">
        <v>529</v>
      </c>
      <c r="C1" s="1038"/>
      <c r="D1" s="1038"/>
      <c r="E1" s="1038"/>
      <c r="F1" s="1038"/>
      <c r="G1" s="1038"/>
      <c r="H1" s="1038"/>
      <c r="I1" s="1038"/>
      <c r="J1" s="1038"/>
      <c r="K1" s="1038"/>
      <c r="L1" s="1038"/>
      <c r="M1" s="1038"/>
      <c r="N1" s="1038"/>
      <c r="O1" s="1038"/>
      <c r="P1" s="1038"/>
      <c r="Q1" s="1038"/>
      <c r="R1" s="1038"/>
      <c r="S1" s="1038"/>
    </row>
    <row r="2" spans="2:19" s="779" customFormat="1" ht="14.25" customHeight="1">
      <c r="B2" s="1038" t="s">
        <v>530</v>
      </c>
      <c r="C2" s="1038"/>
      <c r="D2" s="1038"/>
      <c r="E2" s="1038"/>
      <c r="F2" s="1038"/>
      <c r="G2" s="1038"/>
      <c r="H2" s="1038"/>
      <c r="I2" s="1038"/>
      <c r="J2" s="1038"/>
      <c r="K2" s="1038"/>
      <c r="L2" s="1038"/>
      <c r="M2" s="1038"/>
      <c r="N2" s="1038"/>
      <c r="O2" s="1038"/>
      <c r="P2" s="1038"/>
      <c r="Q2" s="1038"/>
      <c r="R2" s="1038"/>
      <c r="S2" s="1038"/>
    </row>
    <row r="3" spans="2:19" ht="14.25" customHeight="1">
      <c r="B3" s="1152" t="s">
        <v>619</v>
      </c>
      <c r="C3" s="1152"/>
      <c r="D3" s="1152"/>
      <c r="E3" s="1152"/>
      <c r="F3" s="1152"/>
      <c r="G3" s="1152"/>
      <c r="H3" s="1152"/>
      <c r="I3" s="1152"/>
      <c r="J3" s="1152"/>
      <c r="K3" s="1152"/>
      <c r="L3" s="1152"/>
      <c r="M3" s="1152"/>
      <c r="N3" s="1152"/>
      <c r="O3" s="1152"/>
      <c r="P3" s="1152"/>
      <c r="Q3" s="1152"/>
      <c r="R3" s="1152"/>
      <c r="S3" s="1152"/>
    </row>
    <row r="4" spans="2:19" ht="14.25" customHeight="1">
      <c r="B4" s="1038" t="s">
        <v>169</v>
      </c>
      <c r="C4" s="1038"/>
      <c r="D4" s="1038"/>
      <c r="E4" s="1038"/>
      <c r="F4" s="1038"/>
      <c r="G4" s="1038"/>
      <c r="H4" s="1038"/>
      <c r="I4" s="1038"/>
      <c r="J4" s="1038"/>
      <c r="K4" s="1038"/>
      <c r="L4" s="1038"/>
      <c r="M4" s="1038"/>
      <c r="N4" s="1038"/>
      <c r="O4" s="1038"/>
      <c r="P4" s="1038"/>
      <c r="Q4" s="1038"/>
      <c r="R4" s="1038"/>
      <c r="S4" s="1038"/>
    </row>
    <row r="6" spans="2:19">
      <c r="B6" s="1169" t="s">
        <v>163</v>
      </c>
      <c r="C6" s="1169" t="s">
        <v>96</v>
      </c>
      <c r="D6" s="1164" t="s">
        <v>525</v>
      </c>
      <c r="E6" s="1170"/>
      <c r="F6" s="1170"/>
      <c r="G6" s="1170"/>
      <c r="H6" s="1170"/>
      <c r="I6" s="1170"/>
      <c r="J6" s="1170"/>
      <c r="K6" s="1170"/>
      <c r="L6" s="1170"/>
      <c r="M6" s="1170"/>
      <c r="N6" s="1170"/>
      <c r="O6" s="1170"/>
      <c r="P6" s="1170"/>
      <c r="Q6" s="1170"/>
      <c r="R6" s="1170"/>
      <c r="S6" s="1170"/>
    </row>
    <row r="7" spans="2:19" ht="38.25" customHeight="1">
      <c r="B7" s="1169"/>
      <c r="C7" s="1169"/>
      <c r="D7" s="1171" t="s">
        <v>547</v>
      </c>
      <c r="E7" s="1172"/>
      <c r="F7" s="1164" t="s">
        <v>175</v>
      </c>
      <c r="G7" s="1165"/>
      <c r="H7" s="1164" t="s">
        <v>208</v>
      </c>
      <c r="I7" s="1165"/>
      <c r="J7" s="1164" t="s">
        <v>548</v>
      </c>
      <c r="K7" s="1165"/>
      <c r="L7" s="1164" t="s">
        <v>480</v>
      </c>
      <c r="M7" s="1165"/>
      <c r="N7" s="1164" t="s">
        <v>533</v>
      </c>
      <c r="O7" s="1165"/>
      <c r="P7" s="1164" t="s">
        <v>534</v>
      </c>
      <c r="Q7" s="1165"/>
      <c r="R7" s="1164" t="s">
        <v>207</v>
      </c>
      <c r="S7" s="1165"/>
    </row>
    <row r="8" spans="2:19">
      <c r="B8" s="1169"/>
      <c r="C8" s="1169"/>
      <c r="D8" s="781" t="s">
        <v>526</v>
      </c>
      <c r="E8" s="781" t="s">
        <v>527</v>
      </c>
      <c r="F8" s="781" t="s">
        <v>526</v>
      </c>
      <c r="G8" s="781" t="s">
        <v>527</v>
      </c>
      <c r="H8" s="781" t="s">
        <v>526</v>
      </c>
      <c r="I8" s="781" t="s">
        <v>527</v>
      </c>
      <c r="J8" s="781" t="s">
        <v>526</v>
      </c>
      <c r="K8" s="781" t="s">
        <v>527</v>
      </c>
      <c r="L8" s="781" t="s">
        <v>526</v>
      </c>
      <c r="M8" s="781" t="s">
        <v>527</v>
      </c>
      <c r="N8" s="781" t="s">
        <v>526</v>
      </c>
      <c r="O8" s="781" t="s">
        <v>527</v>
      </c>
      <c r="P8" s="781" t="s">
        <v>526</v>
      </c>
      <c r="Q8" s="781" t="s">
        <v>527</v>
      </c>
      <c r="R8" s="781" t="s">
        <v>526</v>
      </c>
      <c r="S8" s="781" t="s">
        <v>527</v>
      </c>
    </row>
    <row r="9" spans="2:19">
      <c r="B9" s="1166">
        <v>2018</v>
      </c>
      <c r="C9" s="782" t="s">
        <v>47</v>
      </c>
      <c r="D9" s="783">
        <v>5429</v>
      </c>
      <c r="E9" s="783">
        <v>7111</v>
      </c>
      <c r="F9" s="783">
        <v>2554</v>
      </c>
      <c r="G9" s="783">
        <v>2871</v>
      </c>
      <c r="H9" s="783">
        <v>3537</v>
      </c>
      <c r="I9" s="783">
        <v>4040</v>
      </c>
      <c r="J9" s="783">
        <v>4948</v>
      </c>
      <c r="K9" s="783">
        <v>5153</v>
      </c>
      <c r="L9" s="783">
        <v>3651</v>
      </c>
      <c r="M9" s="783">
        <v>3913</v>
      </c>
      <c r="N9" s="783">
        <v>2691</v>
      </c>
      <c r="O9" s="783">
        <v>2524</v>
      </c>
      <c r="P9" s="783">
        <v>3284</v>
      </c>
      <c r="Q9" s="783">
        <v>4175</v>
      </c>
      <c r="R9" s="783">
        <v>33741</v>
      </c>
      <c r="S9" s="783">
        <v>35131</v>
      </c>
    </row>
    <row r="10" spans="2:19">
      <c r="B10" s="1167"/>
      <c r="C10" s="784" t="s">
        <v>48</v>
      </c>
      <c r="D10" s="785">
        <v>7111</v>
      </c>
      <c r="E10" s="785">
        <v>7761</v>
      </c>
      <c r="F10" s="785">
        <v>2871</v>
      </c>
      <c r="G10" s="785">
        <v>2116</v>
      </c>
      <c r="H10" s="785">
        <v>4040</v>
      </c>
      <c r="I10" s="785">
        <v>3689</v>
      </c>
      <c r="J10" s="785">
        <v>5153</v>
      </c>
      <c r="K10" s="785">
        <v>5070</v>
      </c>
      <c r="L10" s="785">
        <v>3913</v>
      </c>
      <c r="M10" s="785">
        <v>4190</v>
      </c>
      <c r="N10" s="785">
        <v>2524</v>
      </c>
      <c r="O10" s="785">
        <v>2988</v>
      </c>
      <c r="P10" s="785">
        <v>4175</v>
      </c>
      <c r="Q10" s="785">
        <v>3683</v>
      </c>
      <c r="R10" s="785">
        <v>35131</v>
      </c>
      <c r="S10" s="785">
        <v>36959</v>
      </c>
    </row>
    <row r="11" spans="2:19">
      <c r="B11" s="1167"/>
      <c r="C11" s="784" t="s">
        <v>49</v>
      </c>
      <c r="D11" s="785">
        <v>7761</v>
      </c>
      <c r="E11" s="785">
        <v>6677</v>
      </c>
      <c r="F11" s="785">
        <v>2116</v>
      </c>
      <c r="G11" s="785">
        <v>1671</v>
      </c>
      <c r="H11" s="785">
        <v>3689</v>
      </c>
      <c r="I11" s="785">
        <v>4073</v>
      </c>
      <c r="J11" s="785">
        <v>5070</v>
      </c>
      <c r="K11" s="785">
        <v>4766</v>
      </c>
      <c r="L11" s="785">
        <v>4190</v>
      </c>
      <c r="M11" s="785">
        <v>4114</v>
      </c>
      <c r="N11" s="785">
        <v>1787</v>
      </c>
      <c r="O11" s="785">
        <v>1982</v>
      </c>
      <c r="P11" s="785">
        <v>3683</v>
      </c>
      <c r="Q11" s="785">
        <v>3935</v>
      </c>
      <c r="R11" s="785">
        <v>36988</v>
      </c>
      <c r="S11" s="785">
        <v>34418</v>
      </c>
    </row>
    <row r="12" spans="2:19">
      <c r="B12" s="1167"/>
      <c r="C12" s="784" t="s">
        <v>57</v>
      </c>
      <c r="D12" s="785">
        <v>6677</v>
      </c>
      <c r="E12" s="785">
        <v>6047</v>
      </c>
      <c r="F12" s="785">
        <v>1671</v>
      </c>
      <c r="G12" s="785">
        <v>1969</v>
      </c>
      <c r="H12" s="785">
        <v>4073</v>
      </c>
      <c r="I12" s="785">
        <v>5212</v>
      </c>
      <c r="J12" s="785">
        <v>4766</v>
      </c>
      <c r="K12" s="785">
        <v>5291</v>
      </c>
      <c r="L12" s="785">
        <v>4114</v>
      </c>
      <c r="M12" s="785">
        <v>3914</v>
      </c>
      <c r="N12" s="785">
        <v>1982</v>
      </c>
      <c r="O12" s="785">
        <v>2087</v>
      </c>
      <c r="P12" s="785">
        <v>3935</v>
      </c>
      <c r="Q12" s="785">
        <v>4069</v>
      </c>
      <c r="R12" s="785">
        <v>34418</v>
      </c>
      <c r="S12" s="785">
        <v>35752</v>
      </c>
    </row>
    <row r="13" spans="2:19">
      <c r="B13" s="1167"/>
      <c r="C13" s="784" t="s">
        <v>58</v>
      </c>
      <c r="D13" s="785">
        <v>6047</v>
      </c>
      <c r="E13" s="785">
        <v>4679</v>
      </c>
      <c r="F13" s="785">
        <v>1969</v>
      </c>
      <c r="G13" s="785">
        <v>1856</v>
      </c>
      <c r="H13" s="785">
        <v>5212</v>
      </c>
      <c r="I13" s="785">
        <v>5777</v>
      </c>
      <c r="J13" s="785">
        <v>5291</v>
      </c>
      <c r="K13" s="785">
        <v>5275</v>
      </c>
      <c r="L13" s="785">
        <v>3914</v>
      </c>
      <c r="M13" s="785">
        <v>3624</v>
      </c>
      <c r="N13" s="785">
        <v>2087</v>
      </c>
      <c r="O13" s="785">
        <v>1640</v>
      </c>
      <c r="P13" s="785">
        <v>4069</v>
      </c>
      <c r="Q13" s="785">
        <v>4066</v>
      </c>
      <c r="R13" s="785">
        <v>35752</v>
      </c>
      <c r="S13" s="785">
        <v>34619</v>
      </c>
    </row>
    <row r="14" spans="2:19">
      <c r="B14" s="1167"/>
      <c r="C14" s="784" t="s">
        <v>50</v>
      </c>
      <c r="D14" s="785">
        <v>4320</v>
      </c>
      <c r="E14" s="785">
        <v>5077</v>
      </c>
      <c r="F14" s="785">
        <v>1856</v>
      </c>
      <c r="G14" s="785">
        <v>2039</v>
      </c>
      <c r="H14" s="785">
        <v>5777</v>
      </c>
      <c r="I14" s="785">
        <v>5927</v>
      </c>
      <c r="J14" s="785">
        <v>5275</v>
      </c>
      <c r="K14" s="785">
        <v>5007</v>
      </c>
      <c r="L14" s="785">
        <v>3624</v>
      </c>
      <c r="M14" s="785">
        <v>3410</v>
      </c>
      <c r="N14" s="785">
        <v>1640</v>
      </c>
      <c r="O14" s="785">
        <v>2095</v>
      </c>
      <c r="P14" s="785">
        <v>4066</v>
      </c>
      <c r="Q14" s="785">
        <v>3774</v>
      </c>
      <c r="R14" s="785">
        <v>34619</v>
      </c>
      <c r="S14" s="785">
        <v>37420</v>
      </c>
    </row>
    <row r="15" spans="2:19">
      <c r="B15" s="1167"/>
      <c r="C15" s="784" t="s">
        <v>51</v>
      </c>
      <c r="D15" s="785">
        <v>4888</v>
      </c>
      <c r="E15" s="785">
        <v>6105</v>
      </c>
      <c r="F15" s="785">
        <v>2039</v>
      </c>
      <c r="G15" s="785">
        <v>1646</v>
      </c>
      <c r="H15" s="785">
        <v>5927</v>
      </c>
      <c r="I15" s="785">
        <v>7228</v>
      </c>
      <c r="J15" s="785">
        <v>5007</v>
      </c>
      <c r="K15" s="785">
        <v>5119</v>
      </c>
      <c r="L15" s="785">
        <v>3410</v>
      </c>
      <c r="M15" s="785">
        <v>3445</v>
      </c>
      <c r="N15" s="785">
        <v>2095</v>
      </c>
      <c r="O15" s="785">
        <v>2057</v>
      </c>
      <c r="P15" s="785">
        <v>3774</v>
      </c>
      <c r="Q15" s="785">
        <v>3810</v>
      </c>
      <c r="R15" s="785">
        <v>37420</v>
      </c>
      <c r="S15" s="785">
        <v>39571</v>
      </c>
    </row>
    <row r="16" spans="2:19">
      <c r="B16" s="1167"/>
      <c r="C16" s="784" t="s">
        <v>52</v>
      </c>
      <c r="D16" s="785">
        <v>6105</v>
      </c>
      <c r="E16" s="785">
        <v>5946</v>
      </c>
      <c r="F16" s="785">
        <v>1646</v>
      </c>
      <c r="G16" s="785">
        <v>1780</v>
      </c>
      <c r="H16" s="785">
        <v>7228</v>
      </c>
      <c r="I16" s="785">
        <v>7087</v>
      </c>
      <c r="J16" s="785">
        <v>5119</v>
      </c>
      <c r="K16" s="785">
        <v>5710</v>
      </c>
      <c r="L16" s="785">
        <v>3266</v>
      </c>
      <c r="M16" s="785">
        <v>3735</v>
      </c>
      <c r="N16" s="785">
        <v>2057</v>
      </c>
      <c r="O16" s="785">
        <v>2086</v>
      </c>
      <c r="P16" s="785">
        <v>3810</v>
      </c>
      <c r="Q16" s="785">
        <v>3994</v>
      </c>
      <c r="R16" s="785">
        <v>39571</v>
      </c>
      <c r="S16" s="785">
        <v>40455</v>
      </c>
    </row>
    <row r="17" spans="2:19">
      <c r="B17" s="1167"/>
      <c r="C17" s="784" t="s">
        <v>53</v>
      </c>
      <c r="D17" s="785">
        <v>5946</v>
      </c>
      <c r="E17" s="785">
        <v>5836</v>
      </c>
      <c r="F17" s="785">
        <v>1780</v>
      </c>
      <c r="G17" s="785">
        <v>1189</v>
      </c>
      <c r="H17" s="785">
        <v>7087</v>
      </c>
      <c r="I17" s="785">
        <v>7306</v>
      </c>
      <c r="J17" s="785">
        <v>5710</v>
      </c>
      <c r="K17" s="785">
        <v>5281</v>
      </c>
      <c r="L17" s="785">
        <v>3735</v>
      </c>
      <c r="M17" s="785">
        <v>3215</v>
      </c>
      <c r="N17" s="785">
        <v>2086</v>
      </c>
      <c r="O17" s="785">
        <v>2318</v>
      </c>
      <c r="P17" s="785">
        <v>3994</v>
      </c>
      <c r="Q17" s="785">
        <v>3437</v>
      </c>
      <c r="R17" s="785">
        <v>40455</v>
      </c>
      <c r="S17" s="785">
        <v>41266</v>
      </c>
    </row>
    <row r="18" spans="2:19">
      <c r="B18" s="1167"/>
      <c r="C18" s="784" t="s">
        <v>54</v>
      </c>
      <c r="D18" s="785">
        <v>5836</v>
      </c>
      <c r="E18" s="785">
        <v>6070</v>
      </c>
      <c r="F18" s="785">
        <v>1189</v>
      </c>
      <c r="G18" s="785">
        <v>2111</v>
      </c>
      <c r="H18" s="785">
        <v>7306</v>
      </c>
      <c r="I18" s="785">
        <v>5376</v>
      </c>
      <c r="J18" s="785">
        <v>5281</v>
      </c>
      <c r="K18" s="785">
        <v>5971</v>
      </c>
      <c r="L18" s="785">
        <v>3215</v>
      </c>
      <c r="M18" s="785">
        <v>3156</v>
      </c>
      <c r="N18" s="785">
        <v>2318</v>
      </c>
      <c r="O18" s="785">
        <v>2840</v>
      </c>
      <c r="P18" s="785">
        <v>3437</v>
      </c>
      <c r="Q18" s="785">
        <v>3838</v>
      </c>
      <c r="R18" s="785">
        <v>41266</v>
      </c>
      <c r="S18" s="785">
        <v>43912</v>
      </c>
    </row>
    <row r="19" spans="2:19">
      <c r="B19" s="1167"/>
      <c r="C19" s="784" t="s">
        <v>55</v>
      </c>
      <c r="D19" s="785">
        <v>6070</v>
      </c>
      <c r="E19" s="785">
        <v>6449</v>
      </c>
      <c r="F19" s="785">
        <v>2111</v>
      </c>
      <c r="G19" s="785">
        <v>1633</v>
      </c>
      <c r="H19" s="785">
        <v>5376</v>
      </c>
      <c r="I19" s="785">
        <v>6707</v>
      </c>
      <c r="J19" s="785">
        <v>5971</v>
      </c>
      <c r="K19" s="785">
        <v>5930</v>
      </c>
      <c r="L19" s="785">
        <v>3156</v>
      </c>
      <c r="M19" s="785">
        <v>3674</v>
      </c>
      <c r="N19" s="785">
        <v>2840</v>
      </c>
      <c r="O19" s="785">
        <v>2532</v>
      </c>
      <c r="P19" s="785">
        <v>3838</v>
      </c>
      <c r="Q19" s="785">
        <v>4338</v>
      </c>
      <c r="R19" s="785">
        <v>43912</v>
      </c>
      <c r="S19" s="785">
        <v>42710</v>
      </c>
    </row>
    <row r="20" spans="2:19">
      <c r="B20" s="1168"/>
      <c r="C20" s="786" t="s">
        <v>56</v>
      </c>
      <c r="D20" s="787">
        <v>6449</v>
      </c>
      <c r="E20" s="787">
        <v>5969</v>
      </c>
      <c r="F20" s="787">
        <v>1633</v>
      </c>
      <c r="G20" s="787">
        <v>1904</v>
      </c>
      <c r="H20" s="787">
        <v>6707</v>
      </c>
      <c r="I20" s="787">
        <v>6854</v>
      </c>
      <c r="J20" s="787">
        <v>5930</v>
      </c>
      <c r="K20" s="787">
        <v>5871</v>
      </c>
      <c r="L20" s="787">
        <v>3674</v>
      </c>
      <c r="M20" s="787">
        <v>3812</v>
      </c>
      <c r="N20" s="787">
        <v>2532</v>
      </c>
      <c r="O20" s="787">
        <v>2029</v>
      </c>
      <c r="P20" s="787">
        <v>4338</v>
      </c>
      <c r="Q20" s="787">
        <v>4079</v>
      </c>
      <c r="R20" s="787">
        <v>42710</v>
      </c>
      <c r="S20" s="787">
        <v>43149</v>
      </c>
    </row>
    <row r="21" spans="2:19">
      <c r="B21" s="1166">
        <v>2019</v>
      </c>
      <c r="C21" s="782" t="s">
        <v>47</v>
      </c>
      <c r="D21" s="788">
        <v>5969</v>
      </c>
      <c r="E21" s="788">
        <v>6681</v>
      </c>
      <c r="F21" s="788">
        <v>1904</v>
      </c>
      <c r="G21" s="788">
        <v>2569</v>
      </c>
      <c r="H21" s="788">
        <v>6854</v>
      </c>
      <c r="I21" s="788">
        <v>7572</v>
      </c>
      <c r="J21" s="788">
        <v>5871</v>
      </c>
      <c r="K21" s="788">
        <v>6241</v>
      </c>
      <c r="L21" s="788">
        <v>3812</v>
      </c>
      <c r="M21" s="788">
        <v>5037</v>
      </c>
      <c r="N21" s="788">
        <v>2029</v>
      </c>
      <c r="O21" s="788">
        <v>2154</v>
      </c>
      <c r="P21" s="788">
        <v>4079</v>
      </c>
      <c r="Q21" s="788">
        <v>4882</v>
      </c>
      <c r="R21" s="788">
        <v>43149</v>
      </c>
      <c r="S21" s="783">
        <v>46686</v>
      </c>
    </row>
    <row r="22" spans="2:19">
      <c r="B22" s="1167"/>
      <c r="C22" s="784" t="s">
        <v>48</v>
      </c>
      <c r="D22" s="789">
        <v>6681</v>
      </c>
      <c r="E22" s="789">
        <v>6680</v>
      </c>
      <c r="F22" s="789">
        <v>2569</v>
      </c>
      <c r="G22" s="789">
        <v>2477</v>
      </c>
      <c r="H22" s="789">
        <v>7572</v>
      </c>
      <c r="I22" s="789">
        <v>8105</v>
      </c>
      <c r="J22" s="789">
        <v>6241</v>
      </c>
      <c r="K22" s="789">
        <v>6271</v>
      </c>
      <c r="L22" s="789">
        <v>5037</v>
      </c>
      <c r="M22" s="789">
        <v>4969</v>
      </c>
      <c r="N22" s="789">
        <v>2154</v>
      </c>
      <c r="O22" s="789">
        <v>1960</v>
      </c>
      <c r="P22" s="789">
        <v>4882</v>
      </c>
      <c r="Q22" s="789">
        <v>4464</v>
      </c>
      <c r="R22" s="789">
        <v>46686</v>
      </c>
      <c r="S22" s="785">
        <v>47346</v>
      </c>
    </row>
    <row r="23" spans="2:19">
      <c r="B23" s="1167"/>
      <c r="C23" s="784" t="s">
        <v>49</v>
      </c>
      <c r="D23" s="789">
        <v>6680</v>
      </c>
      <c r="E23" s="789">
        <v>6695</v>
      </c>
      <c r="F23" s="789">
        <v>2477</v>
      </c>
      <c r="G23" s="789">
        <v>3173</v>
      </c>
      <c r="H23" s="789">
        <v>8105</v>
      </c>
      <c r="I23" s="789">
        <v>8112</v>
      </c>
      <c r="J23" s="789">
        <v>6271</v>
      </c>
      <c r="K23" s="789">
        <v>7232</v>
      </c>
      <c r="L23" s="789">
        <v>4969</v>
      </c>
      <c r="M23" s="789">
        <v>5164</v>
      </c>
      <c r="N23" s="789">
        <v>1960</v>
      </c>
      <c r="O23" s="789">
        <v>1948</v>
      </c>
      <c r="P23" s="789">
        <v>4464</v>
      </c>
      <c r="Q23" s="789">
        <v>5903</v>
      </c>
      <c r="R23" s="789">
        <v>47346</v>
      </c>
      <c r="S23" s="785">
        <v>50506</v>
      </c>
    </row>
    <row r="24" spans="2:19">
      <c r="B24" s="1167"/>
      <c r="C24" s="784" t="s">
        <v>57</v>
      </c>
      <c r="D24" s="789">
        <v>6695</v>
      </c>
      <c r="E24" s="789">
        <v>6428</v>
      </c>
      <c r="F24" s="789">
        <v>3173</v>
      </c>
      <c r="G24" s="789">
        <v>2164</v>
      </c>
      <c r="H24" s="789">
        <v>8112</v>
      </c>
      <c r="I24" s="789">
        <v>8254</v>
      </c>
      <c r="J24" s="789">
        <v>7232</v>
      </c>
      <c r="K24" s="789">
        <v>6593</v>
      </c>
      <c r="L24" s="789">
        <v>5164</v>
      </c>
      <c r="M24" s="789">
        <v>4321</v>
      </c>
      <c r="N24" s="789">
        <v>1948</v>
      </c>
      <c r="O24" s="789">
        <v>1908</v>
      </c>
      <c r="P24" s="789">
        <v>5903</v>
      </c>
      <c r="Q24" s="789">
        <v>3629</v>
      </c>
      <c r="R24" s="789">
        <v>50506</v>
      </c>
      <c r="S24" s="785">
        <v>51908</v>
      </c>
    </row>
    <row r="25" spans="2:19">
      <c r="B25" s="1167"/>
      <c r="C25" s="784" t="s">
        <v>58</v>
      </c>
      <c r="D25" s="789">
        <v>6428</v>
      </c>
      <c r="E25" s="789">
        <v>7082</v>
      </c>
      <c r="F25" s="789">
        <v>2164</v>
      </c>
      <c r="G25" s="789">
        <v>2356</v>
      </c>
      <c r="H25" s="789">
        <v>8254</v>
      </c>
      <c r="I25" s="789">
        <v>8512</v>
      </c>
      <c r="J25" s="789">
        <v>6593</v>
      </c>
      <c r="K25" s="789">
        <v>6665</v>
      </c>
      <c r="L25" s="789">
        <v>4321</v>
      </c>
      <c r="M25" s="789">
        <v>3807</v>
      </c>
      <c r="N25" s="789">
        <v>1908</v>
      </c>
      <c r="O25" s="789">
        <v>1878</v>
      </c>
      <c r="P25" s="789">
        <v>3629</v>
      </c>
      <c r="Q25" s="789">
        <v>3865</v>
      </c>
      <c r="R25" s="789">
        <v>51908</v>
      </c>
      <c r="S25" s="785">
        <v>54132</v>
      </c>
    </row>
    <row r="26" spans="2:19">
      <c r="B26" s="1167"/>
      <c r="C26" s="784" t="s">
        <v>50</v>
      </c>
      <c r="D26" s="789">
        <v>7082</v>
      </c>
      <c r="E26" s="789">
        <v>7349</v>
      </c>
      <c r="F26" s="789">
        <v>2356</v>
      </c>
      <c r="G26" s="789">
        <v>2720</v>
      </c>
      <c r="H26" s="789">
        <v>8512</v>
      </c>
      <c r="I26" s="789">
        <v>9329</v>
      </c>
      <c r="J26" s="789">
        <v>6665</v>
      </c>
      <c r="K26" s="789">
        <v>5959</v>
      </c>
      <c r="L26" s="789">
        <v>3807</v>
      </c>
      <c r="M26" s="789">
        <v>4827</v>
      </c>
      <c r="N26" s="789">
        <v>1878</v>
      </c>
      <c r="O26" s="789">
        <v>2054</v>
      </c>
      <c r="P26" s="789">
        <v>3865</v>
      </c>
      <c r="Q26" s="789">
        <v>3658</v>
      </c>
      <c r="R26" s="789">
        <v>54132</v>
      </c>
      <c r="S26" s="785">
        <v>56157</v>
      </c>
    </row>
    <row r="27" spans="2:19">
      <c r="B27" s="1167"/>
      <c r="C27" s="784" t="s">
        <v>51</v>
      </c>
      <c r="D27" s="789">
        <v>7349</v>
      </c>
      <c r="E27" s="789">
        <v>6661</v>
      </c>
      <c r="F27" s="789">
        <v>2720</v>
      </c>
      <c r="G27" s="789">
        <v>3195</v>
      </c>
      <c r="H27" s="789">
        <v>9329</v>
      </c>
      <c r="I27" s="789">
        <v>9440</v>
      </c>
      <c r="J27" s="789">
        <v>5959</v>
      </c>
      <c r="K27" s="789">
        <v>6193</v>
      </c>
      <c r="L27" s="789">
        <v>4827</v>
      </c>
      <c r="M27" s="789">
        <v>5116</v>
      </c>
      <c r="N27" s="789">
        <v>2054</v>
      </c>
      <c r="O27" s="789">
        <v>2119</v>
      </c>
      <c r="P27" s="789">
        <v>3658</v>
      </c>
      <c r="Q27" s="789">
        <v>4737</v>
      </c>
      <c r="R27" s="789">
        <v>56157</v>
      </c>
      <c r="S27" s="785">
        <v>56252</v>
      </c>
    </row>
    <row r="28" spans="2:19">
      <c r="B28" s="1167"/>
      <c r="C28" s="784" t="s">
        <v>52</v>
      </c>
      <c r="D28" s="789">
        <v>6661</v>
      </c>
      <c r="E28" s="789">
        <v>6591</v>
      </c>
      <c r="F28" s="789">
        <v>3195</v>
      </c>
      <c r="G28" s="789">
        <v>3018</v>
      </c>
      <c r="H28" s="789">
        <v>9440</v>
      </c>
      <c r="I28" s="789">
        <v>9108</v>
      </c>
      <c r="J28" s="789">
        <v>6193</v>
      </c>
      <c r="K28" s="789">
        <v>7059</v>
      </c>
      <c r="L28" s="789">
        <v>5116</v>
      </c>
      <c r="M28" s="789">
        <v>4758</v>
      </c>
      <c r="N28" s="789">
        <v>2119</v>
      </c>
      <c r="O28" s="789">
        <v>2494</v>
      </c>
      <c r="P28" s="789">
        <v>4737</v>
      </c>
      <c r="Q28" s="789">
        <v>4340</v>
      </c>
      <c r="R28" s="789">
        <v>56252</v>
      </c>
      <c r="S28" s="785">
        <v>58099</v>
      </c>
    </row>
    <row r="29" spans="2:19">
      <c r="B29" s="1167"/>
      <c r="C29" s="784" t="s">
        <v>53</v>
      </c>
      <c r="D29" s="789">
        <v>6591</v>
      </c>
      <c r="E29" s="789">
        <v>5786</v>
      </c>
      <c r="F29" s="789">
        <v>3018</v>
      </c>
      <c r="G29" s="789">
        <v>2480</v>
      </c>
      <c r="H29" s="789">
        <v>9108</v>
      </c>
      <c r="I29" s="789">
        <v>8301</v>
      </c>
      <c r="J29" s="789">
        <v>7059</v>
      </c>
      <c r="K29" s="789">
        <v>7315</v>
      </c>
      <c r="L29" s="789">
        <v>4758</v>
      </c>
      <c r="M29" s="789">
        <v>4028</v>
      </c>
      <c r="N29" s="789">
        <v>2494</v>
      </c>
      <c r="O29" s="789">
        <v>2147</v>
      </c>
      <c r="P29" s="789">
        <v>4340</v>
      </c>
      <c r="Q29" s="789">
        <v>3875</v>
      </c>
      <c r="R29" s="789">
        <v>58099</v>
      </c>
      <c r="S29" s="785">
        <v>59897</v>
      </c>
    </row>
    <row r="30" spans="2:19">
      <c r="B30" s="1167"/>
      <c r="C30" s="784" t="s">
        <v>54</v>
      </c>
      <c r="D30" s="789">
        <v>5786</v>
      </c>
      <c r="E30" s="789">
        <v>4462</v>
      </c>
      <c r="F30" s="789">
        <v>2480</v>
      </c>
      <c r="G30" s="789">
        <v>1953</v>
      </c>
      <c r="H30" s="789">
        <v>8301</v>
      </c>
      <c r="I30" s="789">
        <v>7535</v>
      </c>
      <c r="J30" s="789">
        <v>7315</v>
      </c>
      <c r="K30" s="789">
        <v>7353</v>
      </c>
      <c r="L30" s="789">
        <v>4028</v>
      </c>
      <c r="M30" s="789">
        <v>3094</v>
      </c>
      <c r="N30" s="789">
        <v>2147</v>
      </c>
      <c r="O30" s="789">
        <v>2504</v>
      </c>
      <c r="P30" s="789">
        <v>3875</v>
      </c>
      <c r="Q30" s="789">
        <v>4514</v>
      </c>
      <c r="R30" s="789">
        <v>59897</v>
      </c>
      <c r="S30" s="785">
        <v>62940</v>
      </c>
    </row>
    <row r="31" spans="2:19">
      <c r="B31" s="1167"/>
      <c r="C31" s="784" t="s">
        <v>55</v>
      </c>
      <c r="D31" s="789">
        <v>4462</v>
      </c>
      <c r="E31" s="789">
        <v>5208</v>
      </c>
      <c r="F31" s="789">
        <v>1953</v>
      </c>
      <c r="G31" s="789">
        <v>3355</v>
      </c>
      <c r="H31" s="789">
        <v>7535</v>
      </c>
      <c r="I31" s="789">
        <v>8240</v>
      </c>
      <c r="J31" s="789">
        <v>7353</v>
      </c>
      <c r="K31" s="789">
        <v>5540</v>
      </c>
      <c r="L31" s="789">
        <v>3094</v>
      </c>
      <c r="M31" s="789">
        <v>4024</v>
      </c>
      <c r="N31" s="789">
        <v>2504</v>
      </c>
      <c r="O31" s="789">
        <v>2526</v>
      </c>
      <c r="P31" s="789">
        <v>4514</v>
      </c>
      <c r="Q31" s="789">
        <v>4999</v>
      </c>
      <c r="R31" s="789">
        <v>62940</v>
      </c>
      <c r="S31" s="785">
        <v>64574</v>
      </c>
    </row>
    <row r="32" spans="2:19">
      <c r="B32" s="1168"/>
      <c r="C32" s="784" t="s">
        <v>56</v>
      </c>
      <c r="D32" s="789">
        <v>5208</v>
      </c>
      <c r="E32" s="789">
        <v>5653</v>
      </c>
      <c r="F32" s="789">
        <v>3355</v>
      </c>
      <c r="G32" s="789">
        <v>3726</v>
      </c>
      <c r="H32" s="789">
        <v>8240</v>
      </c>
      <c r="I32" s="789">
        <v>8689</v>
      </c>
      <c r="J32" s="789">
        <v>5540</v>
      </c>
      <c r="K32" s="789">
        <v>7799</v>
      </c>
      <c r="L32" s="789">
        <v>4024</v>
      </c>
      <c r="M32" s="789">
        <v>4584</v>
      </c>
      <c r="N32" s="789">
        <v>2526</v>
      </c>
      <c r="O32" s="789">
        <v>2748</v>
      </c>
      <c r="P32" s="789">
        <v>4999</v>
      </c>
      <c r="Q32" s="789">
        <v>5658</v>
      </c>
      <c r="R32" s="789">
        <v>64574</v>
      </c>
      <c r="S32" s="787">
        <v>63195</v>
      </c>
    </row>
    <row r="33" spans="2:19">
      <c r="B33" s="1166">
        <v>2020</v>
      </c>
      <c r="C33" s="888" t="s">
        <v>47</v>
      </c>
      <c r="D33" s="783">
        <v>5653</v>
      </c>
      <c r="E33" s="783">
        <v>6089</v>
      </c>
      <c r="F33" s="783">
        <v>3726</v>
      </c>
      <c r="G33" s="783">
        <v>3496</v>
      </c>
      <c r="H33" s="783">
        <v>8689</v>
      </c>
      <c r="I33" s="783">
        <v>8534</v>
      </c>
      <c r="J33" s="783">
        <v>7799</v>
      </c>
      <c r="K33" s="783">
        <v>4945</v>
      </c>
      <c r="L33" s="783">
        <v>4584</v>
      </c>
      <c r="M33" s="783">
        <v>4891</v>
      </c>
      <c r="N33" s="783">
        <v>2748</v>
      </c>
      <c r="O33" s="783">
        <v>2222</v>
      </c>
      <c r="P33" s="783">
        <v>5658</v>
      </c>
      <c r="Q33" s="783">
        <v>7523</v>
      </c>
      <c r="R33" s="783">
        <v>63195</v>
      </c>
      <c r="S33" s="783">
        <v>67099</v>
      </c>
    </row>
    <row r="34" spans="2:19">
      <c r="B34" s="1167"/>
      <c r="C34" s="889" t="s">
        <v>48</v>
      </c>
      <c r="D34" s="789">
        <v>6089</v>
      </c>
      <c r="E34" s="789">
        <v>5659</v>
      </c>
      <c r="F34" s="789">
        <v>3496</v>
      </c>
      <c r="G34" s="789">
        <v>3438</v>
      </c>
      <c r="H34" s="789">
        <v>8534</v>
      </c>
      <c r="I34" s="789">
        <v>8383</v>
      </c>
      <c r="J34" s="789">
        <v>4945</v>
      </c>
      <c r="K34" s="789">
        <v>4603</v>
      </c>
      <c r="L34" s="789">
        <v>4891</v>
      </c>
      <c r="M34" s="789">
        <v>4014</v>
      </c>
      <c r="N34" s="789">
        <v>2222</v>
      </c>
      <c r="O34" s="789">
        <v>2107</v>
      </c>
      <c r="P34" s="789">
        <v>7523</v>
      </c>
      <c r="Q34" s="789">
        <v>9313</v>
      </c>
      <c r="R34" s="789">
        <v>67099</v>
      </c>
      <c r="S34" s="785">
        <v>70170</v>
      </c>
    </row>
    <row r="35" spans="2:19">
      <c r="B35" s="1167"/>
      <c r="C35" s="889" t="s">
        <v>49</v>
      </c>
      <c r="D35" s="789">
        <v>5659</v>
      </c>
      <c r="E35" s="789">
        <v>4966</v>
      </c>
      <c r="F35" s="789">
        <v>3438</v>
      </c>
      <c r="G35" s="789">
        <v>1844</v>
      </c>
      <c r="H35" s="789">
        <v>8383</v>
      </c>
      <c r="I35" s="789">
        <v>2277</v>
      </c>
      <c r="J35" s="789">
        <v>4603</v>
      </c>
      <c r="K35" s="789">
        <v>4166</v>
      </c>
      <c r="L35" s="789">
        <v>4014</v>
      </c>
      <c r="M35" s="789">
        <v>2454</v>
      </c>
      <c r="N35" s="789">
        <v>2107</v>
      </c>
      <c r="O35" s="789">
        <v>1640</v>
      </c>
      <c r="P35" s="789">
        <v>9313</v>
      </c>
      <c r="Q35" s="789">
        <v>8962</v>
      </c>
      <c r="R35" s="789">
        <v>70170</v>
      </c>
      <c r="S35" s="785">
        <v>67887</v>
      </c>
    </row>
    <row r="36" spans="2:19">
      <c r="B36" s="1167"/>
      <c r="C36" s="889" t="s">
        <v>57</v>
      </c>
      <c r="D36" s="789"/>
      <c r="E36" s="789"/>
      <c r="F36" s="789"/>
      <c r="G36" s="789"/>
      <c r="H36" s="789"/>
      <c r="I36" s="789"/>
      <c r="J36" s="789"/>
      <c r="K36" s="789"/>
      <c r="L36" s="789"/>
      <c r="M36" s="789"/>
      <c r="N36" s="789"/>
      <c r="O36" s="789"/>
      <c r="P36" s="789"/>
      <c r="Q36" s="789"/>
      <c r="R36" s="789"/>
      <c r="S36" s="785"/>
    </row>
    <row r="37" spans="2:19">
      <c r="B37" s="1167"/>
      <c r="C37" s="889" t="s">
        <v>58</v>
      </c>
      <c r="D37" s="789"/>
      <c r="E37" s="789"/>
      <c r="F37" s="789"/>
      <c r="G37" s="789"/>
      <c r="H37" s="789"/>
      <c r="I37" s="789"/>
      <c r="J37" s="789"/>
      <c r="K37" s="789"/>
      <c r="L37" s="789"/>
      <c r="M37" s="789"/>
      <c r="N37" s="789"/>
      <c r="O37" s="789"/>
      <c r="P37" s="789"/>
      <c r="Q37" s="789"/>
      <c r="R37" s="789"/>
      <c r="S37" s="785"/>
    </row>
    <row r="38" spans="2:19">
      <c r="B38" s="1167"/>
      <c r="C38" s="889" t="s">
        <v>50</v>
      </c>
      <c r="D38" s="785"/>
      <c r="E38" s="785"/>
      <c r="F38" s="785"/>
      <c r="G38" s="785"/>
      <c r="H38" s="785"/>
      <c r="I38" s="785"/>
      <c r="J38" s="785"/>
      <c r="K38" s="785"/>
      <c r="L38" s="785"/>
      <c r="M38" s="785"/>
      <c r="N38" s="785"/>
      <c r="O38" s="785"/>
      <c r="P38" s="785"/>
      <c r="Q38" s="785"/>
      <c r="R38" s="785"/>
      <c r="S38" s="785"/>
    </row>
    <row r="39" spans="2:19">
      <c r="B39" s="1167"/>
      <c r="C39" s="889" t="s">
        <v>51</v>
      </c>
      <c r="D39" s="785"/>
      <c r="E39" s="785"/>
      <c r="F39" s="785"/>
      <c r="G39" s="785"/>
      <c r="H39" s="785"/>
      <c r="I39" s="785"/>
      <c r="J39" s="785"/>
      <c r="K39" s="785"/>
      <c r="L39" s="785"/>
      <c r="M39" s="785"/>
      <c r="N39" s="785"/>
      <c r="O39" s="785"/>
      <c r="P39" s="785"/>
      <c r="Q39" s="785"/>
      <c r="R39" s="785"/>
      <c r="S39" s="785"/>
    </row>
    <row r="40" spans="2:19">
      <c r="B40" s="1167"/>
      <c r="C40" s="889" t="s">
        <v>52</v>
      </c>
      <c r="D40" s="785"/>
      <c r="E40" s="785"/>
      <c r="F40" s="785"/>
      <c r="G40" s="785"/>
      <c r="H40" s="785"/>
      <c r="I40" s="785"/>
      <c r="J40" s="785"/>
      <c r="K40" s="785"/>
      <c r="L40" s="785"/>
      <c r="M40" s="785"/>
      <c r="N40" s="785"/>
      <c r="O40" s="785"/>
      <c r="P40" s="785"/>
      <c r="Q40" s="785"/>
      <c r="R40" s="785"/>
      <c r="S40" s="785"/>
    </row>
    <row r="41" spans="2:19">
      <c r="B41" s="1167"/>
      <c r="C41" s="889" t="s">
        <v>53</v>
      </c>
      <c r="D41" s="785"/>
      <c r="E41" s="785"/>
      <c r="F41" s="785"/>
      <c r="G41" s="785"/>
      <c r="H41" s="785"/>
      <c r="I41" s="785"/>
      <c r="J41" s="785"/>
      <c r="K41" s="785"/>
      <c r="L41" s="785"/>
      <c r="M41" s="785"/>
      <c r="N41" s="785"/>
      <c r="O41" s="785"/>
      <c r="P41" s="785"/>
      <c r="Q41" s="785"/>
      <c r="R41" s="785"/>
      <c r="S41" s="785"/>
    </row>
    <row r="42" spans="2:19">
      <c r="B42" s="1167"/>
      <c r="C42" s="889" t="s">
        <v>54</v>
      </c>
      <c r="D42" s="785"/>
      <c r="E42" s="785"/>
      <c r="F42" s="785"/>
      <c r="G42" s="785"/>
      <c r="H42" s="785"/>
      <c r="I42" s="785"/>
      <c r="J42" s="785"/>
      <c r="K42" s="785"/>
      <c r="L42" s="785"/>
      <c r="M42" s="785"/>
      <c r="N42" s="785"/>
      <c r="O42" s="785"/>
      <c r="P42" s="785"/>
      <c r="Q42" s="785"/>
      <c r="R42" s="785"/>
      <c r="S42" s="785"/>
    </row>
    <row r="43" spans="2:19">
      <c r="B43" s="1168"/>
      <c r="C43" s="890" t="s">
        <v>55</v>
      </c>
      <c r="D43" s="787"/>
      <c r="E43" s="787"/>
      <c r="F43" s="787"/>
      <c r="G43" s="787"/>
      <c r="H43" s="787"/>
      <c r="I43" s="787"/>
      <c r="J43" s="787"/>
      <c r="K43" s="787"/>
      <c r="L43" s="787"/>
      <c r="M43" s="787"/>
      <c r="N43" s="787"/>
      <c r="O43" s="787"/>
      <c r="P43" s="787"/>
      <c r="Q43" s="787"/>
      <c r="R43" s="787"/>
      <c r="S43" s="787"/>
    </row>
    <row r="44" spans="2:19">
      <c r="B44" s="780" t="s">
        <v>531</v>
      </c>
    </row>
  </sheetData>
  <mergeCells count="18">
    <mergeCell ref="B4:S4"/>
    <mergeCell ref="P7:Q7"/>
    <mergeCell ref="R7:S7"/>
    <mergeCell ref="B33:B43"/>
    <mergeCell ref="B1:S1"/>
    <mergeCell ref="B2:S2"/>
    <mergeCell ref="B3:S3"/>
    <mergeCell ref="B9:B20"/>
    <mergeCell ref="B21:B32"/>
    <mergeCell ref="B6:B8"/>
    <mergeCell ref="C6:C8"/>
    <mergeCell ref="D6:S6"/>
    <mergeCell ref="D7:E7"/>
    <mergeCell ref="F7:G7"/>
    <mergeCell ref="H7:I7"/>
    <mergeCell ref="J7:K7"/>
    <mergeCell ref="L7:M7"/>
    <mergeCell ref="N7:O7"/>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5" tint="0.79998168889431442"/>
    <pageSetUpPr fitToPage="1"/>
  </sheetPr>
  <dimension ref="B1:T44"/>
  <sheetViews>
    <sheetView zoomScaleNormal="100" workbookViewId="0">
      <selection activeCell="B3" sqref="B3:S3"/>
    </sheetView>
  </sheetViews>
  <sheetFormatPr baseColWidth="10" defaultColWidth="10.921875" defaultRowHeight="13.2"/>
  <cols>
    <col min="1" max="1" width="2.4609375" style="780" customWidth="1"/>
    <col min="2" max="3" width="10.921875" style="780"/>
    <col min="4" max="19" width="8.15234375" style="780" customWidth="1"/>
    <col min="20" max="20" width="2.4609375" style="780" customWidth="1"/>
    <col min="21" max="16384" width="10.921875" style="780"/>
  </cols>
  <sheetData>
    <row r="1" spans="2:20" s="779" customFormat="1" ht="12.75" customHeight="1">
      <c r="B1" s="1038" t="s">
        <v>535</v>
      </c>
      <c r="C1" s="1038"/>
      <c r="D1" s="1038"/>
      <c r="E1" s="1038"/>
      <c r="F1" s="1038"/>
      <c r="G1" s="1038"/>
      <c r="H1" s="1038"/>
      <c r="I1" s="1038"/>
      <c r="J1" s="1038"/>
      <c r="K1" s="1038"/>
      <c r="L1" s="1038"/>
      <c r="M1" s="1038"/>
      <c r="N1" s="1038"/>
      <c r="O1" s="1038"/>
      <c r="P1" s="1038"/>
      <c r="Q1" s="1038"/>
      <c r="R1" s="1038"/>
      <c r="S1" s="1038"/>
      <c r="T1" s="34"/>
    </row>
    <row r="2" spans="2:20" s="779" customFormat="1" ht="12.75" customHeight="1">
      <c r="B2" s="1038" t="s">
        <v>532</v>
      </c>
      <c r="C2" s="1038"/>
      <c r="D2" s="1038"/>
      <c r="E2" s="1038"/>
      <c r="F2" s="1038"/>
      <c r="G2" s="1038"/>
      <c r="H2" s="1038"/>
      <c r="I2" s="1038"/>
      <c r="J2" s="1038"/>
      <c r="K2" s="1038"/>
      <c r="L2" s="1038"/>
      <c r="M2" s="1038"/>
      <c r="N2" s="1038"/>
      <c r="O2" s="1038"/>
      <c r="P2" s="1038"/>
      <c r="Q2" s="1038"/>
      <c r="R2" s="1038"/>
      <c r="S2" s="1038"/>
      <c r="T2" s="34"/>
    </row>
    <row r="3" spans="2:20" s="779" customFormat="1" ht="12.75" customHeight="1">
      <c r="B3" s="1152" t="s">
        <v>619</v>
      </c>
      <c r="C3" s="1152"/>
      <c r="D3" s="1152"/>
      <c r="E3" s="1152"/>
      <c r="F3" s="1152"/>
      <c r="G3" s="1152"/>
      <c r="H3" s="1152"/>
      <c r="I3" s="1152"/>
      <c r="J3" s="1152"/>
      <c r="K3" s="1152"/>
      <c r="L3" s="1152"/>
      <c r="M3" s="1152"/>
      <c r="N3" s="1152"/>
      <c r="O3" s="1152"/>
      <c r="P3" s="1152"/>
      <c r="Q3" s="1152"/>
      <c r="R3" s="1152"/>
      <c r="S3" s="1152"/>
      <c r="T3" s="799"/>
    </row>
    <row r="4" spans="2:20" s="779" customFormat="1" ht="12.75" customHeight="1">
      <c r="B4" s="1038" t="s">
        <v>169</v>
      </c>
      <c r="C4" s="1038"/>
      <c r="D4" s="1038"/>
      <c r="E4" s="1038"/>
      <c r="F4" s="1038"/>
      <c r="G4" s="1038"/>
      <c r="H4" s="1038"/>
      <c r="I4" s="1038"/>
      <c r="J4" s="1038"/>
      <c r="K4" s="1038"/>
      <c r="L4" s="1038"/>
      <c r="M4" s="1038"/>
      <c r="N4" s="1038"/>
      <c r="O4" s="1038"/>
      <c r="P4" s="1038"/>
      <c r="Q4" s="1038"/>
      <c r="R4" s="1038"/>
      <c r="S4" s="1038"/>
      <c r="T4" s="799"/>
    </row>
    <row r="5" spans="2:20" s="828" customFormat="1" ht="18" customHeight="1">
      <c r="B5" s="1176"/>
      <c r="C5" s="1176"/>
      <c r="D5" s="1176"/>
      <c r="E5" s="1176"/>
      <c r="F5" s="1176"/>
      <c r="G5" s="1176"/>
      <c r="H5" s="1176"/>
      <c r="I5" s="1176"/>
      <c r="J5" s="1176"/>
      <c r="K5" s="1176"/>
      <c r="L5" s="1176"/>
      <c r="M5" s="1176"/>
      <c r="N5" s="1176"/>
      <c r="O5" s="1176"/>
      <c r="P5" s="1176"/>
      <c r="Q5" s="1176"/>
      <c r="R5" s="1176"/>
      <c r="S5" s="1176"/>
    </row>
    <row r="6" spans="2:20">
      <c r="B6" s="1173" t="s">
        <v>163</v>
      </c>
      <c r="C6" s="1173" t="s">
        <v>96</v>
      </c>
      <c r="D6" s="1164" t="s">
        <v>525</v>
      </c>
      <c r="E6" s="1170"/>
      <c r="F6" s="1170"/>
      <c r="G6" s="1170"/>
      <c r="H6" s="1170"/>
      <c r="I6" s="1170"/>
      <c r="J6" s="1170"/>
      <c r="K6" s="1170"/>
      <c r="L6" s="1170"/>
      <c r="M6" s="1170"/>
      <c r="N6" s="1170"/>
      <c r="O6" s="1170"/>
      <c r="P6" s="1170"/>
      <c r="Q6" s="1170"/>
      <c r="R6" s="1170"/>
      <c r="S6" s="1170"/>
    </row>
    <row r="7" spans="2:20" ht="25.5" customHeight="1">
      <c r="B7" s="1174"/>
      <c r="C7" s="1174"/>
      <c r="D7" s="1171" t="s">
        <v>547</v>
      </c>
      <c r="E7" s="1172"/>
      <c r="F7" s="1164" t="s">
        <v>175</v>
      </c>
      <c r="G7" s="1165"/>
      <c r="H7" s="1164" t="s">
        <v>208</v>
      </c>
      <c r="I7" s="1165"/>
      <c r="J7" s="1164" t="s">
        <v>548</v>
      </c>
      <c r="K7" s="1165"/>
      <c r="L7" s="1164" t="s">
        <v>480</v>
      </c>
      <c r="M7" s="1165"/>
      <c r="N7" s="1164" t="s">
        <v>533</v>
      </c>
      <c r="O7" s="1165"/>
      <c r="P7" s="1164" t="s">
        <v>534</v>
      </c>
      <c r="Q7" s="1165"/>
      <c r="R7" s="1164" t="s">
        <v>207</v>
      </c>
      <c r="S7" s="1165"/>
    </row>
    <row r="8" spans="2:20">
      <c r="B8" s="1175"/>
      <c r="C8" s="1175"/>
      <c r="D8" s="790" t="s">
        <v>526</v>
      </c>
      <c r="E8" s="790" t="s">
        <v>527</v>
      </c>
      <c r="F8" s="790" t="s">
        <v>526</v>
      </c>
      <c r="G8" s="790" t="s">
        <v>527</v>
      </c>
      <c r="H8" s="790" t="s">
        <v>526</v>
      </c>
      <c r="I8" s="790" t="s">
        <v>527</v>
      </c>
      <c r="J8" s="790" t="s">
        <v>526</v>
      </c>
      <c r="K8" s="790" t="s">
        <v>527</v>
      </c>
      <c r="L8" s="790" t="s">
        <v>526</v>
      </c>
      <c r="M8" s="790" t="s">
        <v>527</v>
      </c>
      <c r="N8" s="790" t="s">
        <v>526</v>
      </c>
      <c r="O8" s="790" t="s">
        <v>527</v>
      </c>
      <c r="P8" s="790" t="s">
        <v>526</v>
      </c>
      <c r="Q8" s="790" t="s">
        <v>527</v>
      </c>
      <c r="R8" s="790" t="s">
        <v>526</v>
      </c>
      <c r="S8" s="791" t="s">
        <v>527</v>
      </c>
    </row>
    <row r="9" spans="2:20">
      <c r="B9" s="1166">
        <v>2018</v>
      </c>
      <c r="C9" s="793" t="s">
        <v>47</v>
      </c>
      <c r="D9" s="785">
        <v>38058</v>
      </c>
      <c r="E9" s="785">
        <v>55697</v>
      </c>
      <c r="F9" s="785">
        <v>21341</v>
      </c>
      <c r="G9" s="785">
        <v>31380</v>
      </c>
      <c r="H9" s="785">
        <v>33658</v>
      </c>
      <c r="I9" s="785">
        <v>35876</v>
      </c>
      <c r="J9" s="785">
        <v>15995</v>
      </c>
      <c r="K9" s="785">
        <v>14689</v>
      </c>
      <c r="L9" s="785">
        <v>12829</v>
      </c>
      <c r="M9" s="785">
        <v>44744</v>
      </c>
      <c r="N9" s="785">
        <v>82192</v>
      </c>
      <c r="O9" s="785">
        <v>80978</v>
      </c>
      <c r="P9" s="785">
        <v>24587</v>
      </c>
      <c r="Q9" s="785">
        <v>17030</v>
      </c>
      <c r="R9" s="785">
        <v>258213</v>
      </c>
      <c r="S9" s="785">
        <v>281758</v>
      </c>
    </row>
    <row r="10" spans="2:20">
      <c r="B10" s="1167"/>
      <c r="C10" s="793" t="s">
        <v>48</v>
      </c>
      <c r="D10" s="785">
        <v>55696</v>
      </c>
      <c r="E10" s="785">
        <v>55907</v>
      </c>
      <c r="F10" s="785">
        <v>31380</v>
      </c>
      <c r="G10" s="785">
        <v>31017</v>
      </c>
      <c r="H10" s="785">
        <v>35876</v>
      </c>
      <c r="I10" s="785">
        <v>33601</v>
      </c>
      <c r="J10" s="785">
        <v>14689</v>
      </c>
      <c r="K10" s="785">
        <v>22965</v>
      </c>
      <c r="L10" s="785">
        <v>44744</v>
      </c>
      <c r="M10" s="785">
        <v>50781</v>
      </c>
      <c r="N10" s="785">
        <v>80978</v>
      </c>
      <c r="O10" s="785">
        <v>132590</v>
      </c>
      <c r="P10" s="785">
        <v>17030</v>
      </c>
      <c r="Q10" s="785">
        <v>50280</v>
      </c>
      <c r="R10" s="785">
        <v>281758</v>
      </c>
      <c r="S10" s="785">
        <v>281795</v>
      </c>
    </row>
    <row r="11" spans="2:20">
      <c r="B11" s="1167"/>
      <c r="C11" s="793" t="s">
        <v>49</v>
      </c>
      <c r="D11" s="785">
        <v>55166</v>
      </c>
      <c r="E11" s="785">
        <v>58852</v>
      </c>
      <c r="F11" s="785">
        <v>31017</v>
      </c>
      <c r="G11" s="785">
        <v>34886</v>
      </c>
      <c r="H11" s="785">
        <v>33601</v>
      </c>
      <c r="I11" s="785">
        <v>29712</v>
      </c>
      <c r="J11" s="785">
        <v>22965</v>
      </c>
      <c r="K11" s="785">
        <v>27906</v>
      </c>
      <c r="L11" s="785">
        <v>50781</v>
      </c>
      <c r="M11" s="785">
        <v>44397</v>
      </c>
      <c r="N11" s="785">
        <v>131725</v>
      </c>
      <c r="O11" s="785">
        <v>149421</v>
      </c>
      <c r="P11" s="785">
        <v>50280</v>
      </c>
      <c r="Q11" s="785">
        <v>67598</v>
      </c>
      <c r="R11" s="785">
        <v>281795</v>
      </c>
      <c r="S11" s="785">
        <v>284365</v>
      </c>
    </row>
    <row r="12" spans="2:20">
      <c r="B12" s="1167"/>
      <c r="C12" s="793" t="s">
        <v>57</v>
      </c>
      <c r="D12" s="785">
        <v>58852</v>
      </c>
      <c r="E12" s="785">
        <v>57778</v>
      </c>
      <c r="F12" s="785">
        <v>34886</v>
      </c>
      <c r="G12" s="785">
        <v>29322</v>
      </c>
      <c r="H12" s="785">
        <v>29712</v>
      </c>
      <c r="I12" s="785">
        <v>22812</v>
      </c>
      <c r="J12" s="785">
        <v>27906</v>
      </c>
      <c r="K12" s="785">
        <v>30935</v>
      </c>
      <c r="L12" s="785">
        <v>44397</v>
      </c>
      <c r="M12" s="785">
        <v>45478</v>
      </c>
      <c r="N12" s="785">
        <v>149421</v>
      </c>
      <c r="O12" s="785">
        <v>143525</v>
      </c>
      <c r="P12" s="785">
        <v>67598</v>
      </c>
      <c r="Q12" s="785">
        <v>72956</v>
      </c>
      <c r="R12" s="785">
        <v>284365</v>
      </c>
      <c r="S12" s="785">
        <v>303936</v>
      </c>
    </row>
    <row r="13" spans="2:20">
      <c r="B13" s="1167"/>
      <c r="C13" s="793" t="s">
        <v>58</v>
      </c>
      <c r="D13" s="785">
        <v>57778</v>
      </c>
      <c r="E13" s="785">
        <v>49018</v>
      </c>
      <c r="F13" s="785">
        <v>29322</v>
      </c>
      <c r="G13" s="785">
        <v>31071</v>
      </c>
      <c r="H13" s="785">
        <v>22812</v>
      </c>
      <c r="I13" s="785">
        <v>34049</v>
      </c>
      <c r="J13" s="785">
        <v>30935</v>
      </c>
      <c r="K13" s="785">
        <v>26112</v>
      </c>
      <c r="L13" s="785">
        <v>45478</v>
      </c>
      <c r="M13" s="785">
        <v>39770</v>
      </c>
      <c r="N13" s="785">
        <v>143525</v>
      </c>
      <c r="O13" s="785">
        <v>142792</v>
      </c>
      <c r="P13" s="785">
        <v>72956</v>
      </c>
      <c r="Q13" s="785">
        <v>76296</v>
      </c>
      <c r="R13" s="785">
        <v>303936</v>
      </c>
      <c r="S13" s="785">
        <v>328220</v>
      </c>
    </row>
    <row r="14" spans="2:20">
      <c r="B14" s="1167"/>
      <c r="C14" s="793" t="s">
        <v>50</v>
      </c>
      <c r="D14" s="785">
        <v>44934</v>
      </c>
      <c r="E14" s="785">
        <v>36048</v>
      </c>
      <c r="F14" s="785">
        <v>31071</v>
      </c>
      <c r="G14" s="785">
        <v>34223</v>
      </c>
      <c r="H14" s="785">
        <v>34049</v>
      </c>
      <c r="I14" s="785">
        <v>35530</v>
      </c>
      <c r="J14" s="785">
        <v>26112</v>
      </c>
      <c r="K14" s="785">
        <v>25174</v>
      </c>
      <c r="L14" s="785">
        <v>39770</v>
      </c>
      <c r="M14" s="785">
        <v>33741</v>
      </c>
      <c r="N14" s="785">
        <v>142792</v>
      </c>
      <c r="O14" s="785">
        <v>140727</v>
      </c>
      <c r="P14" s="785">
        <v>76296</v>
      </c>
      <c r="Q14" s="785">
        <v>69227</v>
      </c>
      <c r="R14" s="785">
        <v>328220</v>
      </c>
      <c r="S14" s="785">
        <v>297529</v>
      </c>
    </row>
    <row r="15" spans="2:20">
      <c r="B15" s="1167"/>
      <c r="C15" s="793" t="s">
        <v>51</v>
      </c>
      <c r="D15" s="785">
        <v>35967</v>
      </c>
      <c r="E15" s="785">
        <v>29685</v>
      </c>
      <c r="F15" s="785">
        <v>34223</v>
      </c>
      <c r="G15" s="785">
        <v>27276</v>
      </c>
      <c r="H15" s="785">
        <v>35530</v>
      </c>
      <c r="I15" s="785">
        <v>29327</v>
      </c>
      <c r="J15" s="785">
        <v>25174</v>
      </c>
      <c r="K15" s="785">
        <v>17508</v>
      </c>
      <c r="L15" s="785">
        <v>33741</v>
      </c>
      <c r="M15" s="785">
        <v>32793</v>
      </c>
      <c r="N15" s="785">
        <v>140727</v>
      </c>
      <c r="O15" s="785">
        <v>137634</v>
      </c>
      <c r="P15" s="785">
        <v>69227</v>
      </c>
      <c r="Q15" s="785">
        <v>68362</v>
      </c>
      <c r="R15" s="785">
        <v>297529</v>
      </c>
      <c r="S15" s="785">
        <v>278928</v>
      </c>
    </row>
    <row r="16" spans="2:20">
      <c r="B16" s="1167"/>
      <c r="C16" s="793" t="s">
        <v>52</v>
      </c>
      <c r="D16" s="785">
        <v>29685</v>
      </c>
      <c r="E16" s="785">
        <v>41122</v>
      </c>
      <c r="F16" s="785">
        <v>27276</v>
      </c>
      <c r="G16" s="785">
        <v>21482</v>
      </c>
      <c r="H16" s="785">
        <v>29327</v>
      </c>
      <c r="I16" s="785">
        <v>22112</v>
      </c>
      <c r="J16" s="785">
        <v>17508</v>
      </c>
      <c r="K16" s="785">
        <v>12909</v>
      </c>
      <c r="L16" s="785">
        <v>32793</v>
      </c>
      <c r="M16" s="785">
        <v>25796</v>
      </c>
      <c r="N16" s="785">
        <v>137634</v>
      </c>
      <c r="O16" s="785">
        <v>123354</v>
      </c>
      <c r="P16" s="785">
        <v>68362</v>
      </c>
      <c r="Q16" s="785">
        <v>56065</v>
      </c>
      <c r="R16" s="785">
        <v>278928</v>
      </c>
      <c r="S16" s="785">
        <v>247023</v>
      </c>
    </row>
    <row r="17" spans="2:19">
      <c r="B17" s="1167"/>
      <c r="C17" s="793" t="s">
        <v>53</v>
      </c>
      <c r="D17" s="785">
        <v>41122</v>
      </c>
      <c r="E17" s="785">
        <v>31051</v>
      </c>
      <c r="F17" s="785">
        <v>21482</v>
      </c>
      <c r="G17" s="785">
        <v>18583</v>
      </c>
      <c r="H17" s="785">
        <v>22112</v>
      </c>
      <c r="I17" s="785">
        <v>21824</v>
      </c>
      <c r="J17" s="785">
        <v>12909</v>
      </c>
      <c r="K17" s="785">
        <v>8820</v>
      </c>
      <c r="L17" s="785">
        <v>25796</v>
      </c>
      <c r="M17" s="785">
        <v>21656</v>
      </c>
      <c r="N17" s="785">
        <v>123354</v>
      </c>
      <c r="O17" s="785">
        <v>117490</v>
      </c>
      <c r="P17" s="785">
        <v>56065</v>
      </c>
      <c r="Q17" s="785">
        <v>54907</v>
      </c>
      <c r="R17" s="785">
        <v>247023</v>
      </c>
      <c r="S17" s="785">
        <v>235861</v>
      </c>
    </row>
    <row r="18" spans="2:19">
      <c r="B18" s="1167"/>
      <c r="C18" s="793" t="s">
        <v>54</v>
      </c>
      <c r="D18" s="785">
        <v>31051</v>
      </c>
      <c r="E18" s="785">
        <v>30201</v>
      </c>
      <c r="F18" s="785">
        <v>18583</v>
      </c>
      <c r="G18" s="785">
        <v>13413</v>
      </c>
      <c r="H18" s="785">
        <v>21824</v>
      </c>
      <c r="I18" s="785">
        <v>12219</v>
      </c>
      <c r="J18" s="785">
        <v>8820</v>
      </c>
      <c r="K18" s="785">
        <v>11202</v>
      </c>
      <c r="L18" s="785">
        <v>21656</v>
      </c>
      <c r="M18" s="785">
        <v>16344</v>
      </c>
      <c r="N18" s="785">
        <v>117490</v>
      </c>
      <c r="O18" s="785">
        <v>113872</v>
      </c>
      <c r="P18" s="785">
        <v>54907</v>
      </c>
      <c r="Q18" s="785">
        <v>43416</v>
      </c>
      <c r="R18" s="785">
        <v>235861</v>
      </c>
      <c r="S18" s="785">
        <v>213649</v>
      </c>
    </row>
    <row r="19" spans="2:19">
      <c r="B19" s="1167"/>
      <c r="C19" s="793" t="s">
        <v>55</v>
      </c>
      <c r="D19" s="785">
        <v>30201</v>
      </c>
      <c r="E19" s="785">
        <v>38956</v>
      </c>
      <c r="F19" s="785">
        <v>13413</v>
      </c>
      <c r="G19" s="785">
        <v>14135</v>
      </c>
      <c r="H19" s="785">
        <v>12219</v>
      </c>
      <c r="I19" s="785">
        <v>16565</v>
      </c>
      <c r="J19" s="785">
        <v>11202</v>
      </c>
      <c r="K19" s="785">
        <v>9247</v>
      </c>
      <c r="L19" s="785">
        <v>16344</v>
      </c>
      <c r="M19" s="785">
        <v>12592</v>
      </c>
      <c r="N19" s="785">
        <v>113872</v>
      </c>
      <c r="O19" s="785">
        <v>107625</v>
      </c>
      <c r="P19" s="785">
        <v>43416</v>
      </c>
      <c r="Q19" s="785">
        <v>35319</v>
      </c>
      <c r="R19" s="785">
        <v>213649</v>
      </c>
      <c r="S19" s="785">
        <v>231622</v>
      </c>
    </row>
    <row r="20" spans="2:19">
      <c r="B20" s="1168"/>
      <c r="C20" s="787" t="s">
        <v>56</v>
      </c>
      <c r="D20" s="787">
        <v>38956</v>
      </c>
      <c r="E20" s="787">
        <v>38305</v>
      </c>
      <c r="F20" s="787">
        <v>14135</v>
      </c>
      <c r="G20" s="787">
        <v>17916</v>
      </c>
      <c r="H20" s="787">
        <v>16565</v>
      </c>
      <c r="I20" s="787">
        <v>24178</v>
      </c>
      <c r="J20" s="787">
        <v>9247</v>
      </c>
      <c r="K20" s="787">
        <v>13012</v>
      </c>
      <c r="L20" s="787">
        <v>12592</v>
      </c>
      <c r="M20" s="787">
        <v>12100</v>
      </c>
      <c r="N20" s="787">
        <v>107625</v>
      </c>
      <c r="O20" s="787">
        <v>98476</v>
      </c>
      <c r="P20" s="787">
        <v>35319</v>
      </c>
      <c r="Q20" s="787">
        <v>25005</v>
      </c>
      <c r="R20" s="787">
        <v>231622</v>
      </c>
      <c r="S20" s="787">
        <v>234835</v>
      </c>
    </row>
    <row r="21" spans="2:19">
      <c r="B21" s="1166">
        <v>2019</v>
      </c>
      <c r="C21" s="792" t="s">
        <v>47</v>
      </c>
      <c r="D21" s="785">
        <v>38305</v>
      </c>
      <c r="E21" s="785">
        <v>63043</v>
      </c>
      <c r="F21" s="785">
        <v>17916</v>
      </c>
      <c r="G21" s="785">
        <v>36798</v>
      </c>
      <c r="H21" s="785">
        <v>24178</v>
      </c>
      <c r="I21" s="785">
        <v>32534</v>
      </c>
      <c r="J21" s="785">
        <v>13012</v>
      </c>
      <c r="K21" s="785">
        <v>15261</v>
      </c>
      <c r="L21" s="785">
        <v>12100</v>
      </c>
      <c r="M21" s="785">
        <v>43522</v>
      </c>
      <c r="N21" s="785">
        <v>98476</v>
      </c>
      <c r="O21" s="785">
        <v>99017</v>
      </c>
      <c r="P21" s="785">
        <v>25005</v>
      </c>
      <c r="Q21" s="785">
        <v>14362</v>
      </c>
      <c r="R21" s="785">
        <v>234835</v>
      </c>
      <c r="S21" s="785">
        <v>282689</v>
      </c>
    </row>
    <row r="22" spans="2:19">
      <c r="B22" s="1167"/>
      <c r="C22" s="793" t="s">
        <v>48</v>
      </c>
      <c r="D22" s="785">
        <v>63043</v>
      </c>
      <c r="E22" s="785">
        <v>69207</v>
      </c>
      <c r="F22" s="785">
        <v>36798</v>
      </c>
      <c r="G22" s="785">
        <v>47824</v>
      </c>
      <c r="H22" s="785">
        <v>32534</v>
      </c>
      <c r="I22" s="785">
        <v>34548</v>
      </c>
      <c r="J22" s="785">
        <v>15261</v>
      </c>
      <c r="K22" s="785">
        <v>30314</v>
      </c>
      <c r="L22" s="785">
        <v>43522</v>
      </c>
      <c r="M22" s="785">
        <v>58527</v>
      </c>
      <c r="N22" s="785">
        <v>99017</v>
      </c>
      <c r="O22" s="785">
        <v>139548</v>
      </c>
      <c r="P22" s="785">
        <v>14362</v>
      </c>
      <c r="Q22" s="785">
        <v>64972</v>
      </c>
      <c r="R22" s="785">
        <v>282689</v>
      </c>
      <c r="S22" s="785">
        <v>307651</v>
      </c>
    </row>
    <row r="23" spans="2:19">
      <c r="B23" s="1167"/>
      <c r="C23" s="793" t="s">
        <v>49</v>
      </c>
      <c r="D23" s="785">
        <v>69207</v>
      </c>
      <c r="E23" s="785">
        <v>61024</v>
      </c>
      <c r="F23" s="785">
        <v>47824</v>
      </c>
      <c r="G23" s="785">
        <v>47317</v>
      </c>
      <c r="H23" s="785">
        <v>34548</v>
      </c>
      <c r="I23" s="785">
        <v>30924</v>
      </c>
      <c r="J23" s="785">
        <v>30314</v>
      </c>
      <c r="K23" s="785">
        <v>35000</v>
      </c>
      <c r="L23" s="785">
        <v>58527</v>
      </c>
      <c r="M23" s="785">
        <v>54525</v>
      </c>
      <c r="N23" s="785">
        <v>139548</v>
      </c>
      <c r="O23" s="785">
        <v>154176</v>
      </c>
      <c r="P23" s="785">
        <v>64972</v>
      </c>
      <c r="Q23" s="785">
        <v>84796</v>
      </c>
      <c r="R23" s="785">
        <v>307651</v>
      </c>
      <c r="S23" s="785">
        <v>314396</v>
      </c>
    </row>
    <row r="24" spans="2:19">
      <c r="B24" s="1167"/>
      <c r="C24" s="793" t="s">
        <v>57</v>
      </c>
      <c r="D24" s="785">
        <v>61024</v>
      </c>
      <c r="E24" s="785">
        <v>51521</v>
      </c>
      <c r="F24" s="785">
        <v>47317</v>
      </c>
      <c r="G24" s="785">
        <v>42533</v>
      </c>
      <c r="H24" s="785">
        <v>30924</v>
      </c>
      <c r="I24" s="785">
        <v>28963</v>
      </c>
      <c r="J24" s="785">
        <v>35000</v>
      </c>
      <c r="K24" s="785">
        <v>27649</v>
      </c>
      <c r="L24" s="785">
        <v>54525</v>
      </c>
      <c r="M24" s="785">
        <v>46795</v>
      </c>
      <c r="N24" s="785">
        <v>154176</v>
      </c>
      <c r="O24" s="785">
        <v>151486</v>
      </c>
      <c r="P24" s="785">
        <v>84796</v>
      </c>
      <c r="Q24" s="785">
        <v>88571</v>
      </c>
      <c r="R24" s="785">
        <v>314396</v>
      </c>
      <c r="S24" s="785">
        <v>324763</v>
      </c>
    </row>
    <row r="25" spans="2:19">
      <c r="B25" s="1167"/>
      <c r="C25" s="793" t="s">
        <v>58</v>
      </c>
      <c r="D25" s="785">
        <v>51521</v>
      </c>
      <c r="E25" s="785">
        <v>52914</v>
      </c>
      <c r="F25" s="785">
        <v>42533</v>
      </c>
      <c r="G25" s="785">
        <v>39257</v>
      </c>
      <c r="H25" s="785">
        <v>28963</v>
      </c>
      <c r="I25" s="785">
        <v>21425</v>
      </c>
      <c r="J25" s="785">
        <v>27649</v>
      </c>
      <c r="K25" s="785">
        <v>19441</v>
      </c>
      <c r="L25" s="785">
        <v>46795</v>
      </c>
      <c r="M25" s="785">
        <v>40034</v>
      </c>
      <c r="N25" s="785">
        <v>151486</v>
      </c>
      <c r="O25" s="785">
        <v>146730</v>
      </c>
      <c r="P25" s="785">
        <v>88571</v>
      </c>
      <c r="Q25" s="785">
        <v>87444</v>
      </c>
      <c r="R25" s="785">
        <v>324763</v>
      </c>
      <c r="S25" s="785">
        <v>313421</v>
      </c>
    </row>
    <row r="26" spans="2:19">
      <c r="B26" s="1167"/>
      <c r="C26" s="793" t="s">
        <v>50</v>
      </c>
      <c r="D26" s="785">
        <v>52914</v>
      </c>
      <c r="E26" s="785">
        <v>51398</v>
      </c>
      <c r="F26" s="785">
        <v>39257</v>
      </c>
      <c r="G26" s="785">
        <v>39061</v>
      </c>
      <c r="H26" s="785">
        <v>21425</v>
      </c>
      <c r="I26" s="785">
        <v>26063</v>
      </c>
      <c r="J26" s="785">
        <v>19441</v>
      </c>
      <c r="K26" s="785">
        <v>21645</v>
      </c>
      <c r="L26" s="785">
        <v>40034</v>
      </c>
      <c r="M26" s="785">
        <v>34478</v>
      </c>
      <c r="N26" s="785">
        <v>146730</v>
      </c>
      <c r="O26" s="785">
        <v>144839</v>
      </c>
      <c r="P26" s="785">
        <v>87444</v>
      </c>
      <c r="Q26" s="785">
        <v>80399</v>
      </c>
      <c r="R26" s="785">
        <v>313421</v>
      </c>
      <c r="S26" s="785">
        <v>275852</v>
      </c>
    </row>
    <row r="27" spans="2:19">
      <c r="B27" s="1167"/>
      <c r="C27" s="793" t="s">
        <v>51</v>
      </c>
      <c r="D27" s="785">
        <v>51398</v>
      </c>
      <c r="E27" s="785">
        <v>40756</v>
      </c>
      <c r="F27" s="785">
        <v>39061</v>
      </c>
      <c r="G27" s="785">
        <v>38119</v>
      </c>
      <c r="H27" s="785">
        <v>26063</v>
      </c>
      <c r="I27" s="785">
        <v>27578</v>
      </c>
      <c r="J27" s="785">
        <v>21645</v>
      </c>
      <c r="K27" s="785">
        <v>35503</v>
      </c>
      <c r="L27" s="785">
        <v>34478</v>
      </c>
      <c r="M27" s="785">
        <v>28776</v>
      </c>
      <c r="N27" s="785">
        <v>144839</v>
      </c>
      <c r="O27" s="785">
        <v>139671</v>
      </c>
      <c r="P27" s="785">
        <v>80399</v>
      </c>
      <c r="Q27" s="785">
        <v>69972</v>
      </c>
      <c r="R27" s="785">
        <v>275852</v>
      </c>
      <c r="S27" s="785">
        <v>266151</v>
      </c>
    </row>
    <row r="28" spans="2:19">
      <c r="B28" s="1167"/>
      <c r="C28" s="793" t="s">
        <v>52</v>
      </c>
      <c r="D28" s="785">
        <v>40756</v>
      </c>
      <c r="E28" s="785">
        <v>29789</v>
      </c>
      <c r="F28" s="785">
        <v>38119</v>
      </c>
      <c r="G28" s="785">
        <v>39117</v>
      </c>
      <c r="H28" s="785">
        <v>27578</v>
      </c>
      <c r="I28" s="785">
        <v>24480</v>
      </c>
      <c r="J28" s="785">
        <v>35503</v>
      </c>
      <c r="K28" s="785">
        <v>41830</v>
      </c>
      <c r="L28" s="785">
        <v>28776</v>
      </c>
      <c r="M28" s="785">
        <v>23695</v>
      </c>
      <c r="N28" s="785">
        <v>139671</v>
      </c>
      <c r="O28" s="785">
        <v>133286</v>
      </c>
      <c r="P28" s="785">
        <v>69972</v>
      </c>
      <c r="Q28" s="785">
        <v>63974</v>
      </c>
      <c r="R28" s="785">
        <v>266151</v>
      </c>
      <c r="S28" s="785">
        <v>270690</v>
      </c>
    </row>
    <row r="29" spans="2:19">
      <c r="B29" s="1167"/>
      <c r="C29" s="793" t="s">
        <v>53</v>
      </c>
      <c r="D29" s="785">
        <v>29789</v>
      </c>
      <c r="E29" s="785">
        <v>32479</v>
      </c>
      <c r="F29" s="785">
        <v>39117</v>
      </c>
      <c r="G29" s="785">
        <v>35388</v>
      </c>
      <c r="H29" s="785">
        <v>24480</v>
      </c>
      <c r="I29" s="785">
        <v>27925</v>
      </c>
      <c r="J29" s="785">
        <v>41830</v>
      </c>
      <c r="K29" s="785">
        <v>32540</v>
      </c>
      <c r="L29" s="785">
        <v>23695</v>
      </c>
      <c r="M29" s="785">
        <v>19793</v>
      </c>
      <c r="N29" s="785">
        <v>133286</v>
      </c>
      <c r="O29" s="785">
        <v>130702</v>
      </c>
      <c r="P29" s="785">
        <v>63974</v>
      </c>
      <c r="Q29" s="785">
        <v>56712</v>
      </c>
      <c r="R29" s="785">
        <v>270690</v>
      </c>
      <c r="S29" s="785">
        <v>287784</v>
      </c>
    </row>
    <row r="30" spans="2:19">
      <c r="B30" s="1167"/>
      <c r="C30" s="793" t="s">
        <v>54</v>
      </c>
      <c r="D30" s="785">
        <v>32479</v>
      </c>
      <c r="E30" s="785">
        <v>27891</v>
      </c>
      <c r="F30" s="785">
        <v>35388</v>
      </c>
      <c r="G30" s="785">
        <v>23265</v>
      </c>
      <c r="H30" s="785">
        <v>27925</v>
      </c>
      <c r="I30" s="785">
        <v>17538</v>
      </c>
      <c r="J30" s="785">
        <v>32540</v>
      </c>
      <c r="K30" s="785">
        <v>24777</v>
      </c>
      <c r="L30" s="785">
        <v>19793</v>
      </c>
      <c r="M30" s="785">
        <v>15103</v>
      </c>
      <c r="N30" s="785">
        <v>130702</v>
      </c>
      <c r="O30" s="785">
        <v>130147</v>
      </c>
      <c r="P30" s="785">
        <v>56712</v>
      </c>
      <c r="Q30" s="785">
        <v>45887</v>
      </c>
      <c r="R30" s="785">
        <v>287784</v>
      </c>
      <c r="S30" s="785">
        <v>248391</v>
      </c>
    </row>
    <row r="31" spans="2:19">
      <c r="B31" s="1167"/>
      <c r="C31" s="793" t="s">
        <v>55</v>
      </c>
      <c r="D31" s="785">
        <v>27891</v>
      </c>
      <c r="E31" s="785">
        <v>18264</v>
      </c>
      <c r="F31" s="785">
        <v>23265</v>
      </c>
      <c r="G31" s="785">
        <v>20850</v>
      </c>
      <c r="H31" s="785">
        <v>17538</v>
      </c>
      <c r="I31" s="785">
        <v>20320</v>
      </c>
      <c r="J31" s="785">
        <v>24777</v>
      </c>
      <c r="K31" s="785">
        <v>29623</v>
      </c>
      <c r="L31" s="785">
        <v>15103</v>
      </c>
      <c r="M31" s="785">
        <v>9630</v>
      </c>
      <c r="N31" s="785">
        <v>130147</v>
      </c>
      <c r="O31" s="785">
        <v>123600</v>
      </c>
      <c r="P31" s="785">
        <v>45887</v>
      </c>
      <c r="Q31" s="785">
        <v>36043</v>
      </c>
      <c r="R31" s="785">
        <v>248391</v>
      </c>
      <c r="S31" s="785">
        <v>221161</v>
      </c>
    </row>
    <row r="32" spans="2:19">
      <c r="B32" s="1168"/>
      <c r="C32" s="794" t="s">
        <v>56</v>
      </c>
      <c r="D32" s="787">
        <v>18264</v>
      </c>
      <c r="E32" s="787">
        <v>40225</v>
      </c>
      <c r="F32" s="787">
        <v>20850</v>
      </c>
      <c r="G32" s="787">
        <v>20035</v>
      </c>
      <c r="H32" s="787">
        <v>20320</v>
      </c>
      <c r="I32" s="787">
        <v>25472</v>
      </c>
      <c r="J32" s="787">
        <v>29623</v>
      </c>
      <c r="K32" s="787">
        <v>37202</v>
      </c>
      <c r="L32" s="787">
        <v>9630</v>
      </c>
      <c r="M32" s="787">
        <v>7083</v>
      </c>
      <c r="N32" s="787">
        <v>123600</v>
      </c>
      <c r="O32" s="787">
        <v>114411</v>
      </c>
      <c r="P32" s="787">
        <v>36043</v>
      </c>
      <c r="Q32" s="787">
        <v>30613</v>
      </c>
      <c r="R32" s="787">
        <v>220924</v>
      </c>
      <c r="S32" s="787">
        <v>223104</v>
      </c>
    </row>
    <row r="33" spans="2:19">
      <c r="B33" s="1166">
        <v>2020</v>
      </c>
      <c r="C33" s="888" t="s">
        <v>47</v>
      </c>
      <c r="D33" s="783">
        <v>40225</v>
      </c>
      <c r="E33" s="783">
        <v>72812</v>
      </c>
      <c r="F33" s="783">
        <v>20035</v>
      </c>
      <c r="G33" s="783">
        <v>31050</v>
      </c>
      <c r="H33" s="783">
        <v>25472</v>
      </c>
      <c r="I33" s="783">
        <v>29294</v>
      </c>
      <c r="J33" s="783">
        <v>37202</v>
      </c>
      <c r="K33" s="783">
        <v>51979</v>
      </c>
      <c r="L33" s="783">
        <v>7083</v>
      </c>
      <c r="M33" s="783">
        <v>67868</v>
      </c>
      <c r="N33" s="783">
        <v>114411</v>
      </c>
      <c r="O33" s="783">
        <v>123182</v>
      </c>
      <c r="P33" s="783">
        <v>30613</v>
      </c>
      <c r="Q33" s="783">
        <v>29273</v>
      </c>
      <c r="R33" s="783">
        <v>223104</v>
      </c>
      <c r="S33" s="783">
        <v>331919</v>
      </c>
    </row>
    <row r="34" spans="2:19">
      <c r="B34" s="1167"/>
      <c r="C34" s="889" t="s">
        <v>48</v>
      </c>
      <c r="D34" s="785">
        <v>72812</v>
      </c>
      <c r="E34" s="785">
        <v>64643</v>
      </c>
      <c r="F34" s="785">
        <v>31050</v>
      </c>
      <c r="G34" s="785">
        <v>34734</v>
      </c>
      <c r="H34" s="785">
        <v>29294</v>
      </c>
      <c r="I34" s="785">
        <v>25839</v>
      </c>
      <c r="J34" s="785">
        <v>51979</v>
      </c>
      <c r="K34" s="785">
        <v>49854</v>
      </c>
      <c r="L34" s="785">
        <v>67868</v>
      </c>
      <c r="M34" s="785">
        <v>71032</v>
      </c>
      <c r="N34" s="785">
        <v>123182</v>
      </c>
      <c r="O34" s="785">
        <v>151398</v>
      </c>
      <c r="P34" s="785">
        <v>29273</v>
      </c>
      <c r="Q34" s="785">
        <v>63402</v>
      </c>
      <c r="R34" s="785">
        <v>331919</v>
      </c>
      <c r="S34" s="785">
        <v>328283</v>
      </c>
    </row>
    <row r="35" spans="2:19">
      <c r="B35" s="1167"/>
      <c r="C35" s="889" t="s">
        <v>49</v>
      </c>
      <c r="D35" s="785">
        <v>64643</v>
      </c>
      <c r="E35" s="785">
        <v>51286</v>
      </c>
      <c r="F35" s="785">
        <v>34734</v>
      </c>
      <c r="G35" s="785">
        <v>37212</v>
      </c>
      <c r="H35" s="785">
        <v>25839</v>
      </c>
      <c r="I35" s="785">
        <v>24911</v>
      </c>
      <c r="J35" s="785">
        <v>49854</v>
      </c>
      <c r="K35" s="785">
        <v>44928</v>
      </c>
      <c r="L35" s="785">
        <v>71032</v>
      </c>
      <c r="M35" s="785">
        <v>63904</v>
      </c>
      <c r="N35" s="785">
        <v>151398</v>
      </c>
      <c r="O35" s="785">
        <v>155749</v>
      </c>
      <c r="P35" s="785">
        <v>63402</v>
      </c>
      <c r="Q35" s="785">
        <v>90604</v>
      </c>
      <c r="R35" s="785">
        <v>328283</v>
      </c>
      <c r="S35" s="785">
        <v>311458</v>
      </c>
    </row>
    <row r="36" spans="2:19">
      <c r="B36" s="1167"/>
      <c r="C36" s="889" t="s">
        <v>57</v>
      </c>
      <c r="D36" s="785"/>
      <c r="E36" s="785"/>
      <c r="F36" s="785"/>
      <c r="G36" s="785"/>
      <c r="H36" s="785"/>
      <c r="I36" s="785"/>
      <c r="J36" s="785"/>
      <c r="K36" s="785"/>
      <c r="L36" s="785"/>
      <c r="M36" s="785"/>
      <c r="N36" s="785"/>
      <c r="O36" s="785"/>
      <c r="P36" s="785"/>
      <c r="Q36" s="785"/>
      <c r="R36" s="785"/>
      <c r="S36" s="785"/>
    </row>
    <row r="37" spans="2:19">
      <c r="B37" s="1167"/>
      <c r="C37" s="889" t="s">
        <v>58</v>
      </c>
      <c r="D37" s="785"/>
      <c r="E37" s="785"/>
      <c r="F37" s="785"/>
      <c r="G37" s="785"/>
      <c r="H37" s="785"/>
      <c r="I37" s="785"/>
      <c r="J37" s="785"/>
      <c r="K37" s="785"/>
      <c r="L37" s="785"/>
      <c r="M37" s="785"/>
      <c r="N37" s="785"/>
      <c r="O37" s="785"/>
      <c r="P37" s="785"/>
      <c r="Q37" s="785"/>
      <c r="R37" s="785"/>
      <c r="S37" s="785"/>
    </row>
    <row r="38" spans="2:19">
      <c r="B38" s="1167"/>
      <c r="C38" s="889" t="s">
        <v>50</v>
      </c>
      <c r="D38" s="785"/>
      <c r="E38" s="785"/>
      <c r="F38" s="785"/>
      <c r="G38" s="785"/>
      <c r="H38" s="785"/>
      <c r="I38" s="785"/>
      <c r="J38" s="785"/>
      <c r="K38" s="785"/>
      <c r="L38" s="785"/>
      <c r="M38" s="785"/>
      <c r="N38" s="785"/>
      <c r="O38" s="785"/>
      <c r="P38" s="785"/>
      <c r="Q38" s="785"/>
      <c r="R38" s="785"/>
      <c r="S38" s="785"/>
    </row>
    <row r="39" spans="2:19">
      <c r="B39" s="1167"/>
      <c r="C39" s="889" t="s">
        <v>51</v>
      </c>
      <c r="D39" s="785"/>
      <c r="E39" s="785"/>
      <c r="F39" s="785"/>
      <c r="G39" s="785"/>
      <c r="H39" s="785"/>
      <c r="I39" s="785"/>
      <c r="J39" s="785"/>
      <c r="K39" s="785"/>
      <c r="L39" s="785"/>
      <c r="M39" s="785"/>
      <c r="N39" s="785"/>
      <c r="O39" s="785"/>
      <c r="P39" s="785"/>
      <c r="Q39" s="785"/>
      <c r="R39" s="785"/>
      <c r="S39" s="785"/>
    </row>
    <row r="40" spans="2:19">
      <c r="B40" s="1167"/>
      <c r="C40" s="889" t="s">
        <v>52</v>
      </c>
      <c r="D40" s="785"/>
      <c r="E40" s="785"/>
      <c r="F40" s="785"/>
      <c r="G40" s="785"/>
      <c r="H40" s="785"/>
      <c r="I40" s="785"/>
      <c r="J40" s="785"/>
      <c r="K40" s="785"/>
      <c r="L40" s="785"/>
      <c r="M40" s="785"/>
      <c r="N40" s="785"/>
      <c r="O40" s="785"/>
      <c r="P40" s="785"/>
      <c r="Q40" s="785"/>
      <c r="R40" s="785"/>
      <c r="S40" s="785"/>
    </row>
    <row r="41" spans="2:19">
      <c r="B41" s="1167"/>
      <c r="C41" s="889" t="s">
        <v>53</v>
      </c>
      <c r="D41" s="785"/>
      <c r="E41" s="785"/>
      <c r="F41" s="785"/>
      <c r="G41" s="785"/>
      <c r="H41" s="785"/>
      <c r="I41" s="785"/>
      <c r="J41" s="785"/>
      <c r="K41" s="785"/>
      <c r="L41" s="785"/>
      <c r="M41" s="785"/>
      <c r="N41" s="785"/>
      <c r="O41" s="785"/>
      <c r="P41" s="785"/>
      <c r="Q41" s="785"/>
      <c r="R41" s="785"/>
      <c r="S41" s="785"/>
    </row>
    <row r="42" spans="2:19">
      <c r="B42" s="1167"/>
      <c r="C42" s="889" t="s">
        <v>54</v>
      </c>
      <c r="D42" s="785"/>
      <c r="E42" s="785"/>
      <c r="F42" s="785"/>
      <c r="G42" s="785"/>
      <c r="H42" s="785"/>
      <c r="I42" s="785"/>
      <c r="J42" s="785"/>
      <c r="K42" s="785"/>
      <c r="L42" s="785"/>
      <c r="M42" s="785"/>
      <c r="N42" s="785"/>
      <c r="O42" s="785"/>
      <c r="P42" s="785"/>
      <c r="Q42" s="785"/>
      <c r="R42" s="785"/>
      <c r="S42" s="785"/>
    </row>
    <row r="43" spans="2:19">
      <c r="B43" s="1168"/>
      <c r="C43" s="890" t="s">
        <v>55</v>
      </c>
      <c r="D43" s="787"/>
      <c r="E43" s="787"/>
      <c r="F43" s="787"/>
      <c r="G43" s="787"/>
      <c r="H43" s="787"/>
      <c r="I43" s="787"/>
      <c r="J43" s="787"/>
      <c r="K43" s="787"/>
      <c r="L43" s="787"/>
      <c r="M43" s="787"/>
      <c r="N43" s="787"/>
      <c r="O43" s="787"/>
      <c r="P43" s="787"/>
      <c r="Q43" s="787"/>
      <c r="R43" s="787"/>
      <c r="S43" s="787"/>
    </row>
    <row r="44" spans="2:19">
      <c r="B44" s="780" t="s">
        <v>531</v>
      </c>
    </row>
  </sheetData>
  <mergeCells count="19">
    <mergeCell ref="B5:S5"/>
    <mergeCell ref="C6:C8"/>
    <mergeCell ref="D6:S6"/>
    <mergeCell ref="B33:B43"/>
    <mergeCell ref="B1:S1"/>
    <mergeCell ref="B2:S2"/>
    <mergeCell ref="B3:S3"/>
    <mergeCell ref="B4:S4"/>
    <mergeCell ref="J7:K7"/>
    <mergeCell ref="H7:I7"/>
    <mergeCell ref="F7:G7"/>
    <mergeCell ref="D7:E7"/>
    <mergeCell ref="R7:S7"/>
    <mergeCell ref="P7:Q7"/>
    <mergeCell ref="N7:O7"/>
    <mergeCell ref="L7:M7"/>
    <mergeCell ref="B6:B8"/>
    <mergeCell ref="B21:B32"/>
    <mergeCell ref="B9:B20"/>
  </mergeCells>
  <printOptions horizontalCentered="1"/>
  <pageMargins left="0.70866141732283472" right="0.70866141732283472" top="0.74803149606299213" bottom="0.74803149606299213" header="0.31496062992125984" footer="0.31496062992125984"/>
  <pageSetup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5" tint="0.79998168889431442"/>
    <pageSetUpPr fitToPage="1"/>
  </sheetPr>
  <dimension ref="B1:N45"/>
  <sheetViews>
    <sheetView workbookViewId="0"/>
  </sheetViews>
  <sheetFormatPr baseColWidth="10" defaultColWidth="10.921875" defaultRowHeight="13.8"/>
  <cols>
    <col min="1" max="1" width="1.53515625" style="648" customWidth="1"/>
    <col min="2" max="3" width="10.921875" style="648"/>
    <col min="4" max="11" width="11.69140625" style="648" customWidth="1"/>
    <col min="12" max="12" width="2.07421875" style="648" customWidth="1"/>
    <col min="13" max="16384" width="10.921875" style="648"/>
  </cols>
  <sheetData>
    <row r="1" spans="2:14">
      <c r="B1" s="1038" t="s">
        <v>536</v>
      </c>
      <c r="C1" s="1038"/>
      <c r="D1" s="1038"/>
      <c r="E1" s="1038"/>
      <c r="F1" s="1038"/>
      <c r="G1" s="1038"/>
      <c r="H1" s="1038"/>
      <c r="I1" s="1038"/>
      <c r="J1" s="1038"/>
      <c r="K1" s="1038"/>
      <c r="L1" s="795"/>
      <c r="M1" s="795"/>
      <c r="N1" s="795"/>
    </row>
    <row r="2" spans="2:14">
      <c r="B2" s="1038" t="s">
        <v>624</v>
      </c>
      <c r="C2" s="1038"/>
      <c r="D2" s="1038"/>
      <c r="E2" s="1038"/>
      <c r="F2" s="1038"/>
      <c r="G2" s="1038"/>
      <c r="H2" s="1038"/>
      <c r="I2" s="1038"/>
      <c r="J2" s="1038"/>
      <c r="K2" s="1038"/>
      <c r="L2" s="795"/>
      <c r="M2" s="795"/>
      <c r="N2" s="795"/>
    </row>
    <row r="3" spans="2:14">
      <c r="B3" s="1152" t="s">
        <v>619</v>
      </c>
      <c r="C3" s="1152"/>
      <c r="D3" s="1152"/>
      <c r="E3" s="1152"/>
      <c r="F3" s="1152"/>
      <c r="G3" s="1152"/>
      <c r="H3" s="1152"/>
      <c r="I3" s="1152"/>
      <c r="J3" s="1152"/>
      <c r="K3" s="1152"/>
      <c r="L3" s="795"/>
      <c r="M3" s="795"/>
      <c r="N3" s="795"/>
    </row>
    <row r="4" spans="2:14">
      <c r="B4" s="1038" t="s">
        <v>169</v>
      </c>
      <c r="C4" s="1038"/>
      <c r="D4" s="1038"/>
      <c r="E4" s="1038"/>
      <c r="F4" s="1038"/>
      <c r="G4" s="1038"/>
      <c r="H4" s="1038"/>
      <c r="I4" s="1038"/>
      <c r="J4" s="1038"/>
      <c r="K4" s="1038"/>
      <c r="L4" s="795"/>
      <c r="M4" s="795"/>
      <c r="N4" s="795"/>
    </row>
    <row r="5" spans="2:14" s="829" customFormat="1">
      <c r="G5" s="830"/>
    </row>
    <row r="6" spans="2:14">
      <c r="B6" s="1177" t="s">
        <v>163</v>
      </c>
      <c r="C6" s="1177" t="s">
        <v>96</v>
      </c>
      <c r="D6" s="1164" t="s">
        <v>525</v>
      </c>
      <c r="E6" s="1170"/>
      <c r="F6" s="1170"/>
      <c r="G6" s="1170"/>
      <c r="H6" s="1170"/>
      <c r="I6" s="1170"/>
      <c r="J6" s="1170"/>
      <c r="K6" s="1165"/>
    </row>
    <row r="7" spans="2:14" ht="39.6">
      <c r="B7" s="1177"/>
      <c r="C7" s="1177"/>
      <c r="D7" s="831" t="s">
        <v>549</v>
      </c>
      <c r="E7" s="803" t="s">
        <v>175</v>
      </c>
      <c r="F7" s="803" t="s">
        <v>208</v>
      </c>
      <c r="G7" s="803" t="s">
        <v>540</v>
      </c>
      <c r="H7" s="803" t="s">
        <v>533</v>
      </c>
      <c r="I7" s="885" t="s">
        <v>480</v>
      </c>
      <c r="J7" s="831" t="s">
        <v>534</v>
      </c>
      <c r="K7" s="886" t="s">
        <v>207</v>
      </c>
      <c r="L7" s="797"/>
    </row>
    <row r="8" spans="2:14">
      <c r="B8" s="1166">
        <v>2018</v>
      </c>
      <c r="C8" s="782" t="s">
        <v>47</v>
      </c>
      <c r="D8" s="785">
        <v>31662</v>
      </c>
      <c r="E8" s="785">
        <v>12168</v>
      </c>
      <c r="F8" s="785">
        <v>8166</v>
      </c>
      <c r="G8" s="785">
        <v>11874</v>
      </c>
      <c r="H8" s="785">
        <v>10157</v>
      </c>
      <c r="I8" s="785">
        <v>44081</v>
      </c>
      <c r="J8" s="785">
        <v>5437</v>
      </c>
      <c r="K8" s="785">
        <v>73105</v>
      </c>
      <c r="M8" s="964"/>
    </row>
    <row r="9" spans="2:14">
      <c r="B9" s="1167"/>
      <c r="C9" s="784" t="s">
        <v>48</v>
      </c>
      <c r="D9" s="785">
        <v>14751</v>
      </c>
      <c r="E9" s="785">
        <v>7131</v>
      </c>
      <c r="F9" s="785">
        <v>5997</v>
      </c>
      <c r="G9" s="785">
        <v>18513</v>
      </c>
      <c r="H9" s="785">
        <v>62818</v>
      </c>
      <c r="I9" s="785">
        <v>14954</v>
      </c>
      <c r="J9" s="785">
        <v>46904</v>
      </c>
      <c r="K9" s="785">
        <v>55667</v>
      </c>
      <c r="M9" s="964"/>
    </row>
    <row r="10" spans="2:14">
      <c r="B10" s="1167"/>
      <c r="C10" s="784" t="s">
        <v>49</v>
      </c>
      <c r="D10" s="785">
        <v>5038</v>
      </c>
      <c r="E10" s="785">
        <v>4791</v>
      </c>
      <c r="F10" s="785">
        <v>2277</v>
      </c>
      <c r="G10" s="785">
        <v>4406</v>
      </c>
      <c r="H10" s="785">
        <v>30700</v>
      </c>
      <c r="I10" s="785">
        <v>3612</v>
      </c>
      <c r="J10" s="785">
        <v>31089</v>
      </c>
      <c r="K10" s="785">
        <v>25337</v>
      </c>
      <c r="M10" s="964"/>
    </row>
    <row r="11" spans="2:14">
      <c r="B11" s="1167"/>
      <c r="C11" s="784" t="s">
        <v>57</v>
      </c>
      <c r="D11" s="785">
        <v>4914</v>
      </c>
      <c r="E11" s="785">
        <v>1556</v>
      </c>
      <c r="F11" s="785">
        <v>1735</v>
      </c>
      <c r="G11" s="785">
        <v>3457</v>
      </c>
      <c r="H11" s="785">
        <v>7316</v>
      </c>
      <c r="I11" s="785">
        <v>8570</v>
      </c>
      <c r="J11" s="785">
        <v>18910</v>
      </c>
      <c r="K11" s="785">
        <v>22829</v>
      </c>
      <c r="M11" s="964"/>
    </row>
    <row r="12" spans="2:14">
      <c r="B12" s="1167"/>
      <c r="C12" s="784" t="s">
        <v>58</v>
      </c>
      <c r="D12" s="785">
        <v>4418</v>
      </c>
      <c r="E12" s="785">
        <v>1469</v>
      </c>
      <c r="F12" s="785">
        <v>4342</v>
      </c>
      <c r="G12" s="785">
        <v>1935</v>
      </c>
      <c r="H12" s="785">
        <v>13182</v>
      </c>
      <c r="I12" s="785">
        <v>4885</v>
      </c>
      <c r="J12" s="785">
        <v>17217</v>
      </c>
      <c r="K12" s="785">
        <v>19404</v>
      </c>
      <c r="M12" s="964"/>
    </row>
    <row r="13" spans="2:14">
      <c r="B13" s="1167"/>
      <c r="C13" s="784" t="s">
        <v>50</v>
      </c>
      <c r="D13" s="785">
        <v>3756</v>
      </c>
      <c r="E13" s="785">
        <v>2115</v>
      </c>
      <c r="F13" s="785">
        <v>2119</v>
      </c>
      <c r="G13" s="785">
        <v>10136</v>
      </c>
      <c r="H13" s="785">
        <v>9650</v>
      </c>
      <c r="I13" s="785">
        <v>3871</v>
      </c>
      <c r="J13" s="785">
        <v>5886</v>
      </c>
      <c r="K13" s="785">
        <v>28024</v>
      </c>
      <c r="M13" s="964"/>
    </row>
    <row r="14" spans="2:14">
      <c r="B14" s="1167"/>
      <c r="C14" s="784" t="s">
        <v>51</v>
      </c>
      <c r="D14" s="785">
        <v>5751</v>
      </c>
      <c r="E14" s="785">
        <v>1926</v>
      </c>
      <c r="F14" s="785">
        <v>3833</v>
      </c>
      <c r="G14" s="785">
        <v>6316</v>
      </c>
      <c r="H14" s="785">
        <v>8500</v>
      </c>
      <c r="I14" s="785">
        <v>8185</v>
      </c>
      <c r="J14" s="785">
        <v>12789</v>
      </c>
      <c r="K14" s="785">
        <v>22052</v>
      </c>
      <c r="M14" s="964"/>
    </row>
    <row r="15" spans="2:14">
      <c r="B15" s="1167"/>
      <c r="C15" s="784" t="s">
        <v>52</v>
      </c>
      <c r="D15" s="785">
        <v>14037</v>
      </c>
      <c r="E15" s="785">
        <v>2356</v>
      </c>
      <c r="F15" s="785">
        <v>2741</v>
      </c>
      <c r="G15" s="785">
        <v>5691</v>
      </c>
      <c r="H15" s="785">
        <v>4901</v>
      </c>
      <c r="I15" s="785">
        <v>4117</v>
      </c>
      <c r="J15" s="785">
        <v>2719</v>
      </c>
      <c r="K15" s="785">
        <v>23386</v>
      </c>
      <c r="M15" s="964"/>
    </row>
    <row r="16" spans="2:14">
      <c r="B16" s="1167"/>
      <c r="C16" s="784" t="s">
        <v>53</v>
      </c>
      <c r="D16" s="785">
        <v>1946</v>
      </c>
      <c r="E16" s="785">
        <v>1334</v>
      </c>
      <c r="F16" s="785">
        <v>1606</v>
      </c>
      <c r="G16" s="785">
        <v>5228</v>
      </c>
      <c r="H16" s="785">
        <v>5291</v>
      </c>
      <c r="I16" s="785">
        <v>4640</v>
      </c>
      <c r="J16" s="785">
        <v>10485</v>
      </c>
      <c r="K16" s="785">
        <v>18914</v>
      </c>
      <c r="M16" s="964"/>
    </row>
    <row r="17" spans="2:13">
      <c r="B17" s="1167"/>
      <c r="C17" s="784" t="s">
        <v>54</v>
      </c>
      <c r="D17" s="785">
        <v>3134</v>
      </c>
      <c r="E17" s="785">
        <v>4935</v>
      </c>
      <c r="F17" s="785">
        <v>4374</v>
      </c>
      <c r="G17" s="785">
        <v>15705</v>
      </c>
      <c r="H17" s="785">
        <v>9128</v>
      </c>
      <c r="I17" s="785">
        <v>5523</v>
      </c>
      <c r="J17" s="785">
        <v>3625</v>
      </c>
      <c r="K17" s="785">
        <v>20992</v>
      </c>
      <c r="M17" s="964"/>
    </row>
    <row r="18" spans="2:13">
      <c r="B18" s="1167"/>
      <c r="C18" s="784" t="s">
        <v>55</v>
      </c>
      <c r="D18" s="785">
        <v>2232</v>
      </c>
      <c r="E18" s="785">
        <v>1330</v>
      </c>
      <c r="F18" s="785">
        <v>685</v>
      </c>
      <c r="G18" s="785">
        <v>2417</v>
      </c>
      <c r="H18" s="785">
        <v>5379</v>
      </c>
      <c r="I18" s="785">
        <v>5399</v>
      </c>
      <c r="J18" s="785">
        <v>4258</v>
      </c>
      <c r="K18" s="785">
        <v>14685</v>
      </c>
      <c r="M18" s="964"/>
    </row>
    <row r="19" spans="2:13">
      <c r="B19" s="1168"/>
      <c r="C19" s="786" t="s">
        <v>56</v>
      </c>
      <c r="D19" s="787">
        <v>8047</v>
      </c>
      <c r="E19" s="787">
        <v>2951</v>
      </c>
      <c r="F19" s="787">
        <v>6560</v>
      </c>
      <c r="G19" s="787">
        <v>5685</v>
      </c>
      <c r="H19" s="787">
        <v>3122</v>
      </c>
      <c r="I19" s="787">
        <v>7809</v>
      </c>
      <c r="J19" s="787">
        <v>392</v>
      </c>
      <c r="K19" s="787">
        <v>32208</v>
      </c>
      <c r="M19" s="964"/>
    </row>
    <row r="20" spans="2:13">
      <c r="B20" s="1166">
        <v>2019</v>
      </c>
      <c r="C20" s="782" t="s">
        <v>47</v>
      </c>
      <c r="D20" s="783">
        <v>23775</v>
      </c>
      <c r="E20" s="783">
        <v>21184</v>
      </c>
      <c r="F20" s="783">
        <v>10102</v>
      </c>
      <c r="G20" s="783">
        <v>14801</v>
      </c>
      <c r="H20" s="783">
        <v>16144</v>
      </c>
      <c r="I20" s="783">
        <v>42249</v>
      </c>
      <c r="J20" s="783">
        <v>2006</v>
      </c>
      <c r="K20" s="783">
        <v>71607</v>
      </c>
      <c r="M20" s="964"/>
    </row>
    <row r="21" spans="2:13">
      <c r="B21" s="1167"/>
      <c r="C21" s="784" t="s">
        <v>48</v>
      </c>
      <c r="D21" s="785">
        <v>10074</v>
      </c>
      <c r="E21" s="785">
        <v>13577</v>
      </c>
      <c r="F21" s="785">
        <v>4414</v>
      </c>
      <c r="G21" s="785">
        <v>17598</v>
      </c>
      <c r="H21" s="785">
        <v>55399</v>
      </c>
      <c r="I21" s="785">
        <v>23529</v>
      </c>
      <c r="J21" s="785">
        <v>63320</v>
      </c>
      <c r="K21" s="785">
        <v>58759</v>
      </c>
      <c r="M21" s="964"/>
    </row>
    <row r="22" spans="2:13">
      <c r="B22" s="1167"/>
      <c r="C22" s="784" t="s">
        <v>49</v>
      </c>
      <c r="D22" s="785">
        <v>3725</v>
      </c>
      <c r="E22" s="785">
        <v>3617</v>
      </c>
      <c r="F22" s="785">
        <v>1357</v>
      </c>
      <c r="G22" s="785">
        <v>11095</v>
      </c>
      <c r="H22" s="785">
        <v>27775</v>
      </c>
      <c r="I22" s="785">
        <v>5222</v>
      </c>
      <c r="J22" s="785">
        <v>34906</v>
      </c>
      <c r="K22" s="785">
        <v>28326</v>
      </c>
      <c r="M22" s="964"/>
    </row>
    <row r="23" spans="2:13">
      <c r="B23" s="1167"/>
      <c r="C23" s="784" t="s">
        <v>57</v>
      </c>
      <c r="D23" s="785">
        <v>2199</v>
      </c>
      <c r="E23" s="785">
        <v>175</v>
      </c>
      <c r="F23" s="785">
        <v>626</v>
      </c>
      <c r="G23" s="785">
        <v>3885</v>
      </c>
      <c r="H23" s="785">
        <v>8382</v>
      </c>
      <c r="I23" s="785">
        <v>1372</v>
      </c>
      <c r="J23" s="785">
        <v>15072</v>
      </c>
      <c r="K23" s="785">
        <v>19163</v>
      </c>
      <c r="M23" s="964"/>
    </row>
    <row r="24" spans="2:13">
      <c r="B24" s="1167"/>
      <c r="C24" s="784" t="s">
        <v>58</v>
      </c>
      <c r="D24" s="785">
        <v>1788</v>
      </c>
      <c r="E24" s="785">
        <v>314</v>
      </c>
      <c r="F24" s="785">
        <v>962</v>
      </c>
      <c r="G24" s="785">
        <v>2857</v>
      </c>
      <c r="H24" s="785">
        <v>7282</v>
      </c>
      <c r="I24" s="785">
        <v>2657</v>
      </c>
      <c r="J24" s="785">
        <v>11482</v>
      </c>
      <c r="K24" s="785">
        <v>18924</v>
      </c>
      <c r="M24" s="964"/>
    </row>
    <row r="25" spans="2:13">
      <c r="B25" s="1167"/>
      <c r="C25" s="784" t="s">
        <v>50</v>
      </c>
      <c r="D25" s="785">
        <v>782</v>
      </c>
      <c r="E25" s="785">
        <v>1797</v>
      </c>
      <c r="F25" s="785">
        <v>3563</v>
      </c>
      <c r="G25" s="785">
        <v>5655</v>
      </c>
      <c r="H25" s="785">
        <v>8979</v>
      </c>
      <c r="I25" s="785">
        <v>4845</v>
      </c>
      <c r="J25" s="785">
        <v>3417</v>
      </c>
      <c r="K25" s="785">
        <v>17870</v>
      </c>
      <c r="M25" s="964"/>
    </row>
    <row r="26" spans="2:13">
      <c r="B26" s="1167"/>
      <c r="C26" s="784" t="s">
        <v>51</v>
      </c>
      <c r="D26" s="785">
        <v>3239</v>
      </c>
      <c r="E26" s="785">
        <v>191</v>
      </c>
      <c r="F26" s="785">
        <v>3897</v>
      </c>
      <c r="G26" s="785">
        <v>7899</v>
      </c>
      <c r="H26" s="785">
        <v>9109</v>
      </c>
      <c r="I26" s="785">
        <v>5389</v>
      </c>
      <c r="J26" s="785">
        <v>2711</v>
      </c>
      <c r="K26" s="785">
        <v>25589</v>
      </c>
      <c r="M26" s="964"/>
    </row>
    <row r="27" spans="2:13">
      <c r="B27" s="1167"/>
      <c r="C27" s="784" t="s">
        <v>52</v>
      </c>
      <c r="D27" s="785">
        <v>1989</v>
      </c>
      <c r="E27" s="785">
        <v>265</v>
      </c>
      <c r="F27" s="785">
        <v>2521</v>
      </c>
      <c r="G27" s="785">
        <v>7884</v>
      </c>
      <c r="H27" s="785">
        <v>5821</v>
      </c>
      <c r="I27" s="785">
        <v>5628</v>
      </c>
      <c r="J27" s="785">
        <v>6127</v>
      </c>
      <c r="K27" s="785">
        <v>32166</v>
      </c>
      <c r="M27" s="964"/>
    </row>
    <row r="28" spans="2:13">
      <c r="B28" s="1167"/>
      <c r="C28" s="784" t="s">
        <v>53</v>
      </c>
      <c r="D28" s="785">
        <v>3697</v>
      </c>
      <c r="E28" s="785">
        <v>189</v>
      </c>
      <c r="F28" s="785">
        <v>2058</v>
      </c>
      <c r="G28" s="785">
        <v>1964</v>
      </c>
      <c r="H28" s="785">
        <v>5831</v>
      </c>
      <c r="I28" s="785">
        <v>4393</v>
      </c>
      <c r="J28" s="785">
        <v>2849</v>
      </c>
      <c r="K28" s="785">
        <v>13058</v>
      </c>
      <c r="M28" s="964"/>
    </row>
    <row r="29" spans="2:13">
      <c r="B29" s="1167"/>
      <c r="C29" s="784" t="s">
        <v>54</v>
      </c>
      <c r="D29" s="785">
        <v>6721</v>
      </c>
      <c r="E29" s="785">
        <v>1959</v>
      </c>
      <c r="F29" s="785">
        <v>3947</v>
      </c>
      <c r="G29" s="785">
        <v>7593</v>
      </c>
      <c r="H29" s="785">
        <v>10422</v>
      </c>
      <c r="I29" s="785">
        <v>7905</v>
      </c>
      <c r="J29" s="785">
        <v>4232</v>
      </c>
      <c r="K29" s="785">
        <v>21602</v>
      </c>
      <c r="M29" s="964"/>
    </row>
    <row r="30" spans="2:13">
      <c r="B30" s="1167"/>
      <c r="C30" s="784" t="s">
        <v>55</v>
      </c>
      <c r="D30" s="785">
        <v>3732</v>
      </c>
      <c r="E30" s="785">
        <v>3963</v>
      </c>
      <c r="F30" s="785">
        <v>3060</v>
      </c>
      <c r="G30" s="785">
        <v>3915</v>
      </c>
      <c r="H30" s="785">
        <v>6673</v>
      </c>
      <c r="I30" s="785">
        <v>6609</v>
      </c>
      <c r="J30" s="785">
        <v>3809</v>
      </c>
      <c r="K30" s="785">
        <v>25720</v>
      </c>
      <c r="M30" s="964"/>
    </row>
    <row r="31" spans="2:13">
      <c r="B31" s="1168"/>
      <c r="C31" s="784" t="s">
        <v>56</v>
      </c>
      <c r="D31" s="787">
        <v>13021</v>
      </c>
      <c r="E31" s="787">
        <v>4674</v>
      </c>
      <c r="F31" s="787">
        <v>14207</v>
      </c>
      <c r="G31" s="787">
        <v>5401</v>
      </c>
      <c r="H31" s="787">
        <v>4262</v>
      </c>
      <c r="I31" s="787">
        <v>6605</v>
      </c>
      <c r="J31" s="787">
        <v>3221</v>
      </c>
      <c r="K31" s="787">
        <v>29764</v>
      </c>
      <c r="M31" s="964"/>
    </row>
    <row r="32" spans="2:13">
      <c r="B32" s="1166">
        <v>2020</v>
      </c>
      <c r="C32" s="888" t="s">
        <v>47</v>
      </c>
      <c r="D32" s="783">
        <v>31969</v>
      </c>
      <c r="E32" s="783">
        <v>9523</v>
      </c>
      <c r="F32" s="783">
        <v>11858</v>
      </c>
      <c r="G32" s="783">
        <v>26644</v>
      </c>
      <c r="H32" s="783">
        <v>20885</v>
      </c>
      <c r="I32" s="783">
        <v>69989</v>
      </c>
      <c r="J32" s="783">
        <v>9809</v>
      </c>
      <c r="K32" s="783">
        <v>84322</v>
      </c>
      <c r="L32" s="887"/>
      <c r="M32" s="964"/>
    </row>
    <row r="33" spans="2:12">
      <c r="B33" s="1167"/>
      <c r="C33" s="889" t="s">
        <v>48</v>
      </c>
      <c r="D33" s="785">
        <v>4489</v>
      </c>
      <c r="E33" s="785">
        <v>10329</v>
      </c>
      <c r="F33" s="785">
        <v>2828</v>
      </c>
      <c r="G33" s="785">
        <v>9266</v>
      </c>
      <c r="H33" s="785">
        <v>42590</v>
      </c>
      <c r="I33" s="785">
        <v>10720</v>
      </c>
      <c r="J33" s="785">
        <v>38445</v>
      </c>
      <c r="K33" s="785">
        <v>43787</v>
      </c>
      <c r="L33" s="887"/>
    </row>
    <row r="34" spans="2:12">
      <c r="B34" s="1167"/>
      <c r="C34" s="889" t="s">
        <v>49</v>
      </c>
      <c r="D34" s="785">
        <v>1582</v>
      </c>
      <c r="E34" s="785">
        <v>3358</v>
      </c>
      <c r="F34" s="785">
        <v>2601</v>
      </c>
      <c r="G34" s="785">
        <v>5934</v>
      </c>
      <c r="H34" s="785">
        <v>18230</v>
      </c>
      <c r="I34" s="785">
        <v>6607</v>
      </c>
      <c r="J34" s="785">
        <v>43038</v>
      </c>
      <c r="K34" s="785">
        <v>25883</v>
      </c>
      <c r="L34" s="887"/>
    </row>
    <row r="35" spans="2:12">
      <c r="B35" s="1167"/>
      <c r="C35" s="889" t="s">
        <v>57</v>
      </c>
      <c r="D35" s="785"/>
      <c r="E35" s="785"/>
      <c r="F35" s="785"/>
      <c r="G35" s="785"/>
      <c r="H35" s="785"/>
      <c r="I35" s="785"/>
      <c r="J35" s="785"/>
      <c r="K35" s="785"/>
      <c r="L35" s="887"/>
    </row>
    <row r="36" spans="2:12">
      <c r="B36" s="1167"/>
      <c r="C36" s="889" t="s">
        <v>58</v>
      </c>
      <c r="D36" s="785"/>
      <c r="E36" s="785"/>
      <c r="F36" s="785"/>
      <c r="G36" s="785"/>
      <c r="H36" s="785"/>
      <c r="I36" s="785"/>
      <c r="J36" s="785"/>
      <c r="K36" s="785"/>
      <c r="L36" s="887"/>
    </row>
    <row r="37" spans="2:12">
      <c r="B37" s="1167"/>
      <c r="C37" s="889" t="s">
        <v>50</v>
      </c>
      <c r="D37" s="785"/>
      <c r="E37" s="785"/>
      <c r="F37" s="785"/>
      <c r="G37" s="785"/>
      <c r="H37" s="785"/>
      <c r="I37" s="785"/>
      <c r="J37" s="785"/>
      <c r="K37" s="785"/>
      <c r="L37" s="887"/>
    </row>
    <row r="38" spans="2:12">
      <c r="B38" s="1167"/>
      <c r="C38" s="889" t="s">
        <v>51</v>
      </c>
      <c r="D38" s="785"/>
      <c r="E38" s="785"/>
      <c r="F38" s="785"/>
      <c r="G38" s="785"/>
      <c r="H38" s="785"/>
      <c r="I38" s="785"/>
      <c r="J38" s="785"/>
      <c r="K38" s="785"/>
      <c r="L38" s="887"/>
    </row>
    <row r="39" spans="2:12">
      <c r="B39" s="1167"/>
      <c r="C39" s="889" t="s">
        <v>52</v>
      </c>
      <c r="D39" s="785"/>
      <c r="E39" s="785"/>
      <c r="F39" s="785"/>
      <c r="G39" s="785"/>
      <c r="H39" s="785"/>
      <c r="I39" s="785"/>
      <c r="J39" s="785"/>
      <c r="K39" s="785"/>
      <c r="L39" s="887"/>
    </row>
    <row r="40" spans="2:12">
      <c r="B40" s="1167"/>
      <c r="C40" s="889" t="s">
        <v>53</v>
      </c>
      <c r="D40" s="785"/>
      <c r="E40" s="785"/>
      <c r="F40" s="785"/>
      <c r="G40" s="785"/>
      <c r="H40" s="785"/>
      <c r="I40" s="785"/>
      <c r="J40" s="785"/>
      <c r="K40" s="785"/>
      <c r="L40" s="887"/>
    </row>
    <row r="41" spans="2:12">
      <c r="B41" s="1167"/>
      <c r="C41" s="889" t="s">
        <v>54</v>
      </c>
      <c r="D41" s="785"/>
      <c r="E41" s="785"/>
      <c r="F41" s="785"/>
      <c r="G41" s="785"/>
      <c r="H41" s="785"/>
      <c r="I41" s="785"/>
      <c r="J41" s="785"/>
      <c r="K41" s="785"/>
      <c r="L41" s="887"/>
    </row>
    <row r="42" spans="2:12">
      <c r="B42" s="1168"/>
      <c r="C42" s="890" t="s">
        <v>55</v>
      </c>
      <c r="D42" s="787"/>
      <c r="E42" s="787"/>
      <c r="F42" s="787"/>
      <c r="G42" s="787"/>
      <c r="H42" s="787"/>
      <c r="I42" s="787"/>
      <c r="J42" s="787"/>
      <c r="K42" s="787"/>
      <c r="L42" s="887"/>
    </row>
    <row r="43" spans="2:12">
      <c r="B43" s="780" t="s">
        <v>531</v>
      </c>
      <c r="C43" s="793"/>
    </row>
    <row r="44" spans="2:12">
      <c r="C44" s="793"/>
    </row>
    <row r="45" spans="2:12">
      <c r="C45" s="798"/>
    </row>
  </sheetData>
  <mergeCells count="10">
    <mergeCell ref="B1:K1"/>
    <mergeCell ref="B32:B42"/>
    <mergeCell ref="D6:K6"/>
    <mergeCell ref="B2:K2"/>
    <mergeCell ref="B3:K3"/>
    <mergeCell ref="B4:K4"/>
    <mergeCell ref="B8:B19"/>
    <mergeCell ref="B20:B31"/>
    <mergeCell ref="B6:B7"/>
    <mergeCell ref="C6:C7"/>
  </mergeCells>
  <printOptions horizontalCentered="1"/>
  <pageMargins left="0.70866141732283472" right="0.70866141732283472" top="0.74803149606299213" bottom="0.74803149606299213" header="0.31496062992125984" footer="0.31496062992125984"/>
  <pageSetup scale="7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5" tint="0.79998168889431442"/>
    <pageSetUpPr fitToPage="1"/>
  </sheetPr>
  <dimension ref="A1:J43"/>
  <sheetViews>
    <sheetView workbookViewId="0">
      <selection sqref="A1:J1"/>
    </sheetView>
  </sheetViews>
  <sheetFormatPr baseColWidth="10" defaultRowHeight="14.25" customHeight="1"/>
  <cols>
    <col min="1" max="10" width="10" customWidth="1"/>
  </cols>
  <sheetData>
    <row r="1" spans="1:10" ht="14.25" customHeight="1">
      <c r="A1" s="1038" t="s">
        <v>637</v>
      </c>
      <c r="B1" s="1038"/>
      <c r="C1" s="1038"/>
      <c r="D1" s="1038"/>
      <c r="E1" s="1038"/>
      <c r="F1" s="1038"/>
      <c r="G1" s="1038"/>
      <c r="H1" s="1038"/>
      <c r="I1" s="1038"/>
      <c r="J1" s="1038"/>
    </row>
    <row r="2" spans="1:10" ht="14.25" customHeight="1">
      <c r="A2" s="1038" t="s">
        <v>636</v>
      </c>
      <c r="B2" s="1038"/>
      <c r="C2" s="1038"/>
      <c r="D2" s="1038"/>
      <c r="E2" s="1038"/>
      <c r="F2" s="1038"/>
      <c r="G2" s="1038"/>
      <c r="H2" s="1038"/>
      <c r="I2" s="1038"/>
      <c r="J2" s="1038"/>
    </row>
    <row r="3" spans="1:10" ht="14.25" customHeight="1">
      <c r="A3" s="1152" t="s">
        <v>619</v>
      </c>
      <c r="B3" s="1152"/>
      <c r="C3" s="1152"/>
      <c r="D3" s="1152"/>
      <c r="E3" s="1152"/>
      <c r="F3" s="1152"/>
      <c r="G3" s="1152"/>
      <c r="H3" s="1152"/>
      <c r="I3" s="1152"/>
      <c r="J3" s="1152"/>
    </row>
    <row r="4" spans="1:10" ht="14.25" customHeight="1">
      <c r="A4" s="1038" t="s">
        <v>169</v>
      </c>
      <c r="B4" s="1038"/>
      <c r="C4" s="1038"/>
      <c r="D4" s="1038"/>
      <c r="E4" s="1038"/>
      <c r="F4" s="1038"/>
      <c r="G4" s="1038"/>
      <c r="H4" s="1038"/>
      <c r="I4" s="1038"/>
      <c r="J4" s="1038"/>
    </row>
    <row r="5" spans="1:10" ht="14.25" customHeight="1">
      <c r="A5" s="829"/>
      <c r="B5" s="829"/>
      <c r="C5" s="829"/>
      <c r="D5" s="829"/>
      <c r="E5" s="829"/>
      <c r="F5" s="830"/>
      <c r="G5" s="829"/>
      <c r="H5" s="829"/>
      <c r="I5" s="829"/>
      <c r="J5" s="829"/>
    </row>
    <row r="6" spans="1:10" ht="14.25" customHeight="1">
      <c r="A6" s="1177" t="s">
        <v>163</v>
      </c>
      <c r="B6" s="1177" t="s">
        <v>96</v>
      </c>
      <c r="C6" s="1164" t="s">
        <v>525</v>
      </c>
      <c r="D6" s="1170"/>
      <c r="E6" s="1170"/>
      <c r="F6" s="1170"/>
      <c r="G6" s="1170"/>
      <c r="H6" s="1170"/>
      <c r="I6" s="1170"/>
      <c r="J6" s="1165"/>
    </row>
    <row r="7" spans="1:10" ht="56.25" customHeight="1">
      <c r="A7" s="1177"/>
      <c r="B7" s="1177"/>
      <c r="C7" s="970" t="s">
        <v>549</v>
      </c>
      <c r="D7" s="969" t="s">
        <v>175</v>
      </c>
      <c r="E7" s="969" t="s">
        <v>208</v>
      </c>
      <c r="F7" s="969" t="s">
        <v>540</v>
      </c>
      <c r="G7" s="969" t="s">
        <v>533</v>
      </c>
      <c r="H7" s="969" t="s">
        <v>480</v>
      </c>
      <c r="I7" s="970" t="s">
        <v>534</v>
      </c>
      <c r="J7" s="886" t="s">
        <v>207</v>
      </c>
    </row>
    <row r="8" spans="1:10" ht="14.25" customHeight="1">
      <c r="A8" s="1166">
        <v>2018</v>
      </c>
      <c r="B8" s="782" t="s">
        <v>47</v>
      </c>
      <c r="C8" s="785">
        <v>1031</v>
      </c>
      <c r="D8" s="785">
        <v>9814</v>
      </c>
      <c r="E8" s="785">
        <v>10326</v>
      </c>
      <c r="F8" s="785">
        <v>0</v>
      </c>
      <c r="G8" s="785">
        <v>0</v>
      </c>
      <c r="H8" s="785">
        <v>0</v>
      </c>
      <c r="I8" s="785">
        <v>1982</v>
      </c>
      <c r="J8" s="785">
        <v>22492</v>
      </c>
    </row>
    <row r="9" spans="1:10" ht="14.25" customHeight="1">
      <c r="A9" s="1167"/>
      <c r="B9" s="784" t="s">
        <v>48</v>
      </c>
      <c r="C9" s="785">
        <v>56</v>
      </c>
      <c r="D9" s="785">
        <v>2250</v>
      </c>
      <c r="E9" s="785">
        <v>3896</v>
      </c>
      <c r="F9" s="785">
        <v>0</v>
      </c>
      <c r="G9" s="785">
        <v>0</v>
      </c>
      <c r="H9" s="785">
        <v>0</v>
      </c>
      <c r="I9" s="785">
        <v>0</v>
      </c>
      <c r="J9" s="785">
        <v>5010</v>
      </c>
    </row>
    <row r="10" spans="1:10" ht="14.25" customHeight="1">
      <c r="A10" s="1167"/>
      <c r="B10" s="784" t="s">
        <v>49</v>
      </c>
      <c r="C10" s="785">
        <v>13328</v>
      </c>
      <c r="D10" s="785">
        <v>9589</v>
      </c>
      <c r="E10" s="785">
        <v>8719</v>
      </c>
      <c r="F10" s="785">
        <v>11021</v>
      </c>
      <c r="G10" s="785">
        <v>0</v>
      </c>
      <c r="H10" s="785">
        <v>789</v>
      </c>
      <c r="I10" s="785">
        <v>1009</v>
      </c>
      <c r="J10" s="785">
        <v>46662</v>
      </c>
    </row>
    <row r="11" spans="1:10" ht="14.25" customHeight="1">
      <c r="A11" s="1167"/>
      <c r="B11" s="784" t="s">
        <v>57</v>
      </c>
      <c r="C11" s="785">
        <v>11920</v>
      </c>
      <c r="D11" s="785">
        <v>4870</v>
      </c>
      <c r="E11" s="785">
        <v>6932</v>
      </c>
      <c r="F11" s="785">
        <v>7130</v>
      </c>
      <c r="G11" s="785">
        <v>0</v>
      </c>
      <c r="H11" s="785">
        <v>4770</v>
      </c>
      <c r="I11" s="785">
        <v>253</v>
      </c>
      <c r="J11" s="785">
        <v>69914</v>
      </c>
    </row>
    <row r="12" spans="1:10" ht="14.25" customHeight="1">
      <c r="A12" s="1167"/>
      <c r="B12" s="784" t="s">
        <v>58</v>
      </c>
      <c r="C12" s="785">
        <v>1815</v>
      </c>
      <c r="D12" s="785">
        <v>11945</v>
      </c>
      <c r="E12" s="785">
        <v>22622</v>
      </c>
      <c r="F12" s="785">
        <v>9198</v>
      </c>
      <c r="G12" s="785">
        <v>0</v>
      </c>
      <c r="H12" s="785">
        <v>0</v>
      </c>
      <c r="I12" s="785">
        <v>521</v>
      </c>
      <c r="J12" s="785">
        <v>80665</v>
      </c>
    </row>
    <row r="13" spans="1:10" ht="14.25" customHeight="1">
      <c r="A13" s="1167"/>
      <c r="B13" s="784" t="s">
        <v>50</v>
      </c>
      <c r="C13" s="785">
        <v>1060</v>
      </c>
      <c r="D13" s="785">
        <v>13492</v>
      </c>
      <c r="E13" s="785">
        <v>15145</v>
      </c>
      <c r="F13" s="785">
        <v>1369</v>
      </c>
      <c r="G13" s="785">
        <v>0</v>
      </c>
      <c r="H13" s="785">
        <v>0</v>
      </c>
      <c r="I13" s="785">
        <v>729</v>
      </c>
      <c r="J13" s="785">
        <v>21459</v>
      </c>
    </row>
    <row r="14" spans="1:10" ht="14.25" customHeight="1">
      <c r="A14" s="1167"/>
      <c r="B14" s="784" t="s">
        <v>51</v>
      </c>
      <c r="C14" s="785">
        <v>1677</v>
      </c>
      <c r="D14" s="785">
        <v>2893</v>
      </c>
      <c r="E14" s="785">
        <v>7315</v>
      </c>
      <c r="F14" s="785">
        <v>0</v>
      </c>
      <c r="G14" s="785">
        <v>0</v>
      </c>
      <c r="H14" s="785">
        <v>906</v>
      </c>
      <c r="I14" s="785">
        <v>0</v>
      </c>
      <c r="J14" s="785">
        <v>35569</v>
      </c>
    </row>
    <row r="15" spans="1:10" ht="14.25" customHeight="1">
      <c r="A15" s="1167"/>
      <c r="B15" s="784" t="s">
        <v>52</v>
      </c>
      <c r="C15" s="785">
        <v>10800</v>
      </c>
      <c r="D15" s="785">
        <v>4348</v>
      </c>
      <c r="E15" s="785">
        <v>5934</v>
      </c>
      <c r="F15" s="785">
        <v>1397</v>
      </c>
      <c r="G15" s="785">
        <v>0</v>
      </c>
      <c r="H15" s="785">
        <v>0</v>
      </c>
      <c r="I15" s="785">
        <v>0</v>
      </c>
      <c r="J15" s="785">
        <v>30424</v>
      </c>
    </row>
    <row r="16" spans="1:10" ht="14.25" customHeight="1">
      <c r="A16" s="1167"/>
      <c r="B16" s="784" t="s">
        <v>53</v>
      </c>
      <c r="C16" s="785">
        <v>225</v>
      </c>
      <c r="D16" s="785">
        <v>5986</v>
      </c>
      <c r="E16" s="785">
        <v>10507</v>
      </c>
      <c r="F16" s="785">
        <v>2200</v>
      </c>
      <c r="G16" s="785">
        <v>0</v>
      </c>
      <c r="H16" s="785">
        <v>0</v>
      </c>
      <c r="I16" s="785">
        <v>0</v>
      </c>
      <c r="J16" s="785">
        <v>38151</v>
      </c>
    </row>
    <row r="17" spans="1:10" ht="14.25" customHeight="1">
      <c r="A17" s="1167"/>
      <c r="B17" s="784" t="s">
        <v>54</v>
      </c>
      <c r="C17" s="785">
        <v>10760</v>
      </c>
      <c r="D17" s="785">
        <v>5033</v>
      </c>
      <c r="E17" s="785">
        <v>3000</v>
      </c>
      <c r="F17" s="785">
        <v>0</v>
      </c>
      <c r="G17" s="785">
        <v>0</v>
      </c>
      <c r="H17" s="785">
        <v>0</v>
      </c>
      <c r="I17" s="785">
        <v>0</v>
      </c>
      <c r="J17" s="785">
        <v>42559</v>
      </c>
    </row>
    <row r="18" spans="1:10" ht="14.25" customHeight="1">
      <c r="A18" s="1167"/>
      <c r="B18" s="784" t="s">
        <v>55</v>
      </c>
      <c r="C18" s="785">
        <v>18243</v>
      </c>
      <c r="D18" s="785">
        <v>10613</v>
      </c>
      <c r="E18" s="785">
        <v>18097</v>
      </c>
      <c r="F18" s="785">
        <v>7621</v>
      </c>
      <c r="G18" s="785">
        <v>0</v>
      </c>
      <c r="H18" s="785">
        <v>0</v>
      </c>
      <c r="I18" s="785">
        <v>0</v>
      </c>
      <c r="J18" s="785">
        <v>76823</v>
      </c>
    </row>
    <row r="19" spans="1:10" ht="14.25" customHeight="1">
      <c r="A19" s="1168"/>
      <c r="B19" s="786" t="s">
        <v>56</v>
      </c>
      <c r="C19" s="787">
        <v>2226</v>
      </c>
      <c r="D19" s="787">
        <v>12262</v>
      </c>
      <c r="E19" s="787">
        <v>15382</v>
      </c>
      <c r="F19" s="787">
        <v>7621</v>
      </c>
      <c r="G19" s="787">
        <v>0</v>
      </c>
      <c r="H19" s="787">
        <v>0</v>
      </c>
      <c r="I19" s="787">
        <v>2391</v>
      </c>
      <c r="J19" s="787">
        <v>40711</v>
      </c>
    </row>
    <row r="20" spans="1:10" ht="14.25" customHeight="1">
      <c r="A20" s="1166">
        <v>2019</v>
      </c>
      <c r="B20" s="782" t="s">
        <v>47</v>
      </c>
      <c r="C20" s="783">
        <v>21041</v>
      </c>
      <c r="D20" s="783">
        <v>10071</v>
      </c>
      <c r="E20" s="783">
        <v>13400</v>
      </c>
      <c r="F20" s="783">
        <v>188</v>
      </c>
      <c r="G20" s="783">
        <v>0</v>
      </c>
      <c r="H20" s="783">
        <v>0</v>
      </c>
      <c r="I20" s="783">
        <v>1031</v>
      </c>
      <c r="J20" s="783">
        <v>52316</v>
      </c>
    </row>
    <row r="21" spans="1:10" ht="14.25" customHeight="1">
      <c r="A21" s="1167"/>
      <c r="B21" s="784" t="s">
        <v>48</v>
      </c>
      <c r="C21" s="785">
        <v>7144</v>
      </c>
      <c r="D21" s="785">
        <v>8497</v>
      </c>
      <c r="E21" s="785">
        <v>9693</v>
      </c>
      <c r="F21" s="785">
        <v>7802</v>
      </c>
      <c r="G21" s="785">
        <v>0</v>
      </c>
      <c r="H21" s="785">
        <v>0</v>
      </c>
      <c r="I21" s="785">
        <v>0</v>
      </c>
      <c r="J21" s="785">
        <v>30385</v>
      </c>
    </row>
    <row r="22" spans="1:10" ht="14.25" customHeight="1">
      <c r="A22" s="1167"/>
      <c r="B22" s="784" t="s">
        <v>49</v>
      </c>
      <c r="C22" s="785">
        <v>1160</v>
      </c>
      <c r="D22" s="785">
        <v>8734</v>
      </c>
      <c r="E22" s="785">
        <v>10214</v>
      </c>
      <c r="F22" s="785">
        <v>7313</v>
      </c>
      <c r="G22" s="785">
        <v>0</v>
      </c>
      <c r="H22" s="785">
        <v>0</v>
      </c>
      <c r="I22" s="785">
        <v>0</v>
      </c>
      <c r="J22" s="785">
        <v>57261</v>
      </c>
    </row>
    <row r="23" spans="1:10" ht="14.25" customHeight="1">
      <c r="A23" s="1167"/>
      <c r="B23" s="784" t="s">
        <v>57</v>
      </c>
      <c r="C23" s="785">
        <v>506</v>
      </c>
      <c r="D23" s="785">
        <v>5894</v>
      </c>
      <c r="E23" s="785">
        <v>12767</v>
      </c>
      <c r="F23" s="785">
        <v>0</v>
      </c>
      <c r="G23" s="785">
        <v>0</v>
      </c>
      <c r="H23" s="785">
        <v>334</v>
      </c>
      <c r="I23" s="785">
        <v>0</v>
      </c>
      <c r="J23" s="785">
        <v>63273</v>
      </c>
    </row>
    <row r="24" spans="1:10" ht="14.25" customHeight="1">
      <c r="A24" s="1167"/>
      <c r="B24" s="784" t="s">
        <v>58</v>
      </c>
      <c r="C24" s="785">
        <v>12920</v>
      </c>
      <c r="D24" s="785">
        <v>9141</v>
      </c>
      <c r="E24" s="785">
        <v>7587</v>
      </c>
      <c r="F24" s="785">
        <v>596</v>
      </c>
      <c r="G24" s="785">
        <v>41</v>
      </c>
      <c r="H24" s="785">
        <v>560</v>
      </c>
      <c r="I24" s="785">
        <v>0</v>
      </c>
      <c r="J24" s="785">
        <v>48768</v>
      </c>
    </row>
    <row r="25" spans="1:10" ht="14.25" customHeight="1">
      <c r="A25" s="1167"/>
      <c r="B25" s="784" t="s">
        <v>50</v>
      </c>
      <c r="C25" s="785">
        <v>10434</v>
      </c>
      <c r="D25" s="785">
        <v>10048</v>
      </c>
      <c r="E25" s="785">
        <v>16822</v>
      </c>
      <c r="F25" s="785">
        <v>7312</v>
      </c>
      <c r="G25" s="785">
        <v>0</v>
      </c>
      <c r="H25" s="785">
        <v>0</v>
      </c>
      <c r="I25" s="785">
        <v>0</v>
      </c>
      <c r="J25" s="785">
        <v>20534</v>
      </c>
    </row>
    <row r="26" spans="1:10" ht="14.25" customHeight="1">
      <c r="A26" s="1167"/>
      <c r="B26" s="784" t="s">
        <v>51</v>
      </c>
      <c r="C26" s="785">
        <v>0</v>
      </c>
      <c r="D26" s="785">
        <v>11449</v>
      </c>
      <c r="E26" s="785">
        <v>15262</v>
      </c>
      <c r="F26" s="785">
        <v>15596</v>
      </c>
      <c r="G26" s="785">
        <v>0</v>
      </c>
      <c r="H26" s="785">
        <v>0</v>
      </c>
      <c r="I26" s="785">
        <v>0</v>
      </c>
      <c r="J26" s="785">
        <v>43173</v>
      </c>
    </row>
    <row r="27" spans="1:10" ht="14.25" customHeight="1">
      <c r="A27" s="1167"/>
      <c r="B27" s="784" t="s">
        <v>52</v>
      </c>
      <c r="C27" s="785">
        <v>1036</v>
      </c>
      <c r="D27" s="785">
        <v>13325</v>
      </c>
      <c r="E27" s="785">
        <v>10869</v>
      </c>
      <c r="F27" s="785">
        <v>9696</v>
      </c>
      <c r="G27" s="785">
        <v>171</v>
      </c>
      <c r="H27" s="785">
        <v>0</v>
      </c>
      <c r="I27" s="785">
        <v>0</v>
      </c>
      <c r="J27" s="785">
        <v>53902</v>
      </c>
    </row>
    <row r="28" spans="1:10" ht="14.25" customHeight="1">
      <c r="A28" s="1167"/>
      <c r="B28" s="784" t="s">
        <v>53</v>
      </c>
      <c r="C28" s="785">
        <v>10007</v>
      </c>
      <c r="D28" s="785">
        <v>6635</v>
      </c>
      <c r="E28" s="785">
        <v>14838</v>
      </c>
      <c r="F28" s="785">
        <v>0</v>
      </c>
      <c r="G28" s="785">
        <v>1</v>
      </c>
      <c r="H28" s="785">
        <v>1023</v>
      </c>
      <c r="I28" s="785">
        <v>1289</v>
      </c>
      <c r="J28" s="785">
        <v>70749</v>
      </c>
    </row>
    <row r="29" spans="1:10" ht="14.25" customHeight="1">
      <c r="A29" s="1167"/>
      <c r="B29" s="784" t="s">
        <v>54</v>
      </c>
      <c r="C29" s="785">
        <v>491</v>
      </c>
      <c r="D29" s="785">
        <v>0</v>
      </c>
      <c r="E29" s="785">
        <v>1002</v>
      </c>
      <c r="F29" s="785">
        <v>0</v>
      </c>
      <c r="G29" s="785">
        <v>27</v>
      </c>
      <c r="H29" s="785">
        <v>261</v>
      </c>
      <c r="I29" s="785">
        <v>176</v>
      </c>
      <c r="J29" s="785">
        <v>26137</v>
      </c>
    </row>
    <row r="30" spans="1:10" ht="14.25" customHeight="1">
      <c r="A30" s="1167"/>
      <c r="B30" s="784" t="s">
        <v>55</v>
      </c>
      <c r="C30" s="785">
        <v>998</v>
      </c>
      <c r="D30" s="785">
        <v>7263</v>
      </c>
      <c r="E30" s="785">
        <v>15225</v>
      </c>
      <c r="F30" s="785">
        <v>8515</v>
      </c>
      <c r="G30" s="785">
        <v>478</v>
      </c>
      <c r="H30" s="785">
        <v>0</v>
      </c>
      <c r="I30" s="785">
        <v>0</v>
      </c>
      <c r="J30" s="785">
        <v>27099</v>
      </c>
    </row>
    <row r="31" spans="1:10" ht="14.25" customHeight="1">
      <c r="A31" s="1168"/>
      <c r="B31" s="784" t="s">
        <v>56</v>
      </c>
      <c r="C31" s="787">
        <v>20428</v>
      </c>
      <c r="D31" s="787">
        <v>6923</v>
      </c>
      <c r="E31" s="787">
        <v>6410</v>
      </c>
      <c r="F31" s="787">
        <v>11099</v>
      </c>
      <c r="G31" s="787">
        <v>0</v>
      </c>
      <c r="H31" s="787">
        <v>0</v>
      </c>
      <c r="I31" s="787">
        <v>4066</v>
      </c>
      <c r="J31" s="787">
        <v>39262</v>
      </c>
    </row>
    <row r="32" spans="1:10" ht="14.25" customHeight="1">
      <c r="A32" s="1166">
        <v>2020</v>
      </c>
      <c r="B32" s="888" t="s">
        <v>47</v>
      </c>
      <c r="C32" s="783">
        <v>14488</v>
      </c>
      <c r="D32" s="783">
        <v>13801</v>
      </c>
      <c r="E32" s="783">
        <v>6127</v>
      </c>
      <c r="F32" s="783">
        <v>0</v>
      </c>
      <c r="G32" s="783">
        <v>0</v>
      </c>
      <c r="H32" s="783">
        <v>0</v>
      </c>
      <c r="I32" s="783">
        <v>1213</v>
      </c>
      <c r="J32" s="783">
        <v>98108</v>
      </c>
    </row>
    <row r="33" spans="1:10" ht="14.25" customHeight="1">
      <c r="A33" s="1167"/>
      <c r="B33" s="889" t="s">
        <v>48</v>
      </c>
      <c r="C33" s="785">
        <v>0</v>
      </c>
      <c r="D33" s="785">
        <v>5514</v>
      </c>
      <c r="E33" s="785">
        <v>6032</v>
      </c>
      <c r="F33" s="785">
        <v>301</v>
      </c>
      <c r="G33" s="785">
        <v>0</v>
      </c>
      <c r="H33" s="785">
        <v>820</v>
      </c>
      <c r="I33" s="785">
        <v>10000</v>
      </c>
      <c r="J33" s="785">
        <v>21293</v>
      </c>
    </row>
    <row r="34" spans="1:10" ht="14.25" customHeight="1">
      <c r="A34" s="1167"/>
      <c r="B34" s="889" t="s">
        <v>49</v>
      </c>
      <c r="C34" s="785">
        <v>28</v>
      </c>
      <c r="D34" s="785">
        <v>13555</v>
      </c>
      <c r="E34" s="785">
        <v>11595</v>
      </c>
      <c r="F34" s="785">
        <v>3021</v>
      </c>
      <c r="G34" s="785">
        <v>0</v>
      </c>
      <c r="H34" s="785">
        <v>0</v>
      </c>
      <c r="I34" s="785">
        <v>1025</v>
      </c>
      <c r="J34" s="785">
        <v>41270</v>
      </c>
    </row>
    <row r="35" spans="1:10" ht="14.25" customHeight="1">
      <c r="A35" s="1167"/>
      <c r="B35" s="889" t="s">
        <v>57</v>
      </c>
      <c r="C35" s="785"/>
      <c r="D35" s="785"/>
      <c r="E35" s="785"/>
      <c r="F35" s="785"/>
      <c r="G35" s="785"/>
      <c r="H35" s="785"/>
      <c r="I35" s="785"/>
      <c r="J35" s="785"/>
    </row>
    <row r="36" spans="1:10" ht="14.25" customHeight="1">
      <c r="A36" s="1167"/>
      <c r="B36" s="889" t="s">
        <v>58</v>
      </c>
      <c r="C36" s="785"/>
      <c r="D36" s="785"/>
      <c r="E36" s="785"/>
      <c r="F36" s="785"/>
      <c r="G36" s="785"/>
      <c r="H36" s="785"/>
      <c r="I36" s="785"/>
      <c r="J36" s="785"/>
    </row>
    <row r="37" spans="1:10" ht="14.25" customHeight="1">
      <c r="A37" s="1167"/>
      <c r="B37" s="889" t="s">
        <v>50</v>
      </c>
      <c r="C37" s="785"/>
      <c r="D37" s="785"/>
      <c r="E37" s="785"/>
      <c r="F37" s="785"/>
      <c r="G37" s="785"/>
      <c r="H37" s="785"/>
      <c r="I37" s="785"/>
      <c r="J37" s="785"/>
    </row>
    <row r="38" spans="1:10" ht="14.25" customHeight="1">
      <c r="A38" s="1167"/>
      <c r="B38" s="889" t="s">
        <v>51</v>
      </c>
      <c r="C38" s="785"/>
      <c r="D38" s="785"/>
      <c r="E38" s="785"/>
      <c r="F38" s="785"/>
      <c r="G38" s="785"/>
      <c r="H38" s="785"/>
      <c r="I38" s="785"/>
      <c r="J38" s="785"/>
    </row>
    <row r="39" spans="1:10" ht="14.25" customHeight="1">
      <c r="A39" s="1167"/>
      <c r="B39" s="889" t="s">
        <v>52</v>
      </c>
      <c r="C39" s="785"/>
      <c r="D39" s="785"/>
      <c r="E39" s="785"/>
      <c r="F39" s="785"/>
      <c r="G39" s="785"/>
      <c r="H39" s="785"/>
      <c r="I39" s="785"/>
      <c r="J39" s="785"/>
    </row>
    <row r="40" spans="1:10" ht="14.25" customHeight="1">
      <c r="A40" s="1167"/>
      <c r="B40" s="889" t="s">
        <v>53</v>
      </c>
      <c r="C40" s="785"/>
      <c r="D40" s="785"/>
      <c r="E40" s="785"/>
      <c r="F40" s="785"/>
      <c r="G40" s="785"/>
      <c r="H40" s="785"/>
      <c r="I40" s="785"/>
      <c r="J40" s="785"/>
    </row>
    <row r="41" spans="1:10" ht="14.25" customHeight="1">
      <c r="A41" s="1167"/>
      <c r="B41" s="889" t="s">
        <v>54</v>
      </c>
      <c r="C41" s="785"/>
      <c r="D41" s="785"/>
      <c r="E41" s="785"/>
      <c r="F41" s="785"/>
      <c r="G41" s="785"/>
      <c r="H41" s="785"/>
      <c r="I41" s="785"/>
      <c r="J41" s="785"/>
    </row>
    <row r="42" spans="1:10" ht="14.25" customHeight="1">
      <c r="A42" s="1168"/>
      <c r="B42" s="890" t="s">
        <v>55</v>
      </c>
      <c r="C42" s="787"/>
      <c r="D42" s="787"/>
      <c r="E42" s="787"/>
      <c r="F42" s="787"/>
      <c r="G42" s="787"/>
      <c r="H42" s="787"/>
      <c r="I42" s="787"/>
      <c r="J42" s="787"/>
    </row>
    <row r="43" spans="1:10" ht="14.25" customHeight="1">
      <c r="A43" s="780" t="s">
        <v>531</v>
      </c>
      <c r="B43" s="793"/>
      <c r="C43" s="648"/>
      <c r="D43" s="648"/>
      <c r="E43" s="648"/>
      <c r="F43" s="648"/>
      <c r="G43" s="648"/>
      <c r="H43" s="648"/>
      <c r="I43" s="648"/>
      <c r="J43" s="648"/>
    </row>
  </sheetData>
  <mergeCells count="10">
    <mergeCell ref="A8:A19"/>
    <mergeCell ref="A20:A31"/>
    <mergeCell ref="A32:A42"/>
    <mergeCell ref="A1:J1"/>
    <mergeCell ref="A2:J2"/>
    <mergeCell ref="A3:J3"/>
    <mergeCell ref="A4:J4"/>
    <mergeCell ref="A6:A7"/>
    <mergeCell ref="B6:B7"/>
    <mergeCell ref="C6:J6"/>
  </mergeCells>
  <pageMargins left="0.70866141732283472" right="0.70866141732283472" top="0.74803149606299213" bottom="0.74803149606299213" header="0.31496062992125984" footer="0.31496062992125984"/>
  <pageSetup paperSize="126" scale="7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5" tint="0.79998168889431442"/>
    <pageSetUpPr fitToPage="1"/>
  </sheetPr>
  <dimension ref="A1:J43"/>
  <sheetViews>
    <sheetView workbookViewId="0">
      <selection sqref="A1:J1"/>
    </sheetView>
  </sheetViews>
  <sheetFormatPr baseColWidth="10" defaultRowHeight="17.399999999999999"/>
  <cols>
    <col min="1" max="10" width="10" customWidth="1"/>
  </cols>
  <sheetData>
    <row r="1" spans="1:10" ht="14.25" customHeight="1">
      <c r="A1" s="1038" t="s">
        <v>642</v>
      </c>
      <c r="B1" s="1038"/>
      <c r="C1" s="1038"/>
      <c r="D1" s="1038"/>
      <c r="E1" s="1038"/>
      <c r="F1" s="1038"/>
      <c r="G1" s="1038"/>
      <c r="H1" s="1038"/>
      <c r="I1" s="1038"/>
      <c r="J1" s="1038"/>
    </row>
    <row r="2" spans="1:10" ht="14.25" customHeight="1">
      <c r="A2" s="1038" t="s">
        <v>641</v>
      </c>
      <c r="B2" s="1038"/>
      <c r="C2" s="1038"/>
      <c r="D2" s="1038"/>
      <c r="E2" s="1038"/>
      <c r="F2" s="1038"/>
      <c r="G2" s="1038"/>
      <c r="H2" s="1038"/>
      <c r="I2" s="1038"/>
      <c r="J2" s="1038"/>
    </row>
    <row r="3" spans="1:10" ht="14.25" customHeight="1">
      <c r="A3" s="1152" t="s">
        <v>619</v>
      </c>
      <c r="B3" s="1152"/>
      <c r="C3" s="1152"/>
      <c r="D3" s="1152"/>
      <c r="E3" s="1152"/>
      <c r="F3" s="1152"/>
      <c r="G3" s="1152"/>
      <c r="H3" s="1152"/>
      <c r="I3" s="1152"/>
      <c r="J3" s="1152"/>
    </row>
    <row r="4" spans="1:10" ht="14.25" customHeight="1">
      <c r="A4" s="1038" t="s">
        <v>169</v>
      </c>
      <c r="B4" s="1038"/>
      <c r="C4" s="1038"/>
      <c r="D4" s="1038"/>
      <c r="E4" s="1038"/>
      <c r="F4" s="1038"/>
      <c r="G4" s="1038"/>
      <c r="H4" s="1038"/>
      <c r="I4" s="1038"/>
      <c r="J4" s="1038"/>
    </row>
    <row r="5" spans="1:10" ht="14.25" customHeight="1">
      <c r="A5" s="829"/>
      <c r="B5" s="829"/>
      <c r="C5" s="829"/>
      <c r="D5" s="829"/>
      <c r="E5" s="829"/>
      <c r="F5" s="830"/>
      <c r="G5" s="829"/>
      <c r="H5" s="829"/>
      <c r="I5" s="829"/>
      <c r="J5" s="829"/>
    </row>
    <row r="6" spans="1:10" ht="14.25" customHeight="1">
      <c r="A6" s="1177" t="s">
        <v>163</v>
      </c>
      <c r="B6" s="1177" t="s">
        <v>96</v>
      </c>
      <c r="C6" s="1164" t="s">
        <v>525</v>
      </c>
      <c r="D6" s="1170"/>
      <c r="E6" s="1170"/>
      <c r="F6" s="1170"/>
      <c r="G6" s="1170"/>
      <c r="H6" s="1170"/>
      <c r="I6" s="1170"/>
      <c r="J6" s="1165"/>
    </row>
    <row r="7" spans="1:10" ht="56.25" customHeight="1">
      <c r="A7" s="1177"/>
      <c r="B7" s="1177"/>
      <c r="C7" s="970" t="s">
        <v>549</v>
      </c>
      <c r="D7" s="969" t="s">
        <v>175</v>
      </c>
      <c r="E7" s="969" t="s">
        <v>208</v>
      </c>
      <c r="F7" s="969" t="s">
        <v>540</v>
      </c>
      <c r="G7" s="969" t="s">
        <v>533</v>
      </c>
      <c r="H7" s="969" t="s">
        <v>480</v>
      </c>
      <c r="I7" s="970" t="s">
        <v>534</v>
      </c>
      <c r="J7" s="886" t="s">
        <v>207</v>
      </c>
    </row>
    <row r="8" spans="1:10" ht="14.25" customHeight="1">
      <c r="A8" s="1166">
        <v>2018</v>
      </c>
      <c r="B8" s="782" t="s">
        <v>47</v>
      </c>
      <c r="C8" s="785"/>
      <c r="D8" s="785"/>
      <c r="E8" s="785"/>
      <c r="F8" s="785">
        <v>12249</v>
      </c>
      <c r="G8" s="785">
        <v>1915</v>
      </c>
      <c r="H8" s="785">
        <v>557</v>
      </c>
      <c r="I8" s="785"/>
      <c r="J8" s="785"/>
    </row>
    <row r="9" spans="1:10" ht="14.25" customHeight="1">
      <c r="A9" s="1167"/>
      <c r="B9" s="784" t="s">
        <v>48</v>
      </c>
      <c r="C9" s="785"/>
      <c r="D9" s="785"/>
      <c r="E9" s="785"/>
      <c r="F9" s="785">
        <v>10165</v>
      </c>
      <c r="G9" s="785">
        <v>2154</v>
      </c>
      <c r="H9" s="785">
        <v>591</v>
      </c>
      <c r="I9" s="785"/>
      <c r="J9" s="785"/>
    </row>
    <row r="10" spans="1:10" ht="14.25" customHeight="1">
      <c r="A10" s="1167"/>
      <c r="B10" s="784" t="s">
        <v>49</v>
      </c>
      <c r="C10" s="785"/>
      <c r="D10" s="785"/>
      <c r="E10" s="785"/>
      <c r="F10" s="785">
        <v>1087</v>
      </c>
      <c r="G10" s="785">
        <v>2228</v>
      </c>
      <c r="H10" s="785">
        <v>644</v>
      </c>
      <c r="I10" s="785"/>
      <c r="J10" s="785"/>
    </row>
    <row r="11" spans="1:10" ht="14.25" customHeight="1">
      <c r="A11" s="1167"/>
      <c r="B11" s="784" t="s">
        <v>57</v>
      </c>
      <c r="C11" s="785"/>
      <c r="D11" s="785"/>
      <c r="E11" s="785"/>
      <c r="F11" s="785">
        <v>148</v>
      </c>
      <c r="G11" s="785">
        <v>2543</v>
      </c>
      <c r="H11" s="785">
        <v>633</v>
      </c>
      <c r="I11" s="785"/>
      <c r="J11" s="785"/>
    </row>
    <row r="12" spans="1:10" ht="14.25" customHeight="1">
      <c r="A12" s="1167"/>
      <c r="B12" s="784" t="s">
        <v>58</v>
      </c>
      <c r="C12" s="785"/>
      <c r="D12" s="785"/>
      <c r="E12" s="785"/>
      <c r="F12" s="785">
        <v>432</v>
      </c>
      <c r="G12" s="785">
        <v>2723</v>
      </c>
      <c r="H12" s="785">
        <v>678</v>
      </c>
      <c r="I12" s="785"/>
      <c r="J12" s="785"/>
    </row>
    <row r="13" spans="1:10" ht="14.25" customHeight="1">
      <c r="A13" s="1167"/>
      <c r="B13" s="784" t="s">
        <v>50</v>
      </c>
      <c r="C13" s="785"/>
      <c r="D13" s="785"/>
      <c r="E13" s="785"/>
      <c r="F13" s="785">
        <v>434</v>
      </c>
      <c r="G13" s="785">
        <v>1462</v>
      </c>
      <c r="H13" s="785">
        <v>579</v>
      </c>
      <c r="I13" s="785"/>
      <c r="J13" s="785"/>
    </row>
    <row r="14" spans="1:10" ht="14.25" customHeight="1">
      <c r="A14" s="1167"/>
      <c r="B14" s="784" t="s">
        <v>51</v>
      </c>
      <c r="C14" s="785"/>
      <c r="D14" s="785"/>
      <c r="E14" s="785"/>
      <c r="F14" s="785">
        <v>314</v>
      </c>
      <c r="G14" s="785">
        <v>1752</v>
      </c>
      <c r="H14" s="785">
        <v>621</v>
      </c>
      <c r="I14" s="785"/>
      <c r="J14" s="785"/>
    </row>
    <row r="15" spans="1:10" ht="14.25" customHeight="1">
      <c r="A15" s="1167"/>
      <c r="B15" s="784" t="s">
        <v>52</v>
      </c>
      <c r="C15" s="785"/>
      <c r="D15" s="785"/>
      <c r="E15" s="785"/>
      <c r="F15" s="785">
        <v>926</v>
      </c>
      <c r="G15" s="785">
        <v>1459</v>
      </c>
      <c r="H15" s="785">
        <v>530</v>
      </c>
      <c r="I15" s="785"/>
      <c r="J15" s="785"/>
    </row>
    <row r="16" spans="1:10" ht="14.25" customHeight="1">
      <c r="A16" s="1167"/>
      <c r="B16" s="784" t="s">
        <v>53</v>
      </c>
      <c r="C16" s="785"/>
      <c r="D16" s="785"/>
      <c r="E16" s="785"/>
      <c r="F16" s="785">
        <v>3606</v>
      </c>
      <c r="G16" s="785">
        <v>1223</v>
      </c>
      <c r="H16" s="785">
        <v>489</v>
      </c>
      <c r="I16" s="785"/>
      <c r="J16" s="785"/>
    </row>
    <row r="17" spans="1:10" ht="14.25" customHeight="1">
      <c r="A17" s="1167"/>
      <c r="B17" s="784" t="s">
        <v>54</v>
      </c>
      <c r="C17" s="785"/>
      <c r="D17" s="785"/>
      <c r="E17" s="785"/>
      <c r="F17" s="785">
        <v>38</v>
      </c>
      <c r="G17" s="785">
        <v>1368</v>
      </c>
      <c r="H17" s="785">
        <v>496</v>
      </c>
      <c r="I17" s="785"/>
      <c r="J17" s="785"/>
    </row>
    <row r="18" spans="1:10" ht="14.25" customHeight="1">
      <c r="A18" s="1167"/>
      <c r="B18" s="784" t="s">
        <v>55</v>
      </c>
      <c r="C18" s="785"/>
      <c r="D18" s="785"/>
      <c r="E18" s="785"/>
      <c r="F18" s="785">
        <v>0</v>
      </c>
      <c r="G18" s="785">
        <v>1125</v>
      </c>
      <c r="H18" s="785">
        <v>371</v>
      </c>
      <c r="I18" s="785"/>
      <c r="J18" s="785"/>
    </row>
    <row r="19" spans="1:10" ht="14.25" customHeight="1">
      <c r="A19" s="1168"/>
      <c r="B19" s="786" t="s">
        <v>56</v>
      </c>
      <c r="C19" s="787"/>
      <c r="D19" s="787"/>
      <c r="E19" s="787"/>
      <c r="F19" s="787">
        <v>0</v>
      </c>
      <c r="G19" s="787">
        <v>932</v>
      </c>
      <c r="H19" s="787">
        <v>397</v>
      </c>
      <c r="I19" s="787"/>
      <c r="J19" s="787"/>
    </row>
    <row r="20" spans="1:10" ht="14.25" customHeight="1">
      <c r="A20" s="1166">
        <v>2019</v>
      </c>
      <c r="B20" s="782" t="s">
        <v>47</v>
      </c>
      <c r="C20" s="783"/>
      <c r="D20" s="783"/>
      <c r="E20" s="783"/>
      <c r="F20" s="783">
        <v>8003</v>
      </c>
      <c r="G20" s="783">
        <v>1839</v>
      </c>
      <c r="H20" s="783">
        <v>448</v>
      </c>
      <c r="I20" s="783"/>
      <c r="J20" s="783"/>
    </row>
    <row r="21" spans="1:10" ht="14.25" customHeight="1">
      <c r="A21" s="1167"/>
      <c r="B21" s="784" t="s">
        <v>48</v>
      </c>
      <c r="C21" s="785"/>
      <c r="D21" s="785"/>
      <c r="E21" s="785"/>
      <c r="F21" s="785">
        <v>9040</v>
      </c>
      <c r="G21" s="785">
        <v>2177</v>
      </c>
      <c r="H21" s="785">
        <v>475</v>
      </c>
      <c r="I21" s="785"/>
      <c r="J21" s="785"/>
    </row>
    <row r="22" spans="1:10" ht="14.25" customHeight="1">
      <c r="A22" s="1167"/>
      <c r="B22" s="784" t="s">
        <v>49</v>
      </c>
      <c r="C22" s="785"/>
      <c r="D22" s="785"/>
      <c r="E22" s="785"/>
      <c r="F22" s="785">
        <v>745</v>
      </c>
      <c r="G22" s="785">
        <v>2130</v>
      </c>
      <c r="H22" s="785">
        <v>473</v>
      </c>
      <c r="I22" s="785"/>
      <c r="J22" s="785"/>
    </row>
    <row r="23" spans="1:10" ht="14.25" customHeight="1">
      <c r="A23" s="1167"/>
      <c r="B23" s="784" t="s">
        <v>57</v>
      </c>
      <c r="C23" s="785"/>
      <c r="D23" s="785"/>
      <c r="E23" s="785"/>
      <c r="F23" s="785">
        <v>199</v>
      </c>
      <c r="G23" s="785">
        <v>1711</v>
      </c>
      <c r="H23" s="785">
        <v>465</v>
      </c>
      <c r="I23" s="785"/>
      <c r="J23" s="785"/>
    </row>
    <row r="24" spans="1:10" ht="14.25" customHeight="1">
      <c r="A24" s="1167"/>
      <c r="B24" s="784" t="s">
        <v>58</v>
      </c>
      <c r="C24" s="785"/>
      <c r="D24" s="785"/>
      <c r="E24" s="785"/>
      <c r="F24" s="785">
        <v>85</v>
      </c>
      <c r="G24" s="785">
        <v>1013</v>
      </c>
      <c r="H24" s="785">
        <v>543</v>
      </c>
      <c r="I24" s="785"/>
      <c r="J24" s="785"/>
    </row>
    <row r="25" spans="1:10" ht="14.25" customHeight="1">
      <c r="A25" s="1167"/>
      <c r="B25" s="784" t="s">
        <v>50</v>
      </c>
      <c r="C25" s="785"/>
      <c r="D25" s="785"/>
      <c r="E25" s="785"/>
      <c r="F25" s="785">
        <v>0</v>
      </c>
      <c r="G25" s="785">
        <v>792</v>
      </c>
      <c r="H25" s="785">
        <v>453</v>
      </c>
      <c r="I25" s="785"/>
      <c r="J25" s="785"/>
    </row>
    <row r="26" spans="1:10" ht="14.25" customHeight="1">
      <c r="A26" s="1167"/>
      <c r="B26" s="784" t="s">
        <v>51</v>
      </c>
      <c r="C26" s="785"/>
      <c r="D26" s="785"/>
      <c r="E26" s="785"/>
      <c r="F26" s="785">
        <v>0</v>
      </c>
      <c r="G26" s="785">
        <v>1333</v>
      </c>
      <c r="H26" s="785">
        <v>514</v>
      </c>
      <c r="I26" s="785"/>
      <c r="J26" s="785"/>
    </row>
    <row r="27" spans="1:10" ht="14.25" customHeight="1">
      <c r="A27" s="1167"/>
      <c r="B27" s="784" t="s">
        <v>52</v>
      </c>
      <c r="C27" s="785"/>
      <c r="D27" s="785"/>
      <c r="E27" s="785"/>
      <c r="F27" s="785">
        <v>0</v>
      </c>
      <c r="G27" s="785">
        <v>847</v>
      </c>
      <c r="H27" s="785">
        <v>470</v>
      </c>
      <c r="I27" s="785"/>
      <c r="J27" s="785"/>
    </row>
    <row r="28" spans="1:10" ht="14.25" customHeight="1">
      <c r="A28" s="1167"/>
      <c r="B28" s="784" t="s">
        <v>53</v>
      </c>
      <c r="C28" s="785"/>
      <c r="D28" s="785"/>
      <c r="E28" s="785"/>
      <c r="F28" s="785">
        <v>0</v>
      </c>
      <c r="G28" s="785">
        <v>1361</v>
      </c>
      <c r="H28" s="785">
        <v>417</v>
      </c>
      <c r="I28" s="785"/>
      <c r="J28" s="785"/>
    </row>
    <row r="29" spans="1:10" ht="14.25" customHeight="1">
      <c r="A29" s="1167"/>
      <c r="B29" s="784" t="s">
        <v>54</v>
      </c>
      <c r="C29" s="785"/>
      <c r="D29" s="785"/>
      <c r="E29" s="785"/>
      <c r="F29" s="785">
        <v>3835</v>
      </c>
      <c r="G29" s="785">
        <v>1557</v>
      </c>
      <c r="H29" s="785">
        <v>565</v>
      </c>
      <c r="I29" s="785"/>
      <c r="J29" s="785"/>
    </row>
    <row r="30" spans="1:10" ht="14.25" customHeight="1">
      <c r="A30" s="1167"/>
      <c r="B30" s="784" t="s">
        <v>55</v>
      </c>
      <c r="C30" s="785"/>
      <c r="D30" s="785"/>
      <c r="E30" s="785"/>
      <c r="F30" s="785">
        <v>5858</v>
      </c>
      <c r="G30" s="785">
        <v>679</v>
      </c>
      <c r="H30" s="785">
        <v>400</v>
      </c>
      <c r="I30" s="785"/>
      <c r="J30" s="785"/>
    </row>
    <row r="31" spans="1:10" ht="14.25" customHeight="1">
      <c r="A31" s="1168"/>
      <c r="B31" s="784" t="s">
        <v>56</v>
      </c>
      <c r="C31" s="787"/>
      <c r="D31" s="787"/>
      <c r="E31" s="787"/>
      <c r="F31" s="787">
        <v>5953</v>
      </c>
      <c r="G31" s="787">
        <v>571</v>
      </c>
      <c r="H31" s="787">
        <v>287</v>
      </c>
      <c r="I31" s="787"/>
      <c r="J31" s="787"/>
    </row>
    <row r="32" spans="1:10" ht="14.25" customHeight="1">
      <c r="A32" s="1166">
        <v>2020</v>
      </c>
      <c r="B32" s="888" t="s">
        <v>47</v>
      </c>
      <c r="C32" s="783"/>
      <c r="D32" s="783"/>
      <c r="E32" s="783"/>
      <c r="F32" s="783">
        <v>12304</v>
      </c>
      <c r="G32" s="783">
        <v>930</v>
      </c>
      <c r="H32" s="783">
        <v>361</v>
      </c>
      <c r="I32" s="783"/>
      <c r="J32" s="783"/>
    </row>
    <row r="33" spans="1:10" ht="14.25" customHeight="1">
      <c r="A33" s="1167"/>
      <c r="B33" s="889" t="s">
        <v>48</v>
      </c>
      <c r="C33" s="785"/>
      <c r="D33" s="785"/>
      <c r="E33" s="785"/>
      <c r="F33" s="785">
        <v>1221</v>
      </c>
      <c r="G33" s="785">
        <v>1667</v>
      </c>
      <c r="H33" s="785">
        <v>563</v>
      </c>
      <c r="I33" s="785"/>
      <c r="J33" s="785"/>
    </row>
    <row r="34" spans="1:10" ht="14.25" customHeight="1">
      <c r="A34" s="1167"/>
      <c r="B34" s="889" t="s">
        <v>49</v>
      </c>
      <c r="C34" s="785"/>
      <c r="D34" s="785"/>
      <c r="E34" s="785"/>
      <c r="F34" s="785">
        <v>1</v>
      </c>
      <c r="G34" s="785">
        <v>1372</v>
      </c>
      <c r="H34" s="785">
        <v>480</v>
      </c>
      <c r="I34" s="785"/>
      <c r="J34" s="785"/>
    </row>
    <row r="35" spans="1:10" ht="14.25" customHeight="1">
      <c r="A35" s="1167"/>
      <c r="B35" s="889" t="s">
        <v>57</v>
      </c>
      <c r="C35" s="785"/>
      <c r="D35" s="785"/>
      <c r="E35" s="785"/>
      <c r="F35" s="785"/>
      <c r="G35" s="785"/>
      <c r="H35" s="785"/>
      <c r="I35" s="785"/>
      <c r="J35" s="785"/>
    </row>
    <row r="36" spans="1:10" ht="14.25" customHeight="1">
      <c r="A36" s="1167"/>
      <c r="B36" s="889" t="s">
        <v>58</v>
      </c>
      <c r="C36" s="785"/>
      <c r="D36" s="785"/>
      <c r="E36" s="785"/>
      <c r="F36" s="785"/>
      <c r="G36" s="785"/>
      <c r="H36" s="785"/>
      <c r="I36" s="785"/>
      <c r="J36" s="785"/>
    </row>
    <row r="37" spans="1:10" ht="14.25" customHeight="1">
      <c r="A37" s="1167"/>
      <c r="B37" s="889" t="s">
        <v>50</v>
      </c>
      <c r="C37" s="785"/>
      <c r="D37" s="785"/>
      <c r="E37" s="785"/>
      <c r="F37" s="785"/>
      <c r="G37" s="785"/>
      <c r="H37" s="785"/>
      <c r="I37" s="785"/>
      <c r="J37" s="785"/>
    </row>
    <row r="38" spans="1:10" ht="14.25" customHeight="1">
      <c r="A38" s="1167"/>
      <c r="B38" s="889" t="s">
        <v>51</v>
      </c>
      <c r="C38" s="785"/>
      <c r="D38" s="785"/>
      <c r="E38" s="785"/>
      <c r="F38" s="785"/>
      <c r="G38" s="785"/>
      <c r="H38" s="785"/>
      <c r="I38" s="785"/>
      <c r="J38" s="785"/>
    </row>
    <row r="39" spans="1:10" ht="14.25" customHeight="1">
      <c r="A39" s="1167"/>
      <c r="B39" s="889" t="s">
        <v>52</v>
      </c>
      <c r="C39" s="785"/>
      <c r="D39" s="785"/>
      <c r="E39" s="785"/>
      <c r="F39" s="785"/>
      <c r="G39" s="785"/>
      <c r="H39" s="785"/>
      <c r="I39" s="785"/>
      <c r="J39" s="785"/>
    </row>
    <row r="40" spans="1:10" ht="14.25" customHeight="1">
      <c r="A40" s="1167"/>
      <c r="B40" s="889" t="s">
        <v>53</v>
      </c>
      <c r="C40" s="785"/>
      <c r="D40" s="785"/>
      <c r="E40" s="785"/>
      <c r="F40" s="785"/>
      <c r="G40" s="785"/>
      <c r="H40" s="785"/>
      <c r="I40" s="785"/>
      <c r="J40" s="785"/>
    </row>
    <row r="41" spans="1:10" ht="14.25" customHeight="1">
      <c r="A41" s="1167"/>
      <c r="B41" s="889" t="s">
        <v>54</v>
      </c>
      <c r="C41" s="785"/>
      <c r="D41" s="785"/>
      <c r="E41" s="785"/>
      <c r="F41" s="785"/>
      <c r="G41" s="785"/>
      <c r="H41" s="785"/>
      <c r="I41" s="785"/>
      <c r="J41" s="785"/>
    </row>
    <row r="42" spans="1:10" ht="14.25" customHeight="1">
      <c r="A42" s="1168"/>
      <c r="B42" s="890" t="s">
        <v>55</v>
      </c>
      <c r="C42" s="787"/>
      <c r="D42" s="787"/>
      <c r="E42" s="787"/>
      <c r="F42" s="787"/>
      <c r="G42" s="787"/>
      <c r="H42" s="787"/>
      <c r="I42" s="787"/>
      <c r="J42" s="787"/>
    </row>
    <row r="43" spans="1:10" ht="14.25" customHeight="1">
      <c r="A43" s="780" t="s">
        <v>531</v>
      </c>
      <c r="B43" s="793"/>
      <c r="C43" s="648"/>
      <c r="D43" s="648"/>
      <c r="E43" s="648"/>
      <c r="F43" s="648"/>
      <c r="G43" s="648"/>
      <c r="H43" s="648"/>
      <c r="I43" s="648"/>
      <c r="J43" s="648"/>
    </row>
  </sheetData>
  <mergeCells count="10">
    <mergeCell ref="A8:A19"/>
    <mergeCell ref="A20:A31"/>
    <mergeCell ref="A32:A42"/>
    <mergeCell ref="A1:J1"/>
    <mergeCell ref="A2:J2"/>
    <mergeCell ref="A3:J3"/>
    <mergeCell ref="A4:J4"/>
    <mergeCell ref="A6:A7"/>
    <mergeCell ref="B6:B7"/>
    <mergeCell ref="C6:J6"/>
  </mergeCells>
  <pageMargins left="0.70866141732283472" right="0.70866141732283472" top="0.74803149606299213" bottom="0.74803149606299213" header="0.31496062992125984" footer="0.31496062992125984"/>
  <pageSetup paperSize="126" scale="7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79998168889431442"/>
  </sheetPr>
  <dimension ref="B1:F9"/>
  <sheetViews>
    <sheetView zoomScaleNormal="100" workbookViewId="0"/>
  </sheetViews>
  <sheetFormatPr baseColWidth="10" defaultRowHeight="17.399999999999999"/>
  <cols>
    <col min="1" max="1" width="3.69140625" customWidth="1"/>
    <col min="2" max="2" width="16.07421875" style="161" customWidth="1"/>
    <col min="3" max="5" width="11.921875" customWidth="1"/>
  </cols>
  <sheetData>
    <row r="1" spans="2:6">
      <c r="B1" s="1038" t="s">
        <v>638</v>
      </c>
      <c r="C1" s="1038"/>
      <c r="D1" s="1038"/>
      <c r="E1" s="1038"/>
    </row>
    <row r="2" spans="2:6">
      <c r="B2" s="1038" t="s">
        <v>649</v>
      </c>
      <c r="C2" s="1038"/>
      <c r="D2" s="1038"/>
      <c r="E2" s="1038"/>
    </row>
    <row r="3" spans="2:6">
      <c r="B3" s="1178" t="s">
        <v>182</v>
      </c>
      <c r="C3" s="1178"/>
      <c r="D3" s="1178"/>
      <c r="E3" s="1178"/>
    </row>
    <row r="4" spans="2:6">
      <c r="B4" s="1183"/>
      <c r="C4" s="1185" t="s">
        <v>106</v>
      </c>
      <c r="D4" s="1186"/>
      <c r="E4" s="1187"/>
    </row>
    <row r="5" spans="2:6" ht="26.4">
      <c r="B5" s="1184"/>
      <c r="C5" s="990" t="s">
        <v>646</v>
      </c>
      <c r="D5" s="991" t="s">
        <v>648</v>
      </c>
      <c r="E5" s="990" t="s">
        <v>647</v>
      </c>
    </row>
    <row r="6" spans="2:6" ht="25.5" customHeight="1">
      <c r="B6" s="989" t="s">
        <v>650</v>
      </c>
      <c r="C6" s="944">
        <v>0.01</v>
      </c>
      <c r="D6" s="944">
        <v>8.6999999999999994E-2</v>
      </c>
      <c r="E6" s="945">
        <v>0.04</v>
      </c>
      <c r="F6" s="296"/>
    </row>
    <row r="7" spans="2:6">
      <c r="B7" s="1180" t="s">
        <v>183</v>
      </c>
      <c r="C7" s="1181"/>
      <c r="D7" s="1181"/>
      <c r="E7" s="1182"/>
    </row>
    <row r="8" spans="2:6" ht="43.5" customHeight="1">
      <c r="B8" s="1179" t="s">
        <v>651</v>
      </c>
      <c r="C8" s="1179"/>
      <c r="D8" s="1179"/>
      <c r="E8" s="1179"/>
    </row>
    <row r="9" spans="2:6">
      <c r="C9" s="296"/>
    </row>
  </sheetData>
  <mergeCells count="7">
    <mergeCell ref="B1:E1"/>
    <mergeCell ref="B3:E3"/>
    <mergeCell ref="B8:E8"/>
    <mergeCell ref="B7:E7"/>
    <mergeCell ref="B4:B5"/>
    <mergeCell ref="C4:E4"/>
    <mergeCell ref="B2:E2"/>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J61"/>
  <sheetViews>
    <sheetView topLeftCell="A4" workbookViewId="0">
      <selection activeCell="J31" sqref="J31"/>
    </sheetView>
  </sheetViews>
  <sheetFormatPr baseColWidth="10" defaultColWidth="11.07421875" defaultRowHeight="15" customHeight="1"/>
  <cols>
    <col min="1" max="1" width="6" style="97" customWidth="1"/>
    <col min="2" max="5" width="10.23046875" style="97" customWidth="1"/>
    <col min="6" max="6" width="12.07421875" style="97" customWidth="1"/>
    <col min="7" max="7" width="6.23046875" style="97" customWidth="1"/>
    <col min="8" max="8" width="3.3828125" style="97" customWidth="1"/>
    <col min="9" max="16384" width="11.07421875" style="97"/>
  </cols>
  <sheetData>
    <row r="1" spans="1:8" ht="15" customHeight="1">
      <c r="A1" s="1014"/>
      <c r="B1" s="1014"/>
      <c r="C1" s="1014"/>
      <c r="D1" s="1014"/>
      <c r="E1" s="1014"/>
      <c r="F1" s="1014"/>
      <c r="G1" s="1014"/>
    </row>
    <row r="2" spans="1:8" s="85" customFormat="1" ht="15" customHeight="1">
      <c r="A2" s="1014" t="s">
        <v>404</v>
      </c>
      <c r="B2" s="1014"/>
      <c r="C2" s="1014"/>
      <c r="D2" s="1014"/>
      <c r="E2" s="1014"/>
      <c r="F2" s="1014"/>
      <c r="G2" s="1014"/>
    </row>
    <row r="3" spans="1:8" s="85" customFormat="1" ht="15" customHeight="1">
      <c r="A3" s="1014" t="s">
        <v>362</v>
      </c>
      <c r="B3" s="1014"/>
      <c r="C3" s="1014"/>
      <c r="D3" s="1014"/>
      <c r="E3" s="1014"/>
      <c r="F3" s="1014"/>
      <c r="G3" s="1014"/>
    </row>
    <row r="4" spans="1:8" s="85" customFormat="1" ht="15" customHeight="1">
      <c r="A4" s="88"/>
      <c r="B4" s="88"/>
      <c r="C4" s="88"/>
      <c r="D4" s="88"/>
      <c r="E4" s="88"/>
      <c r="F4" s="88"/>
      <c r="G4" s="88"/>
    </row>
    <row r="5" spans="1:8" s="85" customFormat="1" ht="15" customHeight="1">
      <c r="A5" s="89" t="s">
        <v>29</v>
      </c>
      <c r="B5" s="90" t="s">
        <v>18</v>
      </c>
      <c r="C5" s="90"/>
      <c r="D5" s="90"/>
      <c r="E5" s="90"/>
      <c r="F5" s="90"/>
      <c r="G5" s="91" t="s">
        <v>19</v>
      </c>
      <c r="H5" s="92"/>
    </row>
    <row r="6" spans="1:8" s="85" customFormat="1" ht="11.25" customHeight="1">
      <c r="A6" s="93"/>
      <c r="B6" s="93"/>
      <c r="C6" s="93"/>
      <c r="D6" s="93"/>
      <c r="E6" s="93"/>
      <c r="F6" s="93"/>
      <c r="G6" s="826"/>
    </row>
    <row r="7" spans="1:8" s="85" customFormat="1" ht="15.75" customHeight="1">
      <c r="A7" s="94" t="s">
        <v>417</v>
      </c>
      <c r="B7" s="1019" t="s">
        <v>577</v>
      </c>
      <c r="C7" s="1020"/>
      <c r="D7" s="1020"/>
      <c r="E7" s="1020"/>
      <c r="F7" s="1020"/>
      <c r="G7" s="825">
        <v>4</v>
      </c>
    </row>
    <row r="8" spans="1:8" s="85" customFormat="1" ht="15.75" customHeight="1">
      <c r="A8" s="94" t="s">
        <v>423</v>
      </c>
      <c r="B8" s="1015" t="s">
        <v>84</v>
      </c>
      <c r="C8" s="1015"/>
      <c r="D8" s="1015"/>
      <c r="E8" s="1015"/>
      <c r="F8" s="1015"/>
      <c r="G8" s="825">
        <v>5</v>
      </c>
    </row>
    <row r="9" spans="1:8" s="85" customFormat="1" ht="15.75" customHeight="1">
      <c r="A9" s="94" t="s">
        <v>424</v>
      </c>
      <c r="B9" s="1018" t="s">
        <v>127</v>
      </c>
      <c r="C9" s="1018"/>
      <c r="D9" s="1018"/>
      <c r="E9" s="1018"/>
      <c r="F9" s="1018"/>
      <c r="G9" s="825">
        <v>6</v>
      </c>
    </row>
    <row r="10" spans="1:8" s="85" customFormat="1" ht="15.75" customHeight="1">
      <c r="A10" s="94" t="s">
        <v>425</v>
      </c>
      <c r="B10" s="1015" t="s">
        <v>85</v>
      </c>
      <c r="C10" s="1015"/>
      <c r="D10" s="1015"/>
      <c r="E10" s="1015"/>
      <c r="F10" s="1015"/>
      <c r="G10" s="825">
        <v>7</v>
      </c>
    </row>
    <row r="11" spans="1:8" s="85" customFormat="1" ht="30" customHeight="1">
      <c r="A11" s="94" t="s">
        <v>418</v>
      </c>
      <c r="B11" s="1015" t="s">
        <v>105</v>
      </c>
      <c r="C11" s="1015"/>
      <c r="D11" s="1015"/>
      <c r="E11" s="1015"/>
      <c r="F11" s="1015"/>
      <c r="G11" s="825">
        <v>8</v>
      </c>
    </row>
    <row r="12" spans="1:8" s="85" customFormat="1" ht="30" customHeight="1">
      <c r="A12" s="94" t="s">
        <v>419</v>
      </c>
      <c r="B12" s="1018" t="s">
        <v>437</v>
      </c>
      <c r="C12" s="1018"/>
      <c r="D12" s="1018"/>
      <c r="E12" s="1018"/>
      <c r="F12" s="1018"/>
      <c r="G12" s="825">
        <v>9</v>
      </c>
    </row>
    <row r="13" spans="1:8" s="85" customFormat="1" ht="15.75" customHeight="1">
      <c r="A13" s="94" t="s">
        <v>415</v>
      </c>
      <c r="B13" s="1015" t="s">
        <v>102</v>
      </c>
      <c r="C13" s="1015"/>
      <c r="D13" s="1015"/>
      <c r="E13" s="1015"/>
      <c r="F13" s="1015"/>
      <c r="G13" s="825">
        <v>10</v>
      </c>
    </row>
    <row r="14" spans="1:8" s="85" customFormat="1" ht="15.75" customHeight="1">
      <c r="A14" s="94" t="s">
        <v>416</v>
      </c>
      <c r="B14" s="1016" t="s">
        <v>487</v>
      </c>
      <c r="C14" s="1017"/>
      <c r="D14" s="1017"/>
      <c r="E14" s="1017"/>
      <c r="F14" s="1017"/>
      <c r="G14" s="825">
        <v>11</v>
      </c>
      <c r="H14" s="199"/>
    </row>
    <row r="15" spans="1:8" s="85" customFormat="1" ht="15.75" customHeight="1">
      <c r="A15" s="552" t="s">
        <v>625</v>
      </c>
      <c r="B15" s="1017" t="s">
        <v>381</v>
      </c>
      <c r="C15" s="1017"/>
      <c r="D15" s="1017"/>
      <c r="E15" s="1017"/>
      <c r="F15" s="1017"/>
      <c r="G15" s="825">
        <v>12</v>
      </c>
      <c r="H15" s="199"/>
    </row>
    <row r="16" spans="1:8" s="85" customFormat="1" ht="15.75" customHeight="1">
      <c r="A16" s="552" t="s">
        <v>626</v>
      </c>
      <c r="B16" s="1017" t="s">
        <v>382</v>
      </c>
      <c r="C16" s="1017"/>
      <c r="D16" s="1017"/>
      <c r="E16" s="1017"/>
      <c r="F16" s="1017"/>
      <c r="G16" s="825">
        <v>13</v>
      </c>
      <c r="H16" s="199"/>
    </row>
    <row r="17" spans="1:10" s="85" customFormat="1" ht="15.75" customHeight="1">
      <c r="A17" s="552" t="s">
        <v>627</v>
      </c>
      <c r="B17" s="1017" t="s">
        <v>441</v>
      </c>
      <c r="C17" s="1017"/>
      <c r="D17" s="1017"/>
      <c r="E17" s="1017"/>
      <c r="F17" s="1017"/>
      <c r="G17" s="825">
        <v>14</v>
      </c>
      <c r="H17" s="199"/>
    </row>
    <row r="18" spans="1:10" s="85" customFormat="1" ht="15.75" customHeight="1">
      <c r="A18" s="552" t="s">
        <v>628</v>
      </c>
      <c r="B18" s="1017" t="s">
        <v>383</v>
      </c>
      <c r="C18" s="1017"/>
      <c r="D18" s="1017"/>
      <c r="E18" s="1017"/>
      <c r="F18" s="1017"/>
      <c r="G18" s="825">
        <v>15</v>
      </c>
      <c r="H18" s="199"/>
    </row>
    <row r="19" spans="1:10" s="85" customFormat="1" ht="15.75" customHeight="1">
      <c r="A19" s="552" t="s">
        <v>629</v>
      </c>
      <c r="B19" s="1017" t="s">
        <v>386</v>
      </c>
      <c r="C19" s="1017"/>
      <c r="D19" s="1017"/>
      <c r="E19" s="1017"/>
      <c r="F19" s="1017"/>
      <c r="G19" s="825">
        <v>16</v>
      </c>
      <c r="H19" s="199"/>
    </row>
    <row r="20" spans="1:10" s="85" customFormat="1" ht="30" customHeight="1">
      <c r="A20" s="552" t="s">
        <v>630</v>
      </c>
      <c r="B20" s="1017" t="s">
        <v>387</v>
      </c>
      <c r="C20" s="1017"/>
      <c r="D20" s="1017"/>
      <c r="E20" s="1017"/>
      <c r="F20" s="1017"/>
      <c r="G20" s="825">
        <v>17</v>
      </c>
      <c r="H20" s="199"/>
    </row>
    <row r="21" spans="1:10" s="85" customFormat="1" ht="15.75" customHeight="1">
      <c r="A21" s="552" t="s">
        <v>631</v>
      </c>
      <c r="B21" s="1017" t="s">
        <v>354</v>
      </c>
      <c r="C21" s="1017"/>
      <c r="D21" s="1017"/>
      <c r="E21" s="1017"/>
      <c r="F21" s="1017"/>
      <c r="G21" s="825">
        <v>18</v>
      </c>
      <c r="H21" s="199"/>
    </row>
    <row r="22" spans="1:10" s="85" customFormat="1" ht="15.75" customHeight="1">
      <c r="A22" s="94" t="s">
        <v>420</v>
      </c>
      <c r="B22" s="1015" t="s">
        <v>103</v>
      </c>
      <c r="C22" s="1015"/>
      <c r="D22" s="1015"/>
      <c r="E22" s="1015"/>
      <c r="F22" s="1015"/>
      <c r="G22" s="825">
        <v>19</v>
      </c>
    </row>
    <row r="23" spans="1:10" s="85" customFormat="1" ht="15.75" customHeight="1">
      <c r="A23" s="94" t="s">
        <v>421</v>
      </c>
      <c r="B23" s="1015" t="s">
        <v>15</v>
      </c>
      <c r="C23" s="1015"/>
      <c r="D23" s="1015"/>
      <c r="E23" s="1015"/>
      <c r="F23" s="1015"/>
      <c r="G23" s="825">
        <v>20</v>
      </c>
    </row>
    <row r="24" spans="1:10" s="85" customFormat="1" ht="15.75" customHeight="1">
      <c r="A24" s="94" t="s">
        <v>422</v>
      </c>
      <c r="B24" s="1015" t="s">
        <v>134</v>
      </c>
      <c r="C24" s="1015"/>
      <c r="D24" s="1015"/>
      <c r="E24" s="1015"/>
      <c r="F24" s="1015"/>
      <c r="G24" s="825">
        <v>22</v>
      </c>
    </row>
    <row r="25" spans="1:10" s="85" customFormat="1" ht="15.75" customHeight="1">
      <c r="A25" s="552" t="s">
        <v>528</v>
      </c>
      <c r="B25" s="1015" t="s">
        <v>124</v>
      </c>
      <c r="C25" s="1015"/>
      <c r="D25" s="1015"/>
      <c r="E25" s="1015"/>
      <c r="F25" s="1015"/>
      <c r="G25" s="825">
        <v>23</v>
      </c>
    </row>
    <row r="26" spans="1:10" s="776" customFormat="1" ht="15.75" customHeight="1">
      <c r="A26" s="552" t="s">
        <v>632</v>
      </c>
      <c r="B26" s="1027" t="s">
        <v>530</v>
      </c>
      <c r="C26" s="1027"/>
      <c r="D26" s="1027"/>
      <c r="E26" s="1027"/>
      <c r="F26" s="1027"/>
      <c r="G26" s="827">
        <v>24</v>
      </c>
    </row>
    <row r="27" spans="1:10" s="776" customFormat="1" ht="15.75" customHeight="1">
      <c r="A27" s="552" t="s">
        <v>633</v>
      </c>
      <c r="B27" s="1027" t="s">
        <v>532</v>
      </c>
      <c r="C27" s="1027"/>
      <c r="D27" s="1027"/>
      <c r="E27" s="1027"/>
      <c r="F27" s="1027"/>
      <c r="G27" s="827">
        <v>25</v>
      </c>
    </row>
    <row r="28" spans="1:10" s="776" customFormat="1" ht="15.75" customHeight="1">
      <c r="A28" s="552" t="s">
        <v>634</v>
      </c>
      <c r="B28" s="1027" t="s">
        <v>624</v>
      </c>
      <c r="C28" s="1027"/>
      <c r="D28" s="1027"/>
      <c r="E28" s="1027"/>
      <c r="F28" s="1027"/>
      <c r="G28" s="827" t="s">
        <v>643</v>
      </c>
    </row>
    <row r="29" spans="1:10" s="968" customFormat="1" ht="15.75" customHeight="1">
      <c r="A29" s="552" t="s">
        <v>635</v>
      </c>
      <c r="B29" s="1027" t="s">
        <v>636</v>
      </c>
      <c r="C29" s="1027"/>
      <c r="D29" s="1027"/>
      <c r="E29" s="1027"/>
      <c r="F29" s="1027"/>
      <c r="G29" s="827" t="s">
        <v>644</v>
      </c>
    </row>
    <row r="30" spans="1:10" s="968" customFormat="1" ht="15.75" customHeight="1">
      <c r="A30" s="552" t="s">
        <v>639</v>
      </c>
      <c r="B30" s="1027" t="s">
        <v>636</v>
      </c>
      <c r="C30" s="1027"/>
      <c r="D30" s="1027"/>
      <c r="E30" s="1027"/>
      <c r="F30" s="1027"/>
      <c r="G30" s="827" t="s">
        <v>645</v>
      </c>
    </row>
    <row r="31" spans="1:10" s="85" customFormat="1" ht="15.75" customHeight="1">
      <c r="A31" s="552" t="s">
        <v>640</v>
      </c>
      <c r="B31" s="93" t="s">
        <v>399</v>
      </c>
      <c r="C31" s="93"/>
      <c r="D31" s="93"/>
      <c r="E31" s="93"/>
      <c r="F31" s="93"/>
      <c r="G31" s="988">
        <v>27</v>
      </c>
      <c r="J31" s="244"/>
    </row>
    <row r="32" spans="1:10" s="85" customFormat="1" ht="15.75" customHeight="1">
      <c r="A32" s="89" t="s">
        <v>28</v>
      </c>
      <c r="B32" s="90" t="s">
        <v>18</v>
      </c>
      <c r="C32" s="90"/>
      <c r="D32" s="90"/>
      <c r="E32" s="90"/>
      <c r="F32" s="90"/>
      <c r="G32" s="542" t="s">
        <v>19</v>
      </c>
      <c r="J32" s="244"/>
    </row>
    <row r="33" spans="1:8" s="85" customFormat="1" ht="7.5" customHeight="1">
      <c r="A33" s="95"/>
      <c r="B33" s="93"/>
      <c r="C33" s="93"/>
      <c r="D33" s="93"/>
      <c r="E33" s="93"/>
      <c r="F33" s="93"/>
      <c r="G33" s="149"/>
    </row>
    <row r="34" spans="1:8" s="85" customFormat="1" ht="16.5" customHeight="1">
      <c r="A34" s="94" t="s">
        <v>417</v>
      </c>
      <c r="B34" s="1022" t="s">
        <v>151</v>
      </c>
      <c r="C34" s="1022"/>
      <c r="D34" s="1022"/>
      <c r="E34" s="1022"/>
      <c r="F34" s="1022"/>
      <c r="G34" s="149">
        <v>4</v>
      </c>
    </row>
    <row r="35" spans="1:8" s="85" customFormat="1" ht="16.5" customHeight="1">
      <c r="A35" s="94" t="s">
        <v>423</v>
      </c>
      <c r="B35" s="1026" t="s">
        <v>152</v>
      </c>
      <c r="C35" s="1026"/>
      <c r="D35" s="1026"/>
      <c r="E35" s="1026"/>
      <c r="F35" s="1026"/>
      <c r="G35" s="149">
        <v>5</v>
      </c>
    </row>
    <row r="36" spans="1:8" s="85" customFormat="1" ht="30" customHeight="1">
      <c r="A36" s="247" t="s">
        <v>424</v>
      </c>
      <c r="B36" s="1025" t="s">
        <v>153</v>
      </c>
      <c r="C36" s="1025"/>
      <c r="D36" s="1025"/>
      <c r="E36" s="1025"/>
      <c r="F36" s="1025"/>
      <c r="G36" s="149">
        <v>7</v>
      </c>
    </row>
    <row r="37" spans="1:8" s="85" customFormat="1" ht="15.75" customHeight="1">
      <c r="A37" s="247" t="s">
        <v>425</v>
      </c>
      <c r="B37" s="1016" t="s">
        <v>487</v>
      </c>
      <c r="C37" s="1017"/>
      <c r="D37" s="1017"/>
      <c r="E37" s="1017"/>
      <c r="F37" s="1017"/>
      <c r="G37" s="149">
        <v>11</v>
      </c>
      <c r="H37" s="199"/>
    </row>
    <row r="38" spans="1:8" s="85" customFormat="1" ht="15.75" customHeight="1">
      <c r="A38" s="247" t="s">
        <v>418</v>
      </c>
      <c r="B38" s="1023" t="s">
        <v>159</v>
      </c>
      <c r="C38" s="1023"/>
      <c r="D38" s="1023"/>
      <c r="E38" s="1023"/>
      <c r="F38" s="1023"/>
      <c r="G38" s="149">
        <v>12</v>
      </c>
      <c r="H38" s="199"/>
    </row>
    <row r="39" spans="1:8" s="85" customFormat="1" ht="15.75" customHeight="1">
      <c r="A39" s="247" t="s">
        <v>419</v>
      </c>
      <c r="B39" s="1023" t="s">
        <v>158</v>
      </c>
      <c r="C39" s="1023"/>
      <c r="D39" s="1023"/>
      <c r="E39" s="1023"/>
      <c r="F39" s="1023"/>
      <c r="G39" s="149">
        <v>13</v>
      </c>
    </row>
    <row r="40" spans="1:8" s="85" customFormat="1" ht="15.75" customHeight="1">
      <c r="A40" s="247" t="s">
        <v>415</v>
      </c>
      <c r="B40" s="1023" t="s">
        <v>157</v>
      </c>
      <c r="C40" s="1023"/>
      <c r="D40" s="1023"/>
      <c r="E40" s="1023"/>
      <c r="F40" s="1023"/>
      <c r="G40" s="149">
        <v>14</v>
      </c>
    </row>
    <row r="41" spans="1:8" s="85" customFormat="1" ht="15.75" customHeight="1">
      <c r="A41" s="247" t="s">
        <v>416</v>
      </c>
      <c r="B41" s="1015" t="s">
        <v>156</v>
      </c>
      <c r="C41" s="1015"/>
      <c r="D41" s="1015"/>
      <c r="E41" s="1015"/>
      <c r="F41" s="1015"/>
      <c r="G41" s="149">
        <v>16</v>
      </c>
    </row>
    <row r="42" spans="1:8" s="85" customFormat="1" ht="15.75" customHeight="1">
      <c r="A42" s="247" t="s">
        <v>377</v>
      </c>
      <c r="B42" s="1015" t="s">
        <v>155</v>
      </c>
      <c r="C42" s="1015"/>
      <c r="D42" s="1015"/>
      <c r="E42" s="1015"/>
      <c r="F42" s="1015"/>
      <c r="G42" s="149">
        <v>18</v>
      </c>
    </row>
    <row r="43" spans="1:8" s="85" customFormat="1" ht="15.75" customHeight="1">
      <c r="A43" s="247" t="s">
        <v>378</v>
      </c>
      <c r="B43" s="1025" t="s">
        <v>154</v>
      </c>
      <c r="C43" s="1025"/>
      <c r="D43" s="1025"/>
      <c r="E43" s="1025"/>
      <c r="F43" s="1025"/>
      <c r="G43" s="149">
        <v>20</v>
      </c>
    </row>
    <row r="44" spans="1:8" s="85" customFormat="1" ht="15.75" customHeight="1">
      <c r="A44" s="247" t="s">
        <v>379</v>
      </c>
      <c r="B44" s="1024" t="s">
        <v>160</v>
      </c>
      <c r="C44" s="1024"/>
      <c r="D44" s="1024"/>
      <c r="E44" s="1024"/>
      <c r="F44" s="1024"/>
      <c r="G44" s="149">
        <v>21</v>
      </c>
    </row>
    <row r="45" spans="1:8" s="85" customFormat="1" ht="12" customHeight="1">
      <c r="A45" s="96"/>
      <c r="B45" s="150"/>
      <c r="C45" s="86"/>
      <c r="D45" s="86"/>
      <c r="E45" s="86"/>
      <c r="F45" s="86"/>
      <c r="G45" s="149"/>
    </row>
    <row r="46" spans="1:8" s="85" customFormat="1" ht="12" customHeight="1">
      <c r="G46" s="834"/>
    </row>
    <row r="47" spans="1:8" ht="15" customHeight="1">
      <c r="G47" s="79"/>
    </row>
    <row r="48" spans="1:8" ht="15" customHeight="1">
      <c r="A48" s="94"/>
      <c r="B48" s="1021"/>
      <c r="C48" s="1021"/>
      <c r="D48" s="1021"/>
      <c r="E48" s="1021"/>
      <c r="F48" s="1021"/>
      <c r="G48" s="79"/>
    </row>
    <row r="61" spans="1:8" ht="30" customHeight="1">
      <c r="A61" s="246"/>
      <c r="H61" s="246"/>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9">
    <mergeCell ref="B21:F21"/>
    <mergeCell ref="B35:F35"/>
    <mergeCell ref="B16:F16"/>
    <mergeCell ref="B17:F17"/>
    <mergeCell ref="B18:F18"/>
    <mergeCell ref="B19:F19"/>
    <mergeCell ref="B20:F20"/>
    <mergeCell ref="B26:F26"/>
    <mergeCell ref="B27:F27"/>
    <mergeCell ref="B28:F28"/>
    <mergeCell ref="B29:F29"/>
    <mergeCell ref="B30:F30"/>
    <mergeCell ref="B48:F48"/>
    <mergeCell ref="B34:F34"/>
    <mergeCell ref="B38:F38"/>
    <mergeCell ref="B40:F40"/>
    <mergeCell ref="B41:F41"/>
    <mergeCell ref="B39:F39"/>
    <mergeCell ref="B37:F37"/>
    <mergeCell ref="B44:F44"/>
    <mergeCell ref="B36:F36"/>
    <mergeCell ref="B42:F42"/>
    <mergeCell ref="B43:F43"/>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s>
  <hyperlinks>
    <hyperlink ref="G7" location="'4'!A1" display="'4'!A1" xr:uid="{00000000-0004-0000-0200-000000000000}"/>
    <hyperlink ref="G8" location="'5'!A1" display="'5'!A1" xr:uid="{00000000-0004-0000-0200-000001000000}"/>
    <hyperlink ref="G9" location="'6'!Área_de_impresión" display="'6'!Área_de_impresión" xr:uid="{00000000-0004-0000-0200-000002000000}"/>
    <hyperlink ref="G10" location="'7'!Área_de_impresión" display="'7'!Área_de_impresión" xr:uid="{00000000-0004-0000-0200-000003000000}"/>
    <hyperlink ref="G11" location="'8'!Área_de_impresión" display="'8'!Área_de_impresión" xr:uid="{00000000-0004-0000-0200-000004000000}"/>
    <hyperlink ref="G12" location="'9'!Área_de_impresión" display="'9'!Área_de_impresión" xr:uid="{00000000-0004-0000-0200-000005000000}"/>
    <hyperlink ref="G13" location="'10'!Área_de_impresión" display="'10'!Área_de_impresión" xr:uid="{00000000-0004-0000-0200-000006000000}"/>
    <hyperlink ref="G14" location="'11'!A1" display="'11'!A1" xr:uid="{00000000-0004-0000-0200-000007000000}"/>
    <hyperlink ref="G22" location="'19'!A1" display="'19'!A1" xr:uid="{00000000-0004-0000-0200-000008000000}"/>
    <hyperlink ref="G23" location="'20'!A1" display="'20'!A1" xr:uid="{00000000-0004-0000-0200-000009000000}"/>
    <hyperlink ref="G34" location="'4'!A1" display="'4'!A1" xr:uid="{00000000-0004-0000-0200-00000A000000}"/>
    <hyperlink ref="G35" location="'5'!A1" display="'5'!A1" xr:uid="{00000000-0004-0000-0200-00000B000000}"/>
    <hyperlink ref="G36" location="'7'!A1" display="'7'!A1" xr:uid="{00000000-0004-0000-0200-00000C000000}"/>
    <hyperlink ref="G37" location="'11'!A1" display="'11'!A1" xr:uid="{00000000-0004-0000-0200-00000D000000}"/>
    <hyperlink ref="G38" location="'12'!Área_de_impresión" display="'12'!Área_de_impresión" xr:uid="{00000000-0004-0000-0200-00000E000000}"/>
    <hyperlink ref="G39" location="'13'!Área_de_impresión" display="'13'!Área_de_impresión" xr:uid="{00000000-0004-0000-0200-00000F000000}"/>
    <hyperlink ref="G40" location="'14'!Área_de_impresión" display="'14'!Área_de_impresión" xr:uid="{00000000-0004-0000-0200-000010000000}"/>
    <hyperlink ref="G41" location="'16'!A1" display="'16'!A1" xr:uid="{00000000-0004-0000-0200-000011000000}"/>
    <hyperlink ref="G42" location="'18'!A1" display="'18'!A1" xr:uid="{00000000-0004-0000-0200-000012000000}"/>
    <hyperlink ref="G43" location="'20'!A1" display="'20'!A1" xr:uid="{00000000-0004-0000-0200-000013000000}"/>
    <hyperlink ref="G44" location="'21'!A1" display="'21'!A1" xr:uid="{00000000-0004-0000-0200-000014000000}"/>
    <hyperlink ref="G24" location="'22'!A1" display="'22'!A1" xr:uid="{00000000-0004-0000-0200-000015000000}"/>
    <hyperlink ref="G25" location="'23'!A1" display="'23'!A1" xr:uid="{00000000-0004-0000-0200-000016000000}"/>
    <hyperlink ref="G15" location="'12'!A1" display="'12'!A1" xr:uid="{00000000-0004-0000-0200-000018000000}"/>
    <hyperlink ref="G16" location="'13'!A1" display="'13'!A1" xr:uid="{00000000-0004-0000-0200-000019000000}"/>
    <hyperlink ref="G17" location="'14'!A1" display="'14'!A1" xr:uid="{00000000-0004-0000-0200-00001A000000}"/>
    <hyperlink ref="G18" location="'15'!A1" display="'15'!A1" xr:uid="{00000000-0004-0000-0200-00001B000000}"/>
    <hyperlink ref="G19" location="'16'!A1" display="'16'!A1" xr:uid="{00000000-0004-0000-0200-00001C000000}"/>
    <hyperlink ref="G20" location="'17'!A1" display="'17'!A1" xr:uid="{00000000-0004-0000-0200-00001D000000}"/>
    <hyperlink ref="G21" location="'18'!A1" display="'18'!A1" xr:uid="{00000000-0004-0000-0200-00001E000000}"/>
    <hyperlink ref="G26" location="'24'!A1" display="'24'!A1" xr:uid="{43ECAFB1-8836-410A-8FE9-3D921C1F97C0}"/>
    <hyperlink ref="G27" location="'25'!A1" display="'25'!A1" xr:uid="{BE4911B8-A78D-4152-82FB-B72A36EDC254}"/>
    <hyperlink ref="G28" location="'26A'!A1" display="26A" xr:uid="{CE6AC8FE-80CC-49FD-83F8-C31B038DD796}"/>
    <hyperlink ref="G29" location="'26B'!A1" display="26B" xr:uid="{76BDD6D2-DF91-4A0D-9F7E-A3F497307DEA}"/>
    <hyperlink ref="G31" location="'27'!A1" display="'27'!A1" xr:uid="{364CBF39-F1F0-4819-BF54-E1DB2B5FD58C}"/>
    <hyperlink ref="G30" location="'26C'!A1" display="26C" xr:uid="{3B27B635-A53D-451D-BD06-E4303897A720}"/>
  </hyperlink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3"/>
  <sheetViews>
    <sheetView zoomScaleNormal="100" workbookViewId="0">
      <selection activeCell="I11" sqref="I11"/>
    </sheetView>
  </sheetViews>
  <sheetFormatPr baseColWidth="10" defaultColWidth="11.07421875" defaultRowHeight="15" customHeight="1"/>
  <cols>
    <col min="1" max="1" width="6" style="538" customWidth="1"/>
    <col min="2" max="5" width="10.23046875" style="538" customWidth="1"/>
    <col min="6" max="6" width="10.4609375" style="538" customWidth="1"/>
    <col min="7" max="7" width="6.23046875" style="553" customWidth="1"/>
    <col min="8" max="16384" width="11.07421875" style="538"/>
  </cols>
  <sheetData>
    <row r="1" spans="1:7" ht="15" customHeight="1">
      <c r="A1" s="1014"/>
      <c r="B1" s="1014"/>
      <c r="C1" s="1014"/>
      <c r="D1" s="1014"/>
      <c r="E1" s="1014"/>
      <c r="F1" s="1014"/>
      <c r="G1" s="1014"/>
    </row>
    <row r="2" spans="1:7" s="539" customFormat="1" ht="15" customHeight="1">
      <c r="A2" s="1014" t="s">
        <v>405</v>
      </c>
      <c r="B2" s="1014"/>
      <c r="C2" s="1014"/>
      <c r="D2" s="1014"/>
      <c r="E2" s="1014"/>
      <c r="F2" s="1014"/>
      <c r="G2" s="1014"/>
    </row>
    <row r="3" spans="1:7" s="539" customFormat="1" ht="15" customHeight="1">
      <c r="A3" s="1014" t="s">
        <v>363</v>
      </c>
      <c r="B3" s="1014"/>
      <c r="C3" s="1014"/>
      <c r="D3" s="1014"/>
      <c r="E3" s="1014"/>
      <c r="F3" s="1014"/>
      <c r="G3" s="1014"/>
    </row>
    <row r="4" spans="1:7" s="539" customFormat="1" ht="15" customHeight="1">
      <c r="A4" s="1014"/>
      <c r="B4" s="1014"/>
      <c r="C4" s="1014"/>
      <c r="D4" s="1014"/>
      <c r="E4" s="1014"/>
      <c r="F4" s="1014"/>
      <c r="G4" s="1014"/>
    </row>
    <row r="5" spans="1:7" s="539" customFormat="1" ht="15" customHeight="1">
      <c r="A5" s="540" t="s">
        <v>29</v>
      </c>
      <c r="B5" s="541" t="s">
        <v>18</v>
      </c>
      <c r="C5" s="541"/>
      <c r="D5" s="541"/>
      <c r="E5" s="541"/>
      <c r="F5" s="541"/>
      <c r="G5" s="542" t="s">
        <v>19</v>
      </c>
    </row>
    <row r="6" spans="1:7" s="539" customFormat="1" ht="15" customHeight="1">
      <c r="A6" s="543"/>
      <c r="B6" s="543"/>
      <c r="C6" s="543"/>
      <c r="D6" s="543"/>
      <c r="E6" s="543"/>
      <c r="F6" s="543"/>
      <c r="G6" s="149"/>
    </row>
    <row r="7" spans="1:7" s="539" customFormat="1" ht="15.75" customHeight="1">
      <c r="A7" s="555" t="s">
        <v>417</v>
      </c>
      <c r="B7" s="1192" t="s">
        <v>575</v>
      </c>
      <c r="C7" s="1191"/>
      <c r="D7" s="1191"/>
      <c r="E7" s="1191"/>
      <c r="F7" s="1191"/>
      <c r="G7" s="832">
        <v>28</v>
      </c>
    </row>
    <row r="8" spans="1:7" s="539" customFormat="1" ht="15.75" customHeight="1">
      <c r="A8" s="555" t="s">
        <v>423</v>
      </c>
      <c r="B8" s="1189" t="s">
        <v>186</v>
      </c>
      <c r="C8" s="1189"/>
      <c r="D8" s="1189"/>
      <c r="E8" s="1189"/>
      <c r="F8" s="1189"/>
      <c r="G8" s="832">
        <v>29</v>
      </c>
    </row>
    <row r="9" spans="1:7" s="539" customFormat="1" ht="15.75" customHeight="1">
      <c r="A9" s="555" t="s">
        <v>424</v>
      </c>
      <c r="B9" s="1189" t="s">
        <v>187</v>
      </c>
      <c r="C9" s="1189"/>
      <c r="D9" s="1189"/>
      <c r="E9" s="1189"/>
      <c r="F9" s="1189"/>
      <c r="G9" s="832">
        <v>30</v>
      </c>
    </row>
    <row r="10" spans="1:7" s="539" customFormat="1" ht="30" customHeight="1">
      <c r="A10" s="555" t="s">
        <v>425</v>
      </c>
      <c r="B10" s="1189" t="s">
        <v>188</v>
      </c>
      <c r="C10" s="1189"/>
      <c r="D10" s="1189"/>
      <c r="E10" s="1189"/>
      <c r="F10" s="1189"/>
      <c r="G10" s="832">
        <v>31</v>
      </c>
    </row>
    <row r="11" spans="1:7" s="539" customFormat="1" ht="30" customHeight="1">
      <c r="A11" s="555" t="s">
        <v>418</v>
      </c>
      <c r="B11" s="1189" t="s">
        <v>189</v>
      </c>
      <c r="C11" s="1189"/>
      <c r="D11" s="1189"/>
      <c r="E11" s="1189"/>
      <c r="F11" s="1189"/>
      <c r="G11" s="832">
        <v>32</v>
      </c>
    </row>
    <row r="12" spans="1:7" s="539" customFormat="1" ht="30" customHeight="1">
      <c r="A12" s="555" t="s">
        <v>419</v>
      </c>
      <c r="B12" s="1190" t="s">
        <v>190</v>
      </c>
      <c r="C12" s="1190"/>
      <c r="D12" s="1190"/>
      <c r="E12" s="1190"/>
      <c r="F12" s="1190"/>
      <c r="G12" s="832">
        <v>33</v>
      </c>
    </row>
    <row r="13" spans="1:7" s="539" customFormat="1" ht="15" customHeight="1">
      <c r="A13" s="555" t="s">
        <v>415</v>
      </c>
      <c r="B13" s="1189" t="s">
        <v>191</v>
      </c>
      <c r="C13" s="1189"/>
      <c r="D13" s="1189"/>
      <c r="E13" s="1189"/>
      <c r="F13" s="1189"/>
      <c r="G13" s="832">
        <v>34</v>
      </c>
    </row>
    <row r="14" spans="1:7" s="539" customFormat="1" ht="15" customHeight="1">
      <c r="A14" s="555" t="s">
        <v>416</v>
      </c>
      <c r="B14" s="1190" t="s">
        <v>489</v>
      </c>
      <c r="C14" s="1190"/>
      <c r="D14" s="1190"/>
      <c r="E14" s="1190"/>
      <c r="F14" s="1190"/>
      <c r="G14" s="832">
        <v>35</v>
      </c>
    </row>
    <row r="15" spans="1:7" s="539" customFormat="1" ht="15" customHeight="1">
      <c r="A15" s="555" t="s">
        <v>377</v>
      </c>
      <c r="B15" s="1188" t="s">
        <v>226</v>
      </c>
      <c r="C15" s="1188"/>
      <c r="D15" s="1188"/>
      <c r="E15" s="1188"/>
      <c r="F15" s="1188"/>
      <c r="G15" s="832">
        <v>36</v>
      </c>
    </row>
    <row r="16" spans="1:7" s="539" customFormat="1" ht="15" customHeight="1">
      <c r="A16" s="555" t="s">
        <v>378</v>
      </c>
      <c r="B16" s="1191" t="s">
        <v>394</v>
      </c>
      <c r="C16" s="1191"/>
      <c r="D16" s="1191"/>
      <c r="E16" s="1191"/>
      <c r="F16" s="1191"/>
      <c r="G16" s="832">
        <v>37</v>
      </c>
    </row>
    <row r="17" spans="1:7" s="539" customFormat="1" ht="15" customHeight="1">
      <c r="A17" s="555" t="s">
        <v>379</v>
      </c>
      <c r="B17" s="1188" t="s">
        <v>232</v>
      </c>
      <c r="C17" s="1188"/>
      <c r="D17" s="1188"/>
      <c r="E17" s="1188"/>
      <c r="F17" s="1188"/>
      <c r="G17" s="832">
        <v>38</v>
      </c>
    </row>
    <row r="18" spans="1:7" s="539" customFormat="1" ht="15" customHeight="1">
      <c r="A18" s="555" t="s">
        <v>380</v>
      </c>
      <c r="B18" s="1189" t="s">
        <v>395</v>
      </c>
      <c r="C18" s="1189"/>
      <c r="D18" s="1189"/>
      <c r="E18" s="1189"/>
      <c r="F18" s="1189"/>
      <c r="G18" s="832">
        <v>39</v>
      </c>
    </row>
    <row r="19" spans="1:7" s="539" customFormat="1" ht="15" customHeight="1">
      <c r="A19" s="555" t="s">
        <v>384</v>
      </c>
      <c r="B19" s="1189" t="s">
        <v>400</v>
      </c>
      <c r="C19" s="1189"/>
      <c r="D19" s="1189"/>
      <c r="E19" s="1189"/>
      <c r="F19" s="1189"/>
      <c r="G19" s="832">
        <v>40</v>
      </c>
    </row>
    <row r="20" spans="1:7" s="539" customFormat="1" ht="15" customHeight="1">
      <c r="A20" s="555" t="s">
        <v>385</v>
      </c>
      <c r="B20" s="1189" t="s">
        <v>103</v>
      </c>
      <c r="C20" s="1189"/>
      <c r="D20" s="1189"/>
      <c r="E20" s="1189"/>
      <c r="F20" s="1189"/>
      <c r="G20" s="832">
        <v>41</v>
      </c>
    </row>
    <row r="21" spans="1:7" s="539" customFormat="1" ht="15" customHeight="1">
      <c r="A21" s="555" t="s">
        <v>389</v>
      </c>
      <c r="B21" s="1189" t="s">
        <v>401</v>
      </c>
      <c r="C21" s="1189"/>
      <c r="D21" s="1189"/>
      <c r="E21" s="1189"/>
      <c r="F21" s="1189"/>
      <c r="G21" s="832">
        <v>42</v>
      </c>
    </row>
    <row r="22" spans="1:7" s="539" customFormat="1" ht="15" customHeight="1">
      <c r="A22" s="544"/>
      <c r="B22" s="544"/>
      <c r="C22" s="544"/>
      <c r="D22" s="544"/>
      <c r="E22" s="544"/>
      <c r="F22" s="544"/>
      <c r="G22" s="556"/>
    </row>
    <row r="23" spans="1:7" s="539" customFormat="1" ht="15" customHeight="1">
      <c r="A23" s="545" t="s">
        <v>192</v>
      </c>
      <c r="B23" s="545" t="s">
        <v>18</v>
      </c>
      <c r="C23" s="545"/>
      <c r="D23" s="545"/>
      <c r="E23" s="545"/>
      <c r="F23" s="545"/>
      <c r="G23" s="833" t="s">
        <v>19</v>
      </c>
    </row>
    <row r="24" spans="1:7" s="539" customFormat="1" ht="15" customHeight="1">
      <c r="A24" s="564"/>
      <c r="B24" s="544"/>
      <c r="C24" s="544"/>
      <c r="D24" s="544"/>
      <c r="E24" s="544"/>
      <c r="F24" s="544"/>
      <c r="G24" s="149"/>
    </row>
    <row r="25" spans="1:7" s="539" customFormat="1" ht="15.75" customHeight="1">
      <c r="A25" s="552" t="s">
        <v>417</v>
      </c>
      <c r="B25" s="1192" t="s">
        <v>576</v>
      </c>
      <c r="C25" s="1191"/>
      <c r="D25" s="1191"/>
      <c r="E25" s="1191"/>
      <c r="F25" s="1191"/>
      <c r="G25" s="832">
        <v>28</v>
      </c>
    </row>
    <row r="26" spans="1:7" s="539" customFormat="1" ht="15.75" customHeight="1">
      <c r="A26" s="552" t="s">
        <v>423</v>
      </c>
      <c r="B26" s="1189" t="s">
        <v>398</v>
      </c>
      <c r="C26" s="1189"/>
      <c r="D26" s="1189"/>
      <c r="E26" s="1189"/>
      <c r="F26" s="1189"/>
      <c r="G26" s="832">
        <v>29</v>
      </c>
    </row>
    <row r="27" spans="1:7" s="539" customFormat="1" ht="30" customHeight="1">
      <c r="A27" s="552" t="s">
        <v>424</v>
      </c>
      <c r="B27" s="1189" t="s">
        <v>193</v>
      </c>
      <c r="C27" s="1189"/>
      <c r="D27" s="1189"/>
      <c r="E27" s="1189"/>
      <c r="F27" s="1189"/>
      <c r="G27" s="832">
        <v>31</v>
      </c>
    </row>
    <row r="28" spans="1:7" s="539" customFormat="1" ht="15.75" customHeight="1">
      <c r="A28" s="565" t="s">
        <v>425</v>
      </c>
      <c r="B28" s="1190" t="s">
        <v>488</v>
      </c>
      <c r="C28" s="1190"/>
      <c r="D28" s="1190"/>
      <c r="E28" s="1190"/>
      <c r="F28" s="1190"/>
      <c r="G28" s="832">
        <v>35</v>
      </c>
    </row>
    <row r="29" spans="1:7" s="539" customFormat="1" ht="15.75" customHeight="1">
      <c r="A29" s="565" t="s">
        <v>418</v>
      </c>
      <c r="B29" s="1194" t="s">
        <v>402</v>
      </c>
      <c r="C29" s="1194"/>
      <c r="D29" s="1194"/>
      <c r="E29" s="1194"/>
      <c r="F29" s="1194"/>
      <c r="G29" s="832">
        <v>36</v>
      </c>
    </row>
    <row r="30" spans="1:7" s="539" customFormat="1" ht="15.75" customHeight="1">
      <c r="A30" s="565" t="s">
        <v>419</v>
      </c>
      <c r="B30" s="1188" t="s">
        <v>194</v>
      </c>
      <c r="C30" s="1188"/>
      <c r="D30" s="1188"/>
      <c r="E30" s="1188"/>
      <c r="F30" s="1188"/>
      <c r="G30" s="832">
        <v>37</v>
      </c>
    </row>
    <row r="31" spans="1:7" s="539" customFormat="1" ht="15.75" customHeight="1">
      <c r="A31" s="565" t="s">
        <v>415</v>
      </c>
      <c r="B31" s="1188" t="s">
        <v>232</v>
      </c>
      <c r="C31" s="1188"/>
      <c r="D31" s="1188"/>
      <c r="E31" s="1188"/>
      <c r="F31" s="1188"/>
      <c r="G31" s="832">
        <v>38</v>
      </c>
    </row>
    <row r="32" spans="1:7" s="539" customFormat="1" ht="15.75" customHeight="1">
      <c r="A32" s="565" t="s">
        <v>416</v>
      </c>
      <c r="B32" s="1015" t="s">
        <v>395</v>
      </c>
      <c r="C32" s="1015"/>
      <c r="D32" s="1015"/>
      <c r="E32" s="1015"/>
      <c r="F32" s="1015"/>
      <c r="G32" s="832">
        <v>39</v>
      </c>
    </row>
    <row r="33" spans="1:7" s="539" customFormat="1" ht="15.75" customHeight="1">
      <c r="A33" s="565" t="s">
        <v>377</v>
      </c>
      <c r="B33" s="1189" t="s">
        <v>403</v>
      </c>
      <c r="C33" s="1189"/>
      <c r="D33" s="1189"/>
      <c r="E33" s="1189"/>
      <c r="F33" s="1189"/>
      <c r="G33" s="832">
        <v>40</v>
      </c>
    </row>
    <row r="34" spans="1:7" s="539" customFormat="1" ht="30" customHeight="1">
      <c r="A34" s="565" t="s">
        <v>378</v>
      </c>
      <c r="B34" s="1189" t="s">
        <v>195</v>
      </c>
      <c r="C34" s="1189"/>
      <c r="D34" s="1189"/>
      <c r="E34" s="1189"/>
      <c r="F34" s="1189"/>
      <c r="G34" s="832">
        <v>42</v>
      </c>
    </row>
    <row r="35" spans="1:7" s="539" customFormat="1" ht="15.75" customHeight="1">
      <c r="A35" s="565" t="s">
        <v>379</v>
      </c>
      <c r="B35" s="1191" t="s">
        <v>196</v>
      </c>
      <c r="C35" s="1191"/>
      <c r="D35" s="1191"/>
      <c r="E35" s="1191"/>
      <c r="F35" s="1191"/>
      <c r="G35" s="832">
        <v>43</v>
      </c>
    </row>
    <row r="36" spans="1:7" s="539" customFormat="1" ht="15.75" customHeight="1">
      <c r="A36" s="546"/>
      <c r="B36" s="562"/>
      <c r="C36" s="562"/>
      <c r="D36" s="562"/>
      <c r="E36" s="562"/>
      <c r="F36" s="562"/>
      <c r="G36" s="149"/>
    </row>
    <row r="37" spans="1:7" s="539" customFormat="1" ht="15" customHeight="1">
      <c r="A37" s="547" t="s">
        <v>16</v>
      </c>
      <c r="G37" s="548"/>
    </row>
    <row r="38" spans="1:7" s="539" customFormat="1" ht="12" customHeight="1">
      <c r="A38" s="547" t="s">
        <v>61</v>
      </c>
      <c r="C38" s="549"/>
      <c r="D38" s="549"/>
      <c r="E38" s="549"/>
      <c r="F38" s="549"/>
      <c r="G38" s="550"/>
    </row>
    <row r="39" spans="1:7" s="539" customFormat="1" ht="12" customHeight="1">
      <c r="A39" s="547" t="s">
        <v>62</v>
      </c>
      <c r="C39" s="549"/>
      <c r="D39" s="549"/>
      <c r="E39" s="549"/>
      <c r="F39" s="549"/>
      <c r="G39" s="550"/>
    </row>
    <row r="40" spans="1:7" s="539" customFormat="1" ht="12" customHeight="1">
      <c r="A40" s="551" t="s">
        <v>17</v>
      </c>
      <c r="C40" s="549"/>
      <c r="D40" s="549"/>
      <c r="E40" s="549"/>
      <c r="F40" s="549"/>
      <c r="G40" s="550"/>
    </row>
    <row r="41" spans="1:7" s="539" customFormat="1" ht="12" customHeight="1">
      <c r="B41" s="261"/>
      <c r="C41" s="549"/>
      <c r="D41" s="549"/>
      <c r="E41" s="549"/>
      <c r="F41" s="549"/>
      <c r="G41" s="550"/>
    </row>
    <row r="43" spans="1:7" ht="15" customHeight="1">
      <c r="A43" s="552"/>
      <c r="B43" s="1193"/>
      <c r="C43" s="1193"/>
      <c r="D43" s="1193"/>
      <c r="E43" s="1193"/>
      <c r="F43" s="1193"/>
    </row>
  </sheetData>
  <mergeCells count="31">
    <mergeCell ref="B18:F18"/>
    <mergeCell ref="B19:F19"/>
    <mergeCell ref="B21:F21"/>
    <mergeCell ref="B20:F20"/>
    <mergeCell ref="B35:F35"/>
    <mergeCell ref="B34:F34"/>
    <mergeCell ref="B27:F27"/>
    <mergeCell ref="B25:F25"/>
    <mergeCell ref="B26:F26"/>
    <mergeCell ref="B43:F43"/>
    <mergeCell ref="B28:F28"/>
    <mergeCell ref="B29:F29"/>
    <mergeCell ref="B30:F30"/>
    <mergeCell ref="B31:F31"/>
    <mergeCell ref="B32:F32"/>
    <mergeCell ref="B33:F33"/>
    <mergeCell ref="A1:G1"/>
    <mergeCell ref="A2:G2"/>
    <mergeCell ref="A4:G4"/>
    <mergeCell ref="A3:G3"/>
    <mergeCell ref="B12:F12"/>
    <mergeCell ref="B11:F11"/>
    <mergeCell ref="B7:F7"/>
    <mergeCell ref="B10:F10"/>
    <mergeCell ref="B9:F9"/>
    <mergeCell ref="B8:F8"/>
    <mergeCell ref="B17:F17"/>
    <mergeCell ref="B13:F13"/>
    <mergeCell ref="B14:F14"/>
    <mergeCell ref="B15:F15"/>
    <mergeCell ref="B16:F1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1.299212598425197" bottom="0.74803149606299213" header="0.31496062992125984" footer="0.31496062992125984"/>
  <pageSetup scale="91"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5" tint="0.79998168889431442"/>
  </sheetPr>
  <dimension ref="C1:S44"/>
  <sheetViews>
    <sheetView zoomScaleNormal="100" workbookViewId="0">
      <selection activeCell="D6" sqref="D6:H6"/>
    </sheetView>
  </sheetViews>
  <sheetFormatPr baseColWidth="10" defaultColWidth="10.921875" defaultRowHeight="11.4"/>
  <cols>
    <col min="1" max="2" width="0.84375" style="1" customWidth="1"/>
    <col min="3" max="8" width="10.07421875" style="1" customWidth="1"/>
    <col min="9" max="9" width="1.53515625" style="37" customWidth="1"/>
    <col min="10" max="15" width="10.921875" style="37" customWidth="1"/>
    <col min="16" max="19" width="10.921875" style="37"/>
    <col min="20" max="16384" width="10.921875" style="1"/>
  </cols>
  <sheetData>
    <row r="1" spans="3:19" s="24" customFormat="1" ht="13.2">
      <c r="C1" s="1032" t="s">
        <v>0</v>
      </c>
      <c r="D1" s="1032"/>
      <c r="E1" s="1032"/>
      <c r="F1" s="1032"/>
      <c r="G1" s="1032"/>
      <c r="H1" s="1032"/>
      <c r="I1" s="196"/>
      <c r="J1" s="196"/>
      <c r="K1" s="196"/>
      <c r="L1" s="196"/>
      <c r="M1" s="196"/>
      <c r="N1" s="196"/>
      <c r="O1" s="196"/>
      <c r="P1" s="196"/>
      <c r="Q1" s="196"/>
      <c r="R1" s="196"/>
      <c r="S1" s="196"/>
    </row>
    <row r="2" spans="3:19" s="24" customFormat="1" ht="13.2">
      <c r="C2" s="29"/>
      <c r="D2" s="29"/>
      <c r="E2" s="29"/>
      <c r="F2" s="29"/>
      <c r="G2" s="29"/>
      <c r="H2" s="29"/>
      <c r="I2" s="196"/>
      <c r="J2" s="196"/>
      <c r="K2" s="196"/>
      <c r="L2" s="196"/>
      <c r="M2" s="196"/>
      <c r="N2" s="196"/>
      <c r="O2" s="196"/>
      <c r="P2" s="196"/>
      <c r="Q2" s="196"/>
      <c r="R2" s="196"/>
      <c r="S2" s="196"/>
    </row>
    <row r="3" spans="3:19" s="24" customFormat="1" ht="13.5" customHeight="1">
      <c r="C3" s="1122" t="s">
        <v>656</v>
      </c>
      <c r="D3" s="1122"/>
      <c r="E3" s="1122"/>
      <c r="F3" s="1122"/>
      <c r="G3" s="1122"/>
      <c r="H3" s="1122"/>
      <c r="I3" s="196"/>
      <c r="J3" s="196"/>
      <c r="K3" s="196"/>
      <c r="L3" s="196"/>
      <c r="M3" s="196"/>
      <c r="N3" s="196"/>
      <c r="O3" s="196"/>
      <c r="P3" s="196"/>
      <c r="Q3" s="196"/>
      <c r="R3" s="196"/>
      <c r="S3" s="196"/>
    </row>
    <row r="4" spans="3:19" s="24" customFormat="1" ht="13.2">
      <c r="C4" s="1038" t="s">
        <v>33</v>
      </c>
      <c r="D4" s="1038"/>
      <c r="E4" s="1038"/>
      <c r="F4" s="1038"/>
      <c r="G4" s="1038"/>
      <c r="H4" s="1038"/>
      <c r="I4" s="262"/>
      <c r="J4" s="196"/>
      <c r="K4" s="196"/>
      <c r="L4" s="196"/>
      <c r="M4" s="196"/>
      <c r="N4" s="196"/>
      <c r="O4" s="196"/>
      <c r="P4" s="196"/>
      <c r="Q4" s="196"/>
      <c r="R4" s="196"/>
      <c r="S4" s="196"/>
    </row>
    <row r="5" spans="3:19" s="38" customFormat="1" ht="30" customHeight="1">
      <c r="C5" s="263" t="s">
        <v>34</v>
      </c>
      <c r="D5" s="263" t="s">
        <v>197</v>
      </c>
      <c r="E5" s="263" t="s">
        <v>6</v>
      </c>
      <c r="F5" s="263" t="s">
        <v>13</v>
      </c>
      <c r="G5" s="263" t="s">
        <v>111</v>
      </c>
      <c r="H5" s="263" t="s">
        <v>198</v>
      </c>
      <c r="I5" s="36"/>
      <c r="J5" s="196"/>
      <c r="K5" s="264"/>
      <c r="L5" s="36"/>
      <c r="M5" s="36"/>
      <c r="N5" s="36"/>
      <c r="O5" s="36"/>
      <c r="P5" s="36"/>
      <c r="Q5" s="36"/>
      <c r="R5" s="36"/>
      <c r="S5" s="36"/>
    </row>
    <row r="6" spans="3:19" s="38" customFormat="1" ht="15.75" customHeight="1">
      <c r="C6" s="524">
        <v>43952</v>
      </c>
      <c r="D6" s="705">
        <v>314.73</v>
      </c>
      <c r="E6" s="705">
        <v>1186.8599999999999</v>
      </c>
      <c r="F6" s="705">
        <v>1161.96</v>
      </c>
      <c r="G6" s="705">
        <v>182.25</v>
      </c>
      <c r="H6" s="705">
        <v>339.62</v>
      </c>
      <c r="I6" s="36"/>
      <c r="K6" s="264"/>
      <c r="L6" s="265"/>
      <c r="M6" s="36"/>
      <c r="N6" s="265"/>
      <c r="O6" s="36"/>
      <c r="P6" s="36"/>
      <c r="Q6" s="36"/>
      <c r="R6" s="36"/>
      <c r="S6" s="36"/>
    </row>
    <row r="7" spans="3:19" s="38" customFormat="1" ht="15.75" customHeight="1">
      <c r="C7" s="524">
        <v>43983</v>
      </c>
      <c r="D7" s="705"/>
      <c r="E7" s="705"/>
      <c r="F7" s="705"/>
      <c r="G7" s="705"/>
      <c r="H7" s="705"/>
      <c r="I7" s="237"/>
      <c r="L7" s="267"/>
      <c r="M7" s="267"/>
      <c r="N7" s="267"/>
      <c r="O7" s="268"/>
      <c r="R7" s="269"/>
      <c r="S7" s="36"/>
    </row>
    <row r="8" spans="3:19" s="38" customFormat="1" ht="15.75" customHeight="1">
      <c r="C8" s="524">
        <v>44013</v>
      </c>
      <c r="D8" s="705"/>
      <c r="E8" s="705"/>
      <c r="F8" s="705"/>
      <c r="G8" s="705"/>
      <c r="H8" s="705"/>
      <c r="J8" s="626"/>
      <c r="K8" s="237"/>
      <c r="L8" s="267"/>
      <c r="M8" s="267"/>
      <c r="N8" s="267"/>
      <c r="O8" s="268"/>
      <c r="R8" s="270"/>
      <c r="S8" s="36"/>
    </row>
    <row r="9" spans="3:19" s="38" customFormat="1" ht="15.75" customHeight="1">
      <c r="C9" s="524">
        <v>44044</v>
      </c>
      <c r="D9" s="705"/>
      <c r="E9" s="705"/>
      <c r="F9" s="705"/>
      <c r="G9" s="705"/>
      <c r="H9" s="705"/>
      <c r="I9" s="265"/>
      <c r="K9" s="264"/>
      <c r="L9" s="265"/>
      <c r="M9" s="271"/>
      <c r="N9" s="265"/>
      <c r="O9" s="36"/>
      <c r="P9" s="36"/>
      <c r="Q9" s="36"/>
      <c r="R9" s="36"/>
      <c r="S9" s="36"/>
    </row>
    <row r="10" spans="3:19" s="38" customFormat="1" ht="15.75" customHeight="1">
      <c r="C10" s="524">
        <v>44075</v>
      </c>
      <c r="D10" s="705"/>
      <c r="E10" s="705"/>
      <c r="F10" s="705"/>
      <c r="G10" s="705"/>
      <c r="H10" s="705"/>
      <c r="I10" s="272"/>
      <c r="K10" s="273"/>
      <c r="L10" s="273"/>
      <c r="M10" s="273"/>
      <c r="N10" s="273"/>
      <c r="O10" s="273"/>
      <c r="P10" s="265"/>
      <c r="Q10" s="36"/>
      <c r="R10" s="36"/>
      <c r="S10" s="36"/>
    </row>
    <row r="11" spans="3:19" s="38" customFormat="1" ht="15.75" customHeight="1">
      <c r="C11" s="524">
        <v>44105</v>
      </c>
      <c r="D11" s="705"/>
      <c r="E11" s="705"/>
      <c r="F11" s="705"/>
      <c r="G11" s="705"/>
      <c r="H11" s="705"/>
      <c r="I11" s="237"/>
      <c r="K11" s="273"/>
      <c r="L11" s="273"/>
      <c r="M11" s="273"/>
      <c r="N11" s="273"/>
      <c r="O11" s="273"/>
      <c r="P11" s="36"/>
      <c r="Q11" s="36"/>
      <c r="R11" s="36"/>
      <c r="S11" s="36"/>
    </row>
    <row r="12" spans="3:19" s="38" customFormat="1" ht="15.75" customHeight="1">
      <c r="C12" s="524">
        <v>44136</v>
      </c>
      <c r="D12" s="705"/>
      <c r="E12" s="705"/>
      <c r="F12" s="705"/>
      <c r="G12" s="705"/>
      <c r="H12" s="705"/>
      <c r="I12" s="265"/>
      <c r="J12" s="266"/>
      <c r="K12" s="264"/>
      <c r="L12" s="36"/>
      <c r="M12" s="36"/>
      <c r="N12" s="36"/>
      <c r="O12" s="36"/>
      <c r="P12" s="36"/>
      <c r="Q12" s="36"/>
      <c r="R12" s="36"/>
      <c r="S12" s="36"/>
    </row>
    <row r="13" spans="3:19" s="38" customFormat="1" ht="15.75" customHeight="1">
      <c r="C13" s="524">
        <v>44166</v>
      </c>
      <c r="D13" s="705"/>
      <c r="E13" s="705"/>
      <c r="F13" s="705"/>
      <c r="G13" s="705"/>
      <c r="H13" s="705"/>
      <c r="I13" s="265"/>
      <c r="J13" s="266"/>
      <c r="K13" s="264"/>
      <c r="L13" s="36"/>
      <c r="M13" s="36"/>
      <c r="N13" s="36"/>
      <c r="O13" s="36"/>
      <c r="P13" s="36"/>
      <c r="Q13" s="36"/>
      <c r="R13" s="36"/>
      <c r="S13" s="36"/>
    </row>
    <row r="14" spans="3:19" s="38" customFormat="1" ht="15.75" customHeight="1">
      <c r="C14" s="524">
        <v>44197</v>
      </c>
      <c r="D14" s="705"/>
      <c r="E14" s="705"/>
      <c r="F14" s="705"/>
      <c r="G14" s="705"/>
      <c r="H14" s="705"/>
      <c r="I14" s="274"/>
      <c r="J14" s="266"/>
      <c r="K14" s="275"/>
      <c r="L14" s="36"/>
      <c r="M14" s="265"/>
      <c r="N14" s="36"/>
      <c r="O14" s="36"/>
      <c r="P14" s="36"/>
      <c r="Q14" s="36"/>
      <c r="R14" s="36"/>
      <c r="S14" s="36"/>
    </row>
    <row r="15" spans="3:19" s="38" customFormat="1" ht="15.75" customHeight="1">
      <c r="C15" s="524">
        <v>44228</v>
      </c>
      <c r="D15" s="705"/>
      <c r="E15" s="705"/>
      <c r="F15" s="705"/>
      <c r="G15" s="705"/>
      <c r="H15" s="705"/>
      <c r="I15" s="278"/>
      <c r="J15" s="266"/>
      <c r="K15" s="276"/>
      <c r="L15" s="36"/>
      <c r="M15" s="36"/>
      <c r="N15" s="36"/>
      <c r="O15" s="36"/>
      <c r="P15" s="36"/>
      <c r="Q15" s="36"/>
      <c r="R15" s="36"/>
      <c r="S15" s="36"/>
    </row>
    <row r="16" spans="3:19" s="38" customFormat="1" ht="15.75" customHeight="1">
      <c r="C16" s="524">
        <v>44256</v>
      </c>
      <c r="D16" s="705"/>
      <c r="E16" s="705"/>
      <c r="F16" s="705"/>
      <c r="G16" s="705"/>
      <c r="H16" s="705"/>
      <c r="I16" s="277"/>
      <c r="J16" s="266"/>
      <c r="K16" s="276"/>
      <c r="L16" s="36"/>
      <c r="M16" s="265"/>
      <c r="N16" s="265"/>
      <c r="O16" s="265"/>
      <c r="P16" s="36"/>
      <c r="Q16" s="36"/>
      <c r="R16" s="36"/>
      <c r="S16" s="36"/>
    </row>
    <row r="17" spans="3:19" s="38" customFormat="1" ht="15.75" customHeight="1">
      <c r="C17" s="524">
        <v>44287</v>
      </c>
      <c r="D17" s="705"/>
      <c r="E17" s="705"/>
      <c r="F17" s="705"/>
      <c r="G17" s="705"/>
      <c r="H17" s="705"/>
      <c r="I17" s="277"/>
      <c r="J17" s="277"/>
      <c r="K17" s="277"/>
      <c r="L17" s="277"/>
      <c r="M17" s="277"/>
      <c r="N17" s="265"/>
      <c r="O17" s="36"/>
      <c r="P17" s="36"/>
      <c r="Q17" s="36"/>
      <c r="R17" s="36"/>
      <c r="S17" s="36"/>
    </row>
    <row r="18" spans="3:19" s="38" customFormat="1" ht="26.25" customHeight="1">
      <c r="C18" s="1108" t="s">
        <v>170</v>
      </c>
      <c r="D18" s="1108"/>
      <c r="E18" s="1108"/>
      <c r="F18" s="1108"/>
      <c r="G18" s="1108"/>
      <c r="H18" s="1108"/>
      <c r="K18" s="278"/>
      <c r="L18" s="36"/>
      <c r="M18" s="36"/>
      <c r="N18" s="36"/>
      <c r="O18" s="36"/>
      <c r="P18" s="36"/>
      <c r="Q18" s="36"/>
      <c r="R18" s="36"/>
      <c r="S18" s="36"/>
    </row>
    <row r="19" spans="3:19" s="38" customFormat="1" ht="26.25" customHeight="1">
      <c r="C19" s="1108"/>
      <c r="D19" s="1108"/>
      <c r="E19" s="1108"/>
      <c r="F19" s="1108"/>
      <c r="G19" s="1108"/>
      <c r="H19" s="1108"/>
      <c r="K19" s="278"/>
      <c r="L19" s="36"/>
      <c r="M19" s="36"/>
      <c r="N19" s="36"/>
      <c r="O19" s="36"/>
      <c r="P19" s="36"/>
      <c r="Q19" s="36"/>
      <c r="R19" s="36"/>
      <c r="S19" s="36"/>
    </row>
    <row r="20" spans="3:19" ht="18" customHeight="1">
      <c r="I20" s="146"/>
    </row>
    <row r="21" spans="3:19" ht="13.2">
      <c r="I21" s="146"/>
    </row>
    <row r="22" spans="3:19" ht="15" customHeight="1">
      <c r="I22" s="146"/>
    </row>
    <row r="23" spans="3:19" ht="9.75" customHeight="1">
      <c r="I23" s="146"/>
    </row>
    <row r="24" spans="3:19" ht="15" customHeight="1">
      <c r="I24" s="146"/>
    </row>
    <row r="25" spans="3:19" ht="15" customHeight="1">
      <c r="I25" s="146"/>
    </row>
    <row r="26" spans="3:19" ht="15" customHeight="1">
      <c r="I26" s="146"/>
    </row>
    <row r="27" spans="3:19" ht="15" customHeight="1">
      <c r="I27" s="146"/>
    </row>
    <row r="28" spans="3:19" ht="15" customHeight="1">
      <c r="I28" s="146"/>
    </row>
    <row r="29" spans="3:19" ht="15" customHeight="1">
      <c r="I29" s="146"/>
    </row>
    <row r="30" spans="3:19" ht="15" customHeight="1">
      <c r="I30" s="279"/>
    </row>
    <row r="31" spans="3:19" ht="15" customHeight="1">
      <c r="I31" s="196"/>
    </row>
    <row r="32" spans="3:19" ht="15" customHeight="1"/>
    <row r="33" spans="3:15" ht="15" customHeight="1">
      <c r="J33" s="197"/>
      <c r="K33" s="197"/>
      <c r="L33" s="197"/>
      <c r="M33" s="197"/>
      <c r="N33" s="197"/>
      <c r="O33" s="197"/>
    </row>
    <row r="34" spans="3:15" ht="14.25" customHeight="1">
      <c r="J34" s="197"/>
      <c r="K34" s="197"/>
      <c r="L34" s="280"/>
      <c r="M34" s="197"/>
      <c r="N34" s="197"/>
      <c r="O34" s="197"/>
    </row>
    <row r="35" spans="3:15" ht="23.25" customHeight="1">
      <c r="J35" s="197"/>
      <c r="K35" s="197"/>
      <c r="L35" s="197"/>
      <c r="M35" s="197"/>
      <c r="N35" s="197"/>
      <c r="O35" s="197"/>
    </row>
    <row r="36" spans="3:15">
      <c r="C36" s="1108" t="s">
        <v>171</v>
      </c>
      <c r="D36" s="1108"/>
      <c r="E36" s="1108"/>
      <c r="F36" s="1108"/>
      <c r="G36" s="1108"/>
      <c r="H36" s="1108"/>
    </row>
    <row r="37" spans="3:15" ht="15.9" customHeight="1">
      <c r="C37" s="1031"/>
      <c r="D37" s="1031"/>
      <c r="E37" s="1031"/>
      <c r="F37" s="1031"/>
      <c r="G37" s="1031"/>
      <c r="H37" s="1031"/>
    </row>
    <row r="39" spans="3:15" ht="15.6" customHeight="1">
      <c r="C39" s="1030"/>
      <c r="D39" s="1030"/>
      <c r="E39" s="1030"/>
      <c r="F39" s="1030"/>
      <c r="G39" s="1030"/>
      <c r="H39" s="1030"/>
    </row>
    <row r="44" spans="3:15">
      <c r="H44" s="16"/>
      <c r="I44" s="281"/>
      <c r="J44" s="281"/>
      <c r="K44" s="281"/>
      <c r="L44" s="281"/>
      <c r="M44" s="281"/>
      <c r="N44" s="281"/>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5" tint="0.79998168889431442"/>
  </sheetPr>
  <dimension ref="B1:R47"/>
  <sheetViews>
    <sheetView topLeftCell="A7" zoomScaleNormal="100" workbookViewId="0">
      <selection activeCell="D15" sqref="D15"/>
    </sheetView>
  </sheetViews>
  <sheetFormatPr baseColWidth="10" defaultColWidth="10.921875" defaultRowHeight="11.4"/>
  <cols>
    <col min="1" max="1" width="0.69140625" style="1" customWidth="1"/>
    <col min="2" max="2" width="12.53515625" style="1" customWidth="1"/>
    <col min="3" max="6" width="10.07421875" style="1" customWidth="1"/>
    <col min="7" max="7" width="10.61328125" style="1" customWidth="1"/>
    <col min="8" max="13" width="10.921875" style="125" customWidth="1"/>
    <col min="14" max="18" width="10.921875" style="125"/>
    <col min="19" max="16384" width="10.921875" style="1"/>
  </cols>
  <sheetData>
    <row r="1" spans="2:18" s="24" customFormat="1" ht="13.2">
      <c r="B1" s="1038" t="s">
        <v>1</v>
      </c>
      <c r="C1" s="1038"/>
      <c r="D1" s="1038"/>
      <c r="E1" s="1038"/>
      <c r="F1" s="1038"/>
      <c r="G1" s="1038"/>
      <c r="H1" s="118"/>
      <c r="I1" s="118"/>
      <c r="J1" s="118"/>
      <c r="K1" s="118"/>
      <c r="L1" s="118"/>
      <c r="M1" s="118"/>
      <c r="N1" s="118"/>
      <c r="O1" s="118"/>
      <c r="P1" s="118"/>
      <c r="Q1" s="118"/>
      <c r="R1" s="118"/>
    </row>
    <row r="2" spans="2:18" s="24" customFormat="1" ht="13.2">
      <c r="B2" s="29"/>
      <c r="C2" s="29"/>
      <c r="D2" s="29"/>
      <c r="E2" s="29"/>
      <c r="F2" s="29"/>
      <c r="H2" s="118"/>
      <c r="I2" s="118"/>
      <c r="J2" s="118"/>
      <c r="K2" s="118"/>
      <c r="L2" s="118"/>
      <c r="M2" s="118"/>
      <c r="N2" s="118"/>
      <c r="O2" s="118"/>
      <c r="P2" s="118"/>
      <c r="Q2" s="118"/>
      <c r="R2" s="118"/>
    </row>
    <row r="3" spans="2:18" s="24" customFormat="1" ht="13.2">
      <c r="B3" s="1032" t="s">
        <v>186</v>
      </c>
      <c r="C3" s="1032"/>
      <c r="D3" s="1032"/>
      <c r="E3" s="1032"/>
      <c r="F3" s="1032"/>
      <c r="G3" s="1032"/>
      <c r="H3" s="118"/>
      <c r="I3" s="118"/>
      <c r="J3" s="118"/>
      <c r="K3" s="118"/>
      <c r="L3" s="118"/>
      <c r="M3" s="118"/>
      <c r="N3" s="118"/>
      <c r="O3" s="118"/>
      <c r="P3" s="118"/>
      <c r="Q3" s="118"/>
      <c r="R3" s="118"/>
    </row>
    <row r="4" spans="2:18" s="24" customFormat="1" ht="13.2">
      <c r="B4" s="1039" t="s">
        <v>604</v>
      </c>
      <c r="C4" s="1039"/>
      <c r="D4" s="1039"/>
      <c r="E4" s="1039"/>
      <c r="F4" s="1039"/>
      <c r="G4" s="1039"/>
      <c r="H4" s="118"/>
      <c r="I4" s="118"/>
      <c r="J4" s="118"/>
      <c r="K4" s="118"/>
      <c r="L4" s="118"/>
      <c r="M4" s="118"/>
      <c r="N4" s="118"/>
      <c r="O4" s="118"/>
      <c r="P4" s="118"/>
      <c r="Q4" s="118"/>
      <c r="R4" s="118"/>
    </row>
    <row r="5" spans="2:18" s="38" customFormat="1" ht="25.5" customHeight="1">
      <c r="B5" s="282" t="s">
        <v>5</v>
      </c>
      <c r="C5" s="282" t="s">
        <v>197</v>
      </c>
      <c r="D5" s="282" t="s">
        <v>6</v>
      </c>
      <c r="E5" s="282" t="s">
        <v>13</v>
      </c>
      <c r="F5" s="282" t="s">
        <v>198</v>
      </c>
      <c r="G5" s="282" t="s">
        <v>199</v>
      </c>
      <c r="H5" s="283"/>
      <c r="I5" s="216"/>
      <c r="J5" s="216"/>
      <c r="K5" s="216"/>
      <c r="L5" s="216"/>
      <c r="M5" s="216"/>
      <c r="N5" s="216"/>
      <c r="O5" s="127"/>
      <c r="P5" s="127"/>
      <c r="Q5" s="127"/>
      <c r="R5" s="127"/>
    </row>
    <row r="6" spans="2:18" s="38" customFormat="1" ht="15.75" customHeight="1">
      <c r="B6" s="574" t="s">
        <v>200</v>
      </c>
      <c r="C6" s="705">
        <v>130.05799999999999</v>
      </c>
      <c r="D6" s="705">
        <v>888.16300000000001</v>
      </c>
      <c r="E6" s="705">
        <v>883.69299999999998</v>
      </c>
      <c r="F6" s="705">
        <v>134.52799999999999</v>
      </c>
      <c r="G6" s="706">
        <f t="shared" ref="G6:G13" si="0">+F6/E6</f>
        <v>0.15223386402291292</v>
      </c>
      <c r="H6" s="575"/>
      <c r="I6" s="222"/>
      <c r="J6" s="216"/>
      <c r="K6" s="216"/>
      <c r="L6" s="216"/>
      <c r="M6" s="216"/>
      <c r="N6" s="216"/>
      <c r="O6" s="127"/>
      <c r="P6" s="127"/>
      <c r="Q6" s="127"/>
      <c r="R6" s="127"/>
    </row>
    <row r="7" spans="2:18" s="38" customFormat="1" ht="15.75" customHeight="1">
      <c r="B7" s="574" t="s">
        <v>201</v>
      </c>
      <c r="C7" s="705">
        <v>134.52799999999999</v>
      </c>
      <c r="D7" s="705">
        <v>867.96600000000001</v>
      </c>
      <c r="E7" s="705">
        <v>864.69399999999996</v>
      </c>
      <c r="F7" s="705">
        <v>137.80000000000001</v>
      </c>
      <c r="G7" s="706">
        <f t="shared" si="0"/>
        <v>0.1593627341001557</v>
      </c>
      <c r="H7" s="575"/>
      <c r="I7" s="222"/>
      <c r="J7" s="216"/>
      <c r="K7" s="216"/>
      <c r="L7" s="216"/>
      <c r="M7" s="216"/>
      <c r="N7" s="216"/>
      <c r="O7" s="127"/>
      <c r="P7" s="127"/>
      <c r="Q7" s="127"/>
      <c r="R7" s="127"/>
    </row>
    <row r="8" spans="2:18" s="38" customFormat="1" ht="15.75" customHeight="1">
      <c r="B8" s="574" t="s">
        <v>69</v>
      </c>
      <c r="C8" s="705">
        <v>133.41</v>
      </c>
      <c r="D8" s="705">
        <v>990.47</v>
      </c>
      <c r="E8" s="705">
        <v>948.85</v>
      </c>
      <c r="F8" s="705">
        <v>175.03</v>
      </c>
      <c r="G8" s="706">
        <f t="shared" si="0"/>
        <v>0.18446540549085735</v>
      </c>
      <c r="H8" s="575"/>
      <c r="I8" s="239"/>
      <c r="J8" s="216"/>
      <c r="K8" s="216"/>
      <c r="L8" s="216"/>
      <c r="M8" s="216"/>
      <c r="N8" s="216"/>
      <c r="O8" s="127"/>
      <c r="P8" s="127"/>
      <c r="Q8" s="127"/>
      <c r="R8" s="127"/>
    </row>
    <row r="9" spans="2:18" s="38" customFormat="1" ht="15.75" customHeight="1">
      <c r="B9" s="574" t="s">
        <v>136</v>
      </c>
      <c r="C9" s="705">
        <v>174.77</v>
      </c>
      <c r="D9" s="705">
        <v>1015.57</v>
      </c>
      <c r="E9" s="705">
        <v>980.58</v>
      </c>
      <c r="F9" s="705">
        <v>209.77</v>
      </c>
      <c r="G9" s="706">
        <f t="shared" si="0"/>
        <v>0.21392441208264495</v>
      </c>
      <c r="H9" s="575"/>
      <c r="I9" s="239"/>
      <c r="J9" s="284"/>
      <c r="K9" s="284"/>
      <c r="L9" s="284"/>
      <c r="M9" s="216"/>
      <c r="N9" s="216"/>
      <c r="O9" s="127"/>
      <c r="P9" s="127"/>
      <c r="Q9" s="127"/>
      <c r="R9" s="127"/>
    </row>
    <row r="10" spans="2:18" s="38" customFormat="1" ht="15.75" customHeight="1">
      <c r="B10" s="576" t="s">
        <v>135</v>
      </c>
      <c r="C10" s="705">
        <v>209.73</v>
      </c>
      <c r="D10" s="705">
        <v>972.21</v>
      </c>
      <c r="E10" s="705">
        <v>968.01</v>
      </c>
      <c r="F10" s="334">
        <v>213.93</v>
      </c>
      <c r="G10" s="706">
        <f t="shared" si="0"/>
        <v>0.22099978306009235</v>
      </c>
      <c r="H10" s="575"/>
      <c r="J10" s="267"/>
      <c r="K10" s="267"/>
      <c r="M10" s="267"/>
      <c r="N10" s="267"/>
      <c r="O10" s="268"/>
      <c r="P10" s="577"/>
      <c r="Q10" s="127"/>
      <c r="R10" s="127"/>
    </row>
    <row r="11" spans="2:18" s="146" customFormat="1" ht="15.75" customHeight="1">
      <c r="B11" s="166" t="s">
        <v>457</v>
      </c>
      <c r="C11" s="705">
        <v>311.48</v>
      </c>
      <c r="D11" s="705">
        <v>1123.4100000000001</v>
      </c>
      <c r="E11" s="705">
        <v>1084.1400000000001</v>
      </c>
      <c r="F11" s="705">
        <v>350.46</v>
      </c>
      <c r="G11" s="706">
        <f t="shared" si="0"/>
        <v>0.32326083347169182</v>
      </c>
      <c r="H11" s="237"/>
      <c r="K11" s="222"/>
      <c r="O11" s="370"/>
      <c r="P11" s="370"/>
      <c r="Q11" s="147"/>
      <c r="R11" s="147"/>
    </row>
    <row r="12" spans="2:18" s="146" customFormat="1" ht="15.75" customHeight="1">
      <c r="B12" s="166" t="s">
        <v>509</v>
      </c>
      <c r="C12" s="705">
        <v>351.96</v>
      </c>
      <c r="D12" s="705">
        <v>1080.0899999999999</v>
      </c>
      <c r="E12" s="705">
        <v>1090.45</v>
      </c>
      <c r="F12" s="705">
        <v>341.6</v>
      </c>
      <c r="G12" s="706">
        <f t="shared" si="0"/>
        <v>0.31326516575725616</v>
      </c>
      <c r="H12" s="575"/>
      <c r="I12" s="526"/>
      <c r="J12" s="526"/>
      <c r="K12" s="526"/>
      <c r="L12" s="563"/>
      <c r="M12" s="563"/>
      <c r="N12" s="563"/>
      <c r="O12" s="1196"/>
      <c r="P12" s="1197"/>
      <c r="Q12" s="147"/>
      <c r="R12" s="147"/>
    </row>
    <row r="13" spans="2:18" s="146" customFormat="1" ht="15.75" customHeight="1">
      <c r="B13" s="576" t="s">
        <v>652</v>
      </c>
      <c r="C13" s="705">
        <v>341.28</v>
      </c>
      <c r="D13" s="705">
        <v>1123.4100000000001</v>
      </c>
      <c r="E13" s="705">
        <v>1143.76</v>
      </c>
      <c r="F13" s="705">
        <v>320.92</v>
      </c>
      <c r="G13" s="706">
        <f t="shared" si="0"/>
        <v>0.28058333916206196</v>
      </c>
      <c r="H13" s="575"/>
      <c r="I13" s="526"/>
      <c r="J13" s="526"/>
      <c r="K13" s="526"/>
      <c r="L13" s="738"/>
      <c r="M13" s="738"/>
      <c r="N13" s="738"/>
      <c r="O13" s="738"/>
      <c r="P13" s="739"/>
      <c r="Q13" s="147"/>
      <c r="R13" s="147"/>
    </row>
    <row r="14" spans="2:18" s="146" customFormat="1" ht="15.75" customHeight="1">
      <c r="B14" s="576" t="s">
        <v>603</v>
      </c>
      <c r="C14" s="705">
        <v>320.92</v>
      </c>
      <c r="D14" s="705">
        <v>1114.75</v>
      </c>
      <c r="E14" s="705">
        <v>1120.95</v>
      </c>
      <c r="F14" s="705">
        <v>314.74</v>
      </c>
      <c r="G14" s="706">
        <f>+F14/E14</f>
        <v>0.2807796957937464</v>
      </c>
      <c r="H14" s="575"/>
      <c r="I14" s="526"/>
      <c r="J14" s="526"/>
      <c r="K14" s="526"/>
      <c r="L14" s="976"/>
      <c r="M14" s="976"/>
      <c r="N14" s="976"/>
      <c r="O14" s="976"/>
      <c r="P14" s="977"/>
      <c r="Q14" s="147"/>
      <c r="R14" s="147"/>
    </row>
    <row r="15" spans="2:18" s="38" customFormat="1" ht="15.75" customHeight="1">
      <c r="B15" s="38" t="s">
        <v>602</v>
      </c>
      <c r="C15" s="992">
        <v>314.73</v>
      </c>
      <c r="D15" s="705">
        <v>1186.8599999999999</v>
      </c>
      <c r="E15" s="992">
        <v>1161.96</v>
      </c>
      <c r="F15" s="992">
        <v>339.62</v>
      </c>
      <c r="G15" s="706">
        <f>+F15/E15</f>
        <v>0.2922820062652759</v>
      </c>
      <c r="H15" s="920"/>
      <c r="I15" s="606"/>
      <c r="J15" s="607"/>
      <c r="K15" s="222"/>
      <c r="L15" s="216"/>
      <c r="M15" s="216"/>
      <c r="N15" s="216"/>
      <c r="O15" s="127"/>
      <c r="P15" s="127"/>
      <c r="Q15" s="127"/>
      <c r="R15" s="127"/>
    </row>
    <row r="16" spans="2:18" s="38" customFormat="1" ht="15.75" customHeight="1">
      <c r="B16" s="1198" t="s">
        <v>171</v>
      </c>
      <c r="C16" s="1198"/>
      <c r="D16" s="1198"/>
      <c r="E16" s="1198"/>
      <c r="F16" s="1198"/>
      <c r="G16" s="1198"/>
      <c r="H16" s="147"/>
      <c r="I16" s="370"/>
      <c r="K16" s="147"/>
      <c r="L16" s="147"/>
      <c r="M16" s="147"/>
      <c r="N16" s="147"/>
      <c r="O16" s="127"/>
      <c r="P16" s="127"/>
      <c r="Q16" s="127"/>
      <c r="R16" s="127"/>
    </row>
    <row r="17" spans="2:18" s="38" customFormat="1" ht="24" customHeight="1">
      <c r="B17" s="1199"/>
      <c r="C17" s="1199"/>
      <c r="D17" s="1199"/>
      <c r="E17" s="1199"/>
      <c r="F17" s="1199"/>
      <c r="G17" s="1199"/>
      <c r="H17" s="147"/>
      <c r="I17" s="370"/>
      <c r="K17" s="147"/>
      <c r="L17" s="147"/>
      <c r="M17" s="147"/>
      <c r="N17" s="147"/>
      <c r="O17" s="127"/>
      <c r="P17" s="127"/>
      <c r="Q17" s="127"/>
      <c r="R17" s="127"/>
    </row>
    <row r="18" spans="2:18" s="38" customFormat="1" ht="15.75" customHeight="1">
      <c r="B18" s="285"/>
      <c r="C18" s="847"/>
      <c r="D18" s="847"/>
      <c r="E18" s="847"/>
      <c r="F18" s="847"/>
      <c r="G18" s="285"/>
      <c r="H18" s="147"/>
      <c r="J18" s="147"/>
      <c r="K18" s="147"/>
      <c r="L18" s="147"/>
      <c r="M18" s="147"/>
      <c r="N18" s="147"/>
      <c r="O18" s="127"/>
      <c r="P18" s="127"/>
      <c r="Q18" s="127"/>
      <c r="R18" s="127"/>
    </row>
    <row r="19" spans="2:18" ht="13.2">
      <c r="C19" s="15"/>
      <c r="D19" s="15"/>
      <c r="E19" s="15"/>
      <c r="F19" s="15"/>
      <c r="G19" s="286"/>
      <c r="H19" s="151"/>
    </row>
    <row r="20" spans="2:18" ht="15" customHeight="1">
      <c r="G20" s="9"/>
      <c r="H20" s="139"/>
    </row>
    <row r="21" spans="2:18" ht="9.75" customHeight="1">
      <c r="G21" s="9"/>
      <c r="H21" s="139"/>
    </row>
    <row r="22" spans="2:18" ht="15" customHeight="1">
      <c r="G22" s="8"/>
    </row>
    <row r="23" spans="2:18" ht="15" customHeight="1">
      <c r="G23" s="8"/>
    </row>
    <row r="24" spans="2:18" ht="15" customHeight="1">
      <c r="G24" s="287"/>
      <c r="H24" s="288"/>
    </row>
    <row r="25" spans="2:18" ht="15" customHeight="1">
      <c r="G25" s="10"/>
      <c r="H25" s="288"/>
      <c r="I25" s="289"/>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17"/>
      <c r="I31" s="217"/>
      <c r="J31" s="217"/>
      <c r="K31" s="217"/>
      <c r="L31" s="217"/>
      <c r="M31" s="217"/>
    </row>
    <row r="32" spans="2:18" ht="15" customHeight="1">
      <c r="G32" s="10"/>
      <c r="H32" s="217"/>
      <c r="I32" s="217"/>
      <c r="J32" s="290"/>
      <c r="K32" s="217"/>
      <c r="L32" s="217"/>
      <c r="M32" s="217"/>
    </row>
    <row r="33" spans="2:13" ht="15" customHeight="1">
      <c r="G33" s="10"/>
      <c r="H33" s="217"/>
      <c r="I33" s="217"/>
      <c r="J33" s="217"/>
      <c r="K33" s="217"/>
      <c r="L33" s="217"/>
      <c r="M33" s="217"/>
    </row>
    <row r="34" spans="2:13" ht="15" customHeight="1">
      <c r="H34" s="291"/>
      <c r="I34" s="292"/>
      <c r="J34" s="292"/>
      <c r="K34" s="292"/>
      <c r="L34" s="292"/>
      <c r="M34" s="293"/>
    </row>
    <row r="35" spans="2:13" ht="12" customHeight="1">
      <c r="B35" s="1" t="s">
        <v>485</v>
      </c>
    </row>
    <row r="36" spans="2:13" ht="14.25" customHeight="1"/>
    <row r="37" spans="2:13" ht="14.25" customHeight="1">
      <c r="B37" s="1030"/>
      <c r="C37" s="1195"/>
      <c r="D37" s="1195"/>
      <c r="E37" s="1195"/>
      <c r="F37" s="1195"/>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24"/>
      <c r="I47" s="124"/>
      <c r="J47" s="124"/>
      <c r="K47" s="124"/>
      <c r="L47" s="124"/>
    </row>
  </sheetData>
  <mergeCells count="7">
    <mergeCell ref="B37:F37"/>
    <mergeCell ref="B1:G1"/>
    <mergeCell ref="B3:G3"/>
    <mergeCell ref="B4:G4"/>
    <mergeCell ref="O12:P12"/>
    <mergeCell ref="B16:G16"/>
    <mergeCell ref="B17:G1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79998168889431442"/>
    <pageSetUpPr fitToPage="1"/>
  </sheetPr>
  <dimension ref="B2:L26"/>
  <sheetViews>
    <sheetView zoomScaleNormal="100" workbookViewId="0">
      <selection activeCell="K22" sqref="K22"/>
    </sheetView>
  </sheetViews>
  <sheetFormatPr baseColWidth="10" defaultRowHeight="17.399999999999999"/>
  <cols>
    <col min="1" max="1" width="1.4609375" customWidth="1"/>
    <col min="2" max="2" width="12.23046875" customWidth="1"/>
    <col min="3" max="9" width="6.921875" customWidth="1"/>
  </cols>
  <sheetData>
    <row r="2" spans="2:9">
      <c r="B2" s="1042" t="s">
        <v>355</v>
      </c>
      <c r="C2" s="1042"/>
      <c r="D2" s="1042"/>
      <c r="E2" s="1042"/>
      <c r="F2" s="1042"/>
      <c r="G2" s="1042"/>
      <c r="H2" s="1042"/>
      <c r="I2" s="1042"/>
    </row>
    <row r="3" spans="2:9" ht="18" customHeight="1">
      <c r="B3" s="1043" t="s">
        <v>187</v>
      </c>
      <c r="C3" s="1043"/>
      <c r="D3" s="1043"/>
      <c r="E3" s="1043"/>
      <c r="F3" s="1043"/>
      <c r="G3" s="1043"/>
      <c r="H3" s="1043"/>
      <c r="I3" s="1043"/>
    </row>
    <row r="4" spans="2:9" ht="18" customHeight="1">
      <c r="B4" s="1044" t="s">
        <v>604</v>
      </c>
      <c r="C4" s="1044"/>
      <c r="D4" s="1044"/>
      <c r="E4" s="1044"/>
      <c r="F4" s="1044"/>
      <c r="G4" s="1044"/>
      <c r="H4" s="1044"/>
      <c r="I4" s="1044"/>
    </row>
    <row r="5" spans="2:9">
      <c r="B5" s="1041"/>
      <c r="C5" s="1041"/>
      <c r="D5" s="1041"/>
      <c r="E5" s="1041"/>
      <c r="F5" s="1041"/>
      <c r="G5" s="1041"/>
    </row>
    <row r="6" spans="2:9" ht="56.25" customHeight="1">
      <c r="B6" s="744" t="s">
        <v>5</v>
      </c>
      <c r="C6" s="742" t="s">
        <v>71</v>
      </c>
      <c r="D6" s="742" t="s">
        <v>89</v>
      </c>
      <c r="E6" s="742" t="s">
        <v>202</v>
      </c>
      <c r="F6" s="742" t="s">
        <v>9</v>
      </c>
      <c r="G6" s="742" t="s">
        <v>70</v>
      </c>
      <c r="H6" s="743" t="s">
        <v>129</v>
      </c>
      <c r="I6" s="743" t="s">
        <v>510</v>
      </c>
    </row>
    <row r="7" spans="2:9">
      <c r="B7" s="1201" t="s">
        <v>653</v>
      </c>
      <c r="C7" s="1202"/>
      <c r="D7" s="1202"/>
      <c r="E7" s="1202"/>
      <c r="F7" s="1202"/>
      <c r="G7" s="1202"/>
      <c r="H7" s="1202"/>
      <c r="I7" s="1203"/>
    </row>
    <row r="8" spans="2:9" ht="15.75" customHeight="1">
      <c r="B8" s="294" t="s">
        <v>130</v>
      </c>
      <c r="C8" s="876">
        <v>320.92</v>
      </c>
      <c r="D8" s="876">
        <v>56.41</v>
      </c>
      <c r="E8" s="876">
        <v>5.19</v>
      </c>
      <c r="F8" s="876">
        <v>2.37</v>
      </c>
      <c r="G8" s="876">
        <v>1.29</v>
      </c>
      <c r="H8" s="876">
        <v>210.32</v>
      </c>
      <c r="I8" s="876">
        <v>110.6</v>
      </c>
    </row>
    <row r="9" spans="2:9" ht="15.75" customHeight="1">
      <c r="B9" s="294" t="s">
        <v>6</v>
      </c>
      <c r="C9" s="876">
        <v>1114.75</v>
      </c>
      <c r="D9" s="876">
        <v>347.05</v>
      </c>
      <c r="E9" s="876">
        <v>101</v>
      </c>
      <c r="F9" s="876">
        <v>50</v>
      </c>
      <c r="G9" s="876">
        <v>35.89</v>
      </c>
      <c r="H9" s="876">
        <v>260.77</v>
      </c>
      <c r="I9" s="876">
        <v>853.98</v>
      </c>
    </row>
    <row r="10" spans="2:9" ht="15.75" customHeight="1">
      <c r="B10" s="294" t="s">
        <v>126</v>
      </c>
      <c r="C10" s="876">
        <v>168.82</v>
      </c>
      <c r="D10" s="876">
        <v>1.1399999999999999</v>
      </c>
      <c r="E10" s="876">
        <v>1.2</v>
      </c>
      <c r="F10" s="876">
        <v>0.01</v>
      </c>
      <c r="G10" s="876">
        <v>0.02</v>
      </c>
      <c r="H10" s="876">
        <v>7</v>
      </c>
      <c r="I10" s="876">
        <v>161.82</v>
      </c>
    </row>
    <row r="11" spans="2:9" ht="15.75" customHeight="1">
      <c r="B11" s="294" t="s">
        <v>13</v>
      </c>
      <c r="C11" s="876">
        <v>1120.95</v>
      </c>
      <c r="D11" s="876">
        <v>306.20999999999998</v>
      </c>
      <c r="E11" s="876">
        <v>67</v>
      </c>
      <c r="F11" s="876">
        <v>14</v>
      </c>
      <c r="G11" s="876">
        <v>4.45</v>
      </c>
      <c r="H11" s="876">
        <v>270</v>
      </c>
      <c r="I11" s="876">
        <v>850.95</v>
      </c>
    </row>
    <row r="12" spans="2:9" ht="15.75" customHeight="1">
      <c r="B12" s="294" t="s">
        <v>111</v>
      </c>
      <c r="C12" s="876">
        <v>169.34</v>
      </c>
      <c r="D12" s="876">
        <v>45.09</v>
      </c>
      <c r="E12" s="876">
        <v>36</v>
      </c>
      <c r="F12" s="876">
        <v>34</v>
      </c>
      <c r="G12" s="876">
        <v>32</v>
      </c>
      <c r="H12" s="876">
        <v>0.02</v>
      </c>
      <c r="I12" s="876">
        <v>169.32</v>
      </c>
    </row>
    <row r="13" spans="2:9" ht="15.75" customHeight="1">
      <c r="B13" s="295" t="s">
        <v>132</v>
      </c>
      <c r="C13" s="876">
        <v>314.73</v>
      </c>
      <c r="D13" s="876">
        <v>53.3</v>
      </c>
      <c r="E13" s="876">
        <v>4.3899999999999997</v>
      </c>
      <c r="F13" s="876">
        <v>4.37</v>
      </c>
      <c r="G13" s="876">
        <v>0.75</v>
      </c>
      <c r="H13" s="876">
        <v>208.07</v>
      </c>
      <c r="I13" s="876">
        <v>106.66</v>
      </c>
    </row>
    <row r="14" spans="2:9" ht="15.75" customHeight="1">
      <c r="B14" s="1201" t="s">
        <v>654</v>
      </c>
      <c r="C14" s="1202"/>
      <c r="D14" s="1202"/>
      <c r="E14" s="1202"/>
      <c r="F14" s="1202"/>
      <c r="G14" s="1202"/>
      <c r="H14" s="1202"/>
      <c r="I14" s="1203"/>
    </row>
    <row r="15" spans="2:9" ht="15.75" customHeight="1">
      <c r="B15" s="294" t="s">
        <v>130</v>
      </c>
      <c r="C15" s="876">
        <v>314.73</v>
      </c>
      <c r="D15" s="876">
        <v>53.3</v>
      </c>
      <c r="E15" s="876">
        <v>4.3899999999999997</v>
      </c>
      <c r="F15" s="876">
        <v>4.37</v>
      </c>
      <c r="G15" s="876">
        <v>0.75</v>
      </c>
      <c r="H15" s="876">
        <v>208.07</v>
      </c>
      <c r="I15" s="876">
        <v>106.66</v>
      </c>
    </row>
    <row r="16" spans="2:9" ht="15.75" customHeight="1">
      <c r="B16" s="295" t="s">
        <v>6</v>
      </c>
      <c r="C16" s="876">
        <v>1186.8599999999999</v>
      </c>
      <c r="D16" s="876">
        <v>406.29</v>
      </c>
      <c r="E16" s="876">
        <v>106</v>
      </c>
      <c r="F16" s="876">
        <v>50</v>
      </c>
      <c r="G16" s="876">
        <v>39</v>
      </c>
      <c r="H16" s="876">
        <v>260</v>
      </c>
      <c r="I16" s="876">
        <v>926.86</v>
      </c>
    </row>
    <row r="17" spans="2:12" ht="15.75" customHeight="1">
      <c r="B17" s="295" t="s">
        <v>126</v>
      </c>
      <c r="C17" s="876">
        <v>176.21</v>
      </c>
      <c r="D17" s="876">
        <v>0.64</v>
      </c>
      <c r="E17" s="876">
        <v>1.5</v>
      </c>
      <c r="F17" s="876">
        <v>0.01</v>
      </c>
      <c r="G17" s="876">
        <v>0.02</v>
      </c>
      <c r="H17" s="876">
        <v>7</v>
      </c>
      <c r="I17" s="876">
        <v>169.21</v>
      </c>
    </row>
    <row r="18" spans="2:12" ht="15.75" customHeight="1">
      <c r="B18" s="295" t="s">
        <v>13</v>
      </c>
      <c r="C18" s="876">
        <v>1161.96</v>
      </c>
      <c r="D18" s="876">
        <v>321.33</v>
      </c>
      <c r="E18" s="876">
        <v>68</v>
      </c>
      <c r="F18" s="876">
        <v>15.5</v>
      </c>
      <c r="G18" s="876">
        <v>5.2</v>
      </c>
      <c r="H18" s="876">
        <v>275</v>
      </c>
      <c r="I18" s="876">
        <v>886.96</v>
      </c>
    </row>
    <row r="19" spans="2:12" ht="15.75" customHeight="1">
      <c r="B19" s="295" t="s">
        <v>111</v>
      </c>
      <c r="C19" s="876">
        <v>182.25</v>
      </c>
      <c r="D19" s="876">
        <v>54.61</v>
      </c>
      <c r="E19" s="876">
        <v>38</v>
      </c>
      <c r="F19" s="876">
        <v>34</v>
      </c>
      <c r="G19" s="876">
        <v>33</v>
      </c>
      <c r="H19" s="876">
        <v>0.02</v>
      </c>
      <c r="I19" s="876">
        <v>182.23</v>
      </c>
      <c r="J19" s="296"/>
      <c r="K19" s="296"/>
      <c r="L19" s="296"/>
    </row>
    <row r="20" spans="2:12" ht="15.75" customHeight="1">
      <c r="B20" s="295" t="s">
        <v>132</v>
      </c>
      <c r="C20" s="876">
        <v>339.62</v>
      </c>
      <c r="D20" s="876">
        <v>84.29</v>
      </c>
      <c r="E20" s="876">
        <v>5.89</v>
      </c>
      <c r="F20" s="876">
        <v>4.88</v>
      </c>
      <c r="G20" s="876">
        <v>1.56</v>
      </c>
      <c r="H20" s="876">
        <v>200.05</v>
      </c>
      <c r="I20" s="876">
        <v>139.57</v>
      </c>
    </row>
    <row r="21" spans="2:12">
      <c r="B21" s="14" t="s">
        <v>358</v>
      </c>
      <c r="C21" s="14"/>
      <c r="D21" s="14"/>
      <c r="E21" s="14"/>
      <c r="F21" s="14"/>
      <c r="G21" s="14"/>
      <c r="H21" s="14"/>
    </row>
    <row r="22" spans="2:12" ht="31.5" customHeight="1">
      <c r="B22" s="1200"/>
      <c r="C22" s="1200"/>
      <c r="D22" s="1200"/>
      <c r="E22" s="1200"/>
      <c r="F22" s="1200"/>
      <c r="G22" s="1200"/>
      <c r="H22" s="1200"/>
    </row>
    <row r="23" spans="2:12">
      <c r="C23" s="297"/>
      <c r="D23" s="297"/>
      <c r="E23" s="297"/>
      <c r="F23" s="297"/>
      <c r="G23" s="297"/>
    </row>
    <row r="24" spans="2:12">
      <c r="C24" s="848"/>
      <c r="D24" s="848"/>
      <c r="E24" s="848"/>
      <c r="F24" s="848"/>
      <c r="G24" s="848"/>
      <c r="H24" s="848"/>
      <c r="I24" s="848"/>
    </row>
    <row r="25" spans="2:12">
      <c r="C25" s="19"/>
      <c r="D25" s="19"/>
      <c r="E25" s="19"/>
      <c r="F25" s="19"/>
      <c r="G25" s="19"/>
      <c r="H25" s="19"/>
      <c r="I25" s="19"/>
    </row>
    <row r="26" spans="2:12">
      <c r="C26" s="505"/>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5" tint="0.79998168889431442"/>
  </sheetPr>
  <dimension ref="B1:M42"/>
  <sheetViews>
    <sheetView zoomScaleNormal="100" workbookViewId="0">
      <selection sqref="A1:E37"/>
    </sheetView>
  </sheetViews>
  <sheetFormatPr baseColWidth="10" defaultColWidth="10.921875" defaultRowHeight="13.2"/>
  <cols>
    <col min="1" max="1" width="1.61328125" style="79" customWidth="1"/>
    <col min="2" max="5" width="14.07421875" style="79" customWidth="1"/>
    <col min="6" max="8" width="10.921875" style="79" customWidth="1"/>
    <col min="9" max="16384" width="10.921875" style="79"/>
  </cols>
  <sheetData>
    <row r="1" spans="2:13" s="30" customFormat="1" ht="15" customHeight="1">
      <c r="B1" s="1042" t="s">
        <v>45</v>
      </c>
      <c r="C1" s="1042"/>
      <c r="D1" s="1042"/>
      <c r="E1" s="1042"/>
    </row>
    <row r="2" spans="2:13" s="30" customFormat="1" ht="15" customHeight="1">
      <c r="B2" s="31"/>
      <c r="C2" s="31"/>
      <c r="D2" s="31"/>
      <c r="E2" s="31"/>
    </row>
    <row r="3" spans="2:13" s="30" customFormat="1" ht="34.5" customHeight="1">
      <c r="B3" s="1043" t="s">
        <v>474</v>
      </c>
      <c r="C3" s="1043"/>
      <c r="D3" s="1043"/>
      <c r="E3" s="1043"/>
    </row>
    <row r="4" spans="2:13" s="30" customFormat="1" ht="15" customHeight="1">
      <c r="B4" s="1042" t="s">
        <v>538</v>
      </c>
      <c r="C4" s="1042"/>
      <c r="D4" s="1042"/>
      <c r="E4" s="1042"/>
    </row>
    <row r="5" spans="2:13" s="30" customFormat="1" ht="30.75" customHeight="1">
      <c r="B5" s="298" t="s">
        <v>454</v>
      </c>
      <c r="C5" s="299" t="s">
        <v>413</v>
      </c>
      <c r="D5" s="299" t="s">
        <v>414</v>
      </c>
      <c r="E5" s="299" t="s">
        <v>204</v>
      </c>
    </row>
    <row r="6" spans="2:13" s="30" customFormat="1" ht="15.75" customHeight="1">
      <c r="B6" s="105" t="s">
        <v>68</v>
      </c>
      <c r="C6" s="566">
        <v>102.54600000000001</v>
      </c>
      <c r="D6" s="597">
        <v>1379.6980000000001</v>
      </c>
      <c r="E6" s="566">
        <v>134.54430206931522</v>
      </c>
    </row>
    <row r="7" spans="2:13" s="30" customFormat="1" ht="15.75" customHeight="1">
      <c r="B7" s="105" t="s">
        <v>63</v>
      </c>
      <c r="C7" s="566">
        <v>110.233</v>
      </c>
      <c r="D7" s="597">
        <v>1413.644</v>
      </c>
      <c r="E7" s="566">
        <v>128.24145219671061</v>
      </c>
    </row>
    <row r="8" spans="2:13" s="30" customFormat="1" ht="15.75" customHeight="1">
      <c r="B8" s="105" t="s">
        <v>65</v>
      </c>
      <c r="C8" s="566">
        <v>106.34699999999999</v>
      </c>
      <c r="D8" s="597">
        <v>1411.057</v>
      </c>
      <c r="E8" s="566">
        <v>132.68423180719719</v>
      </c>
      <c r="F8" s="300"/>
      <c r="G8" s="300"/>
      <c r="H8" s="300"/>
    </row>
    <row r="9" spans="2:13" s="30" customFormat="1" ht="15.75" customHeight="1">
      <c r="B9" s="105" t="s">
        <v>69</v>
      </c>
      <c r="C9" s="566">
        <v>92.378</v>
      </c>
      <c r="D9" s="597">
        <v>1115.732</v>
      </c>
      <c r="E9" s="566">
        <v>120.77897334863279</v>
      </c>
      <c r="F9" s="300"/>
      <c r="G9" s="300"/>
      <c r="H9" s="300"/>
    </row>
    <row r="10" spans="2:13" s="30" customFormat="1" ht="15.75" customHeight="1">
      <c r="B10" s="105" t="s">
        <v>109</v>
      </c>
      <c r="C10" s="566">
        <v>117.6</v>
      </c>
      <c r="D10" s="597">
        <v>1517.8920000000001</v>
      </c>
      <c r="E10" s="566">
        <v>129.07244897959185</v>
      </c>
      <c r="F10" s="300"/>
      <c r="G10" s="300"/>
      <c r="H10" s="300"/>
    </row>
    <row r="11" spans="2:13" s="30" customFormat="1" ht="15.75" customHeight="1">
      <c r="B11" s="105" t="s">
        <v>161</v>
      </c>
      <c r="C11" s="567">
        <v>92.536000000000001</v>
      </c>
      <c r="D11" s="597">
        <v>1149.0391</v>
      </c>
      <c r="E11" s="566">
        <v>124.1721167977868</v>
      </c>
      <c r="F11" s="300"/>
      <c r="G11" s="300"/>
      <c r="H11" s="300"/>
    </row>
    <row r="12" spans="2:13" ht="15.75" customHeight="1">
      <c r="B12" s="105" t="s">
        <v>368</v>
      </c>
      <c r="C12" s="567">
        <v>86.421000000000006</v>
      </c>
      <c r="D12" s="597">
        <v>1039.675</v>
      </c>
      <c r="E12" s="566">
        <v>120.30351419215236</v>
      </c>
      <c r="F12" s="300"/>
      <c r="G12" s="631"/>
      <c r="H12" s="300"/>
      <c r="I12" s="53"/>
      <c r="J12" s="301"/>
      <c r="K12" s="301"/>
      <c r="L12" s="302"/>
      <c r="M12" s="53"/>
    </row>
    <row r="13" spans="2:13" ht="15" customHeight="1">
      <c r="B13" s="105" t="s">
        <v>459</v>
      </c>
      <c r="C13" s="567">
        <v>81.597999999999999</v>
      </c>
      <c r="D13" s="597">
        <v>1087.9098671827173</v>
      </c>
      <c r="E13" s="567">
        <v>133.32555542816215</v>
      </c>
      <c r="F13" s="300"/>
      <c r="G13" s="300"/>
      <c r="H13" s="300"/>
      <c r="I13" s="53"/>
      <c r="J13" s="301"/>
      <c r="K13" s="301"/>
      <c r="L13" s="302"/>
      <c r="M13" s="53"/>
    </row>
    <row r="14" spans="2:13" ht="15" customHeight="1">
      <c r="B14" s="105" t="s">
        <v>497</v>
      </c>
      <c r="C14" s="567">
        <v>73.856999999999999</v>
      </c>
      <c r="D14" s="597">
        <v>951.06949999999995</v>
      </c>
      <c r="E14" s="567">
        <v>128.77174810782998</v>
      </c>
      <c r="F14" s="300"/>
      <c r="G14" s="300"/>
      <c r="H14" s="300"/>
      <c r="I14" s="53"/>
      <c r="J14" s="301"/>
      <c r="K14" s="301"/>
      <c r="L14" s="302"/>
      <c r="M14" s="53"/>
    </row>
    <row r="15" spans="2:13" ht="15" customHeight="1">
      <c r="B15" s="105" t="s">
        <v>523</v>
      </c>
      <c r="C15" s="872">
        <v>54.679000000000002</v>
      </c>
      <c r="D15" s="597"/>
      <c r="E15" s="872"/>
      <c r="F15" s="300"/>
      <c r="G15" s="300"/>
      <c r="H15" s="300"/>
      <c r="I15" s="53"/>
      <c r="J15" s="301"/>
      <c r="K15" s="301"/>
      <c r="L15" s="302"/>
      <c r="M15" s="53"/>
    </row>
    <row r="16" spans="2:13" ht="34.5" customHeight="1">
      <c r="B16" s="1045" t="s">
        <v>598</v>
      </c>
      <c r="C16" s="1045"/>
      <c r="D16" s="1045"/>
      <c r="E16" s="1045"/>
      <c r="F16" s="61"/>
      <c r="G16" s="61"/>
      <c r="H16" s="61"/>
      <c r="I16" s="61"/>
      <c r="J16" s="61"/>
      <c r="K16" s="61"/>
      <c r="L16" s="61"/>
    </row>
    <row r="17" spans="2:8" ht="19.5" customHeight="1">
      <c r="B17" s="1206" t="s">
        <v>505</v>
      </c>
      <c r="C17" s="1206"/>
      <c r="D17" s="1206"/>
      <c r="E17" s="1206"/>
      <c r="G17" s="631"/>
      <c r="H17" s="303"/>
    </row>
    <row r="18" spans="2:8" ht="12.75" customHeight="1">
      <c r="G18" s="633"/>
    </row>
    <row r="19" spans="2:8" ht="12.75" customHeight="1"/>
    <row r="20" spans="2:8" ht="12.75" customHeight="1"/>
    <row r="21" spans="2:8" ht="12.75" customHeight="1"/>
    <row r="22" spans="2:8" ht="12.75" customHeight="1">
      <c r="G22" s="631"/>
    </row>
    <row r="23" spans="2:8" ht="12.75" customHeight="1"/>
    <row r="24" spans="2:8" ht="12.75" customHeight="1"/>
    <row r="25" spans="2:8" ht="12.75" customHeight="1"/>
    <row r="26" spans="2:8" ht="12.75" customHeight="1"/>
    <row r="27" spans="2:8" ht="12.75" customHeight="1"/>
    <row r="28" spans="2:8" ht="12.75" customHeight="1"/>
    <row r="29" spans="2:8" ht="12.75" customHeight="1"/>
    <row r="30" spans="2:8" ht="12.75" customHeight="1"/>
    <row r="31" spans="2:8" ht="12.75" customHeight="1"/>
    <row r="32" spans="2:8" ht="12.75" customHeight="1"/>
    <row r="33" spans="2:5" ht="12.75" customHeight="1"/>
    <row r="34" spans="2:5" ht="12.75" customHeight="1"/>
    <row r="35" spans="2:5" ht="12.75" customHeight="1">
      <c r="B35" s="1205"/>
      <c r="C35" s="1205"/>
      <c r="D35" s="1205"/>
      <c r="E35" s="1205"/>
    </row>
    <row r="36" spans="2:5" ht="16.2" customHeight="1">
      <c r="B36" s="1205"/>
      <c r="C36" s="1205"/>
      <c r="D36" s="1205"/>
      <c r="E36" s="1205"/>
    </row>
    <row r="37" spans="2:5" ht="20.399999999999999" customHeight="1">
      <c r="B37" s="1204" t="s">
        <v>498</v>
      </c>
      <c r="C37" s="1204"/>
      <c r="D37" s="1204"/>
      <c r="E37" s="1204"/>
    </row>
    <row r="38" spans="2:5" ht="12.75" customHeight="1"/>
    <row r="39" spans="2:5" ht="12.75" customHeight="1"/>
    <row r="40" spans="2:5" ht="12.75" customHeight="1"/>
    <row r="41" spans="2:5" ht="12.75" customHeight="1"/>
    <row r="42" spans="2:5" ht="12.75" customHeight="1"/>
  </sheetData>
  <mergeCells count="7">
    <mergeCell ref="B37:E37"/>
    <mergeCell ref="B35:E36"/>
    <mergeCell ref="B1:E1"/>
    <mergeCell ref="B3:E3"/>
    <mergeCell ref="B4:E4"/>
    <mergeCell ref="B16:E16"/>
    <mergeCell ref="B17:E17"/>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5" tint="0.79998168889431442"/>
  </sheetPr>
  <dimension ref="B1:L25"/>
  <sheetViews>
    <sheetView zoomScaleNormal="100" zoomScaleSheetLayoutView="50" workbookViewId="0">
      <selection activeCell="H14" sqref="H14"/>
    </sheetView>
  </sheetViews>
  <sheetFormatPr baseColWidth="10" defaultColWidth="10.921875" defaultRowHeight="13.2"/>
  <cols>
    <col min="1" max="1" width="3" style="79" customWidth="1"/>
    <col min="2" max="2" width="12.53515625" style="79" customWidth="1"/>
    <col min="3" max="3" width="12.15234375" style="79" customWidth="1"/>
    <col min="4" max="4" width="10.84375" style="79" customWidth="1"/>
    <col min="5" max="5" width="7.84375" style="319" bestFit="1" customWidth="1"/>
    <col min="6" max="10" width="7.07421875" style="319" customWidth="1"/>
    <col min="11" max="13" width="7.07421875" style="79" customWidth="1"/>
    <col min="14" max="14" width="6.61328125" style="79" customWidth="1"/>
    <col min="15" max="15" width="6.53515625" style="79" customWidth="1"/>
    <col min="16" max="16384" width="10.921875" style="79"/>
  </cols>
  <sheetData>
    <row r="1" spans="2:12" s="30" customFormat="1">
      <c r="B1" s="1042" t="s">
        <v>3</v>
      </c>
      <c r="C1" s="1042"/>
      <c r="D1" s="1042"/>
      <c r="E1" s="202"/>
      <c r="F1" s="202"/>
      <c r="G1" s="202"/>
      <c r="H1" s="202"/>
      <c r="I1" s="202"/>
      <c r="J1" s="202"/>
    </row>
    <row r="2" spans="2:12" s="30" customFormat="1">
      <c r="B2" s="31"/>
      <c r="C2" s="31"/>
      <c r="D2" s="31"/>
      <c r="E2" s="202"/>
      <c r="F2" s="202"/>
      <c r="G2" s="202"/>
      <c r="H2" s="202"/>
      <c r="I2" s="202"/>
      <c r="J2" s="202"/>
    </row>
    <row r="3" spans="2:12" s="30" customFormat="1" ht="36.75" customHeight="1">
      <c r="B3" s="1043" t="s">
        <v>205</v>
      </c>
      <c r="C3" s="1042"/>
      <c r="D3" s="1042"/>
      <c r="E3" s="202"/>
      <c r="F3" s="202"/>
      <c r="G3" s="202"/>
      <c r="H3" s="202"/>
      <c r="I3" s="202"/>
      <c r="J3" s="202"/>
    </row>
    <row r="4" spans="2:12" s="30" customFormat="1" ht="15.75" customHeight="1">
      <c r="B4" s="1042" t="s">
        <v>502</v>
      </c>
      <c r="C4" s="1042"/>
      <c r="D4" s="1042"/>
      <c r="E4" s="202"/>
      <c r="F4" s="202"/>
      <c r="G4" s="202"/>
      <c r="H4" s="202"/>
      <c r="I4" s="202"/>
      <c r="J4" s="202"/>
    </row>
    <row r="5" spans="2:12" s="30" customFormat="1" ht="30" customHeight="1">
      <c r="B5" s="298" t="s">
        <v>11</v>
      </c>
      <c r="C5" s="298" t="s">
        <v>12</v>
      </c>
      <c r="D5" s="299" t="s">
        <v>32</v>
      </c>
      <c r="E5" s="202"/>
      <c r="F5" s="202"/>
      <c r="G5" s="202"/>
      <c r="H5" s="202"/>
      <c r="I5" s="202"/>
      <c r="J5" s="202"/>
    </row>
    <row r="6" spans="2:12" ht="15.75" customHeight="1">
      <c r="B6" s="1207" t="s">
        <v>452</v>
      </c>
      <c r="C6" s="314" t="s">
        <v>206</v>
      </c>
      <c r="D6" s="305">
        <v>217</v>
      </c>
      <c r="E6" s="306"/>
      <c r="F6" s="311"/>
      <c r="G6" s="307"/>
      <c r="H6" s="308"/>
      <c r="I6" s="309"/>
      <c r="J6" s="309"/>
      <c r="K6" s="302"/>
      <c r="L6" s="53"/>
    </row>
    <row r="7" spans="2:12" ht="15.75" customHeight="1">
      <c r="B7" s="1207"/>
      <c r="C7" s="314" t="s">
        <v>175</v>
      </c>
      <c r="D7" s="305">
        <v>931</v>
      </c>
      <c r="E7" s="306"/>
      <c r="F7" s="311"/>
      <c r="G7" s="307"/>
      <c r="H7" s="308"/>
      <c r="I7" s="309"/>
      <c r="J7" s="309"/>
      <c r="K7" s="302"/>
      <c r="L7" s="53"/>
    </row>
    <row r="8" spans="2:12" ht="15.75" customHeight="1">
      <c r="B8" s="1207"/>
      <c r="C8" s="314" t="s">
        <v>207</v>
      </c>
      <c r="D8" s="305">
        <v>6868</v>
      </c>
      <c r="E8" s="306"/>
      <c r="F8" s="311"/>
      <c r="G8" s="307"/>
      <c r="H8" s="308"/>
      <c r="I8" s="309"/>
      <c r="J8" s="309"/>
      <c r="K8" s="302"/>
      <c r="L8" s="53"/>
    </row>
    <row r="9" spans="2:12" ht="15.75" customHeight="1">
      <c r="B9" s="1207"/>
      <c r="C9" s="314" t="s">
        <v>208</v>
      </c>
      <c r="D9" s="305">
        <v>38617</v>
      </c>
      <c r="E9" s="306"/>
      <c r="F9" s="311"/>
      <c r="G9" s="307"/>
      <c r="H9" s="308"/>
      <c r="I9" s="309"/>
      <c r="J9" s="309"/>
      <c r="K9" s="302"/>
      <c r="L9" s="53"/>
    </row>
    <row r="10" spans="2:12" ht="15.75" customHeight="1">
      <c r="B10" s="1207"/>
      <c r="C10" s="314" t="s">
        <v>178</v>
      </c>
      <c r="D10" s="305">
        <v>24037</v>
      </c>
      <c r="E10" s="306"/>
      <c r="F10" s="311"/>
      <c r="G10" s="307"/>
      <c r="H10" s="308"/>
      <c r="I10" s="309"/>
      <c r="J10" s="309"/>
      <c r="K10" s="302"/>
      <c r="L10" s="53"/>
    </row>
    <row r="11" spans="2:12" ht="15.75" customHeight="1">
      <c r="B11" s="1207"/>
      <c r="C11" s="314" t="s">
        <v>179</v>
      </c>
      <c r="D11" s="305">
        <v>17707</v>
      </c>
      <c r="E11" s="306"/>
      <c r="F11" s="311"/>
      <c r="G11" s="307"/>
      <c r="H11" s="308"/>
      <c r="I11" s="309"/>
      <c r="J11" s="309"/>
      <c r="K11" s="302"/>
      <c r="L11" s="53"/>
    </row>
    <row r="12" spans="2:12" ht="15.75" customHeight="1">
      <c r="B12" s="1207"/>
      <c r="C12" s="314" t="s">
        <v>180</v>
      </c>
      <c r="D12" s="305">
        <v>245</v>
      </c>
      <c r="E12" s="306"/>
      <c r="F12" s="311"/>
      <c r="G12" s="307"/>
      <c r="H12" s="308"/>
      <c r="I12" s="309"/>
      <c r="J12" s="309"/>
      <c r="K12" s="302"/>
      <c r="L12" s="53"/>
    </row>
    <row r="13" spans="2:12" ht="15.75" customHeight="1">
      <c r="B13" s="1207"/>
      <c r="C13" s="314" t="s">
        <v>44</v>
      </c>
      <c r="D13" s="305">
        <v>436</v>
      </c>
      <c r="E13" s="306"/>
      <c r="F13" s="311"/>
      <c r="G13" s="312"/>
      <c r="H13" s="308"/>
      <c r="I13" s="309"/>
      <c r="J13" s="309"/>
      <c r="K13" s="302"/>
      <c r="L13" s="53"/>
    </row>
    <row r="14" spans="2:12" ht="15.75" customHeight="1">
      <c r="B14" s="1207"/>
      <c r="C14" s="314" t="s">
        <v>7</v>
      </c>
      <c r="D14" s="305">
        <v>89058</v>
      </c>
      <c r="E14" s="306"/>
      <c r="F14" s="311"/>
      <c r="G14" s="313"/>
      <c r="H14" s="308"/>
      <c r="I14" s="309"/>
      <c r="J14" s="309"/>
      <c r="K14" s="302"/>
      <c r="L14" s="53"/>
    </row>
    <row r="15" spans="2:12" ht="15.75" customHeight="1">
      <c r="B15" s="1207" t="s">
        <v>500</v>
      </c>
      <c r="C15" s="711" t="s">
        <v>206</v>
      </c>
      <c r="D15" s="305">
        <v>123</v>
      </c>
      <c r="E15" s="306"/>
      <c r="F15" s="313"/>
      <c r="G15" s="312"/>
      <c r="H15" s="315"/>
      <c r="I15" s="309"/>
      <c r="J15" s="313"/>
      <c r="K15" s="302"/>
      <c r="L15" s="301"/>
    </row>
    <row r="16" spans="2:12" ht="15.75" customHeight="1">
      <c r="B16" s="1207"/>
      <c r="C16" s="711" t="s">
        <v>175</v>
      </c>
      <c r="D16" s="305">
        <v>622</v>
      </c>
      <c r="E16" s="306"/>
      <c r="F16" s="313"/>
      <c r="G16" s="312"/>
      <c r="H16" s="315"/>
      <c r="I16" s="309"/>
      <c r="J16" s="313"/>
      <c r="K16" s="302"/>
      <c r="L16" s="301"/>
    </row>
    <row r="17" spans="2:12" ht="15.75" customHeight="1">
      <c r="B17" s="1207"/>
      <c r="C17" s="711" t="s">
        <v>207</v>
      </c>
      <c r="D17" s="305">
        <v>5023</v>
      </c>
      <c r="E17" s="306"/>
      <c r="F17" s="313"/>
      <c r="G17" s="312"/>
      <c r="H17" s="315"/>
      <c r="I17" s="309"/>
      <c r="J17" s="313"/>
      <c r="K17" s="302"/>
      <c r="L17" s="301"/>
    </row>
    <row r="18" spans="2:12" ht="15.75" customHeight="1">
      <c r="B18" s="1207"/>
      <c r="C18" s="711" t="s">
        <v>208</v>
      </c>
      <c r="D18" s="305">
        <v>33261</v>
      </c>
      <c r="E18" s="306"/>
      <c r="F18" s="632"/>
      <c r="G18" s="312"/>
      <c r="H18" s="315"/>
      <c r="I18" s="309"/>
      <c r="J18" s="313"/>
      <c r="K18" s="302"/>
      <c r="L18" s="301"/>
    </row>
    <row r="19" spans="2:12" ht="15.75" customHeight="1">
      <c r="B19" s="1207"/>
      <c r="C19" s="711" t="s">
        <v>178</v>
      </c>
      <c r="D19" s="305">
        <v>24481</v>
      </c>
      <c r="E19" s="306"/>
      <c r="F19" s="632"/>
      <c r="G19" s="312"/>
      <c r="H19" s="315"/>
      <c r="I19" s="309"/>
      <c r="J19" s="313"/>
      <c r="K19" s="302"/>
      <c r="L19" s="301"/>
    </row>
    <row r="20" spans="2:12" ht="15.75" customHeight="1">
      <c r="B20" s="1207"/>
      <c r="C20" s="79" t="s">
        <v>480</v>
      </c>
      <c r="D20" s="305">
        <v>6866</v>
      </c>
      <c r="E20" s="306"/>
      <c r="F20" s="632"/>
      <c r="G20" s="312"/>
      <c r="H20" s="315"/>
      <c r="I20" s="309"/>
      <c r="J20" s="313"/>
      <c r="K20" s="302"/>
      <c r="L20" s="301"/>
    </row>
    <row r="21" spans="2:12" ht="15.75" customHeight="1">
      <c r="B21" s="1207"/>
      <c r="C21" s="711" t="s">
        <v>179</v>
      </c>
      <c r="D21" s="305">
        <v>9394</v>
      </c>
      <c r="E21" s="306"/>
      <c r="F21" s="313"/>
      <c r="G21" s="312"/>
      <c r="H21" s="315"/>
      <c r="I21" s="309"/>
      <c r="J21" s="313"/>
      <c r="K21" s="302"/>
      <c r="L21" s="301"/>
    </row>
    <row r="22" spans="2:12" ht="15.75" customHeight="1">
      <c r="B22" s="1207"/>
      <c r="C22" s="711" t="s">
        <v>180</v>
      </c>
      <c r="D22" s="305">
        <v>222</v>
      </c>
      <c r="E22" s="306"/>
      <c r="F22" s="313"/>
      <c r="G22" s="316"/>
      <c r="H22" s="315"/>
      <c r="I22" s="309"/>
      <c r="J22" s="309"/>
      <c r="K22" s="302"/>
      <c r="L22" s="317"/>
    </row>
    <row r="23" spans="2:12" ht="15.75" customHeight="1">
      <c r="B23" s="1207"/>
      <c r="C23" s="711" t="s">
        <v>44</v>
      </c>
      <c r="D23" s="105">
        <v>436</v>
      </c>
      <c r="E23" s="306"/>
      <c r="F23" s="313"/>
      <c r="G23" s="313"/>
      <c r="H23" s="315"/>
      <c r="I23" s="309"/>
      <c r="J23" s="309"/>
      <c r="K23" s="302"/>
      <c r="L23" s="317"/>
    </row>
    <row r="24" spans="2:12" ht="17.25" customHeight="1">
      <c r="B24" s="1208"/>
      <c r="C24" s="712" t="s">
        <v>7</v>
      </c>
      <c r="D24" s="713">
        <v>80428</v>
      </c>
      <c r="E24" s="318"/>
      <c r="F24" s="318"/>
      <c r="G24" s="318"/>
      <c r="H24" s="318"/>
      <c r="I24" s="318"/>
      <c r="J24" s="318"/>
      <c r="K24" s="61"/>
      <c r="L24" s="317"/>
    </row>
    <row r="25" spans="2:12" ht="36" customHeight="1">
      <c r="B25" s="1047" t="s">
        <v>468</v>
      </c>
      <c r="C25" s="1048"/>
      <c r="D25" s="1049"/>
      <c r="E25" s="714"/>
      <c r="F25" s="714"/>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5" tint="0.79998168889431442"/>
  </sheetPr>
  <dimension ref="B1:Q25"/>
  <sheetViews>
    <sheetView zoomScaleNormal="100" zoomScaleSheetLayoutView="50" workbookViewId="0">
      <selection activeCell="H12" sqref="H12"/>
    </sheetView>
  </sheetViews>
  <sheetFormatPr baseColWidth="10" defaultColWidth="10.921875" defaultRowHeight="13.2"/>
  <cols>
    <col min="1" max="1" width="1.69140625" style="79" customWidth="1"/>
    <col min="2" max="2" width="9" style="79" customWidth="1"/>
    <col min="3" max="3" width="12.15234375" style="79" customWidth="1"/>
    <col min="4" max="5" width="10.84375" style="79" customWidth="1"/>
    <col min="6" max="6" width="13.921875" style="79" customWidth="1"/>
    <col min="7" max="7" width="10.921875" style="319" customWidth="1"/>
    <col min="8" max="11" width="10.921875" style="79" customWidth="1"/>
    <col min="12" max="14" width="10.921875" style="321" customWidth="1"/>
    <col min="15" max="16" width="10.921875" style="79" customWidth="1"/>
    <col min="17" max="16384" width="10.921875" style="79"/>
  </cols>
  <sheetData>
    <row r="1" spans="2:17" s="30" customFormat="1">
      <c r="B1" s="1042" t="s">
        <v>37</v>
      </c>
      <c r="C1" s="1042"/>
      <c r="D1" s="1042"/>
      <c r="E1" s="1042"/>
      <c r="F1" s="1042"/>
      <c r="G1" s="202"/>
      <c r="L1" s="320"/>
      <c r="M1" s="320"/>
      <c r="N1" s="320"/>
    </row>
    <row r="2" spans="2:17" s="30" customFormat="1">
      <c r="B2" s="31"/>
      <c r="C2" s="31"/>
      <c r="D2" s="31"/>
      <c r="E2" s="31"/>
      <c r="F2" s="31"/>
      <c r="G2" s="202"/>
      <c r="L2" s="320"/>
      <c r="M2" s="320"/>
      <c r="N2" s="320"/>
    </row>
    <row r="3" spans="2:17" s="30" customFormat="1" ht="29.25" customHeight="1">
      <c r="B3" s="1043" t="s">
        <v>209</v>
      </c>
      <c r="C3" s="1042"/>
      <c r="D3" s="1042"/>
      <c r="E3" s="1042"/>
      <c r="F3" s="1042"/>
      <c r="G3" s="202"/>
      <c r="L3" s="320"/>
      <c r="M3" s="320"/>
      <c r="N3" s="320"/>
    </row>
    <row r="4" spans="2:17" s="30" customFormat="1" ht="17.25" customHeight="1">
      <c r="B4" s="1042" t="s">
        <v>502</v>
      </c>
      <c r="C4" s="1042"/>
      <c r="D4" s="1042"/>
      <c r="E4" s="1042"/>
      <c r="F4" s="1042"/>
      <c r="G4" s="202"/>
      <c r="L4" s="320"/>
      <c r="M4" s="320"/>
      <c r="N4" s="320"/>
    </row>
    <row r="5" spans="2:17" s="30" customFormat="1" ht="30" customHeight="1">
      <c r="B5" s="263" t="s">
        <v>11</v>
      </c>
      <c r="C5" s="298" t="s">
        <v>12</v>
      </c>
      <c r="D5" s="299" t="s">
        <v>32</v>
      </c>
      <c r="E5" s="299" t="s">
        <v>30</v>
      </c>
      <c r="F5" s="299" t="s">
        <v>31</v>
      </c>
      <c r="G5" s="202"/>
      <c r="L5" s="320"/>
      <c r="M5" s="320"/>
      <c r="N5" s="320"/>
    </row>
    <row r="6" spans="2:17" ht="15.75" customHeight="1">
      <c r="B6" s="1207" t="s">
        <v>459</v>
      </c>
      <c r="C6" s="304" t="s">
        <v>206</v>
      </c>
      <c r="D6" s="722">
        <v>217</v>
      </c>
      <c r="E6" s="723">
        <f>F6*D6/10</f>
        <v>549.77832313584372</v>
      </c>
      <c r="F6" s="724">
        <v>25.335406596121832</v>
      </c>
      <c r="G6" s="306"/>
      <c r="H6" s="322"/>
      <c r="I6" s="323"/>
      <c r="J6" s="323"/>
      <c r="K6" s="323"/>
    </row>
    <row r="7" spans="2:17" ht="15.75" customHeight="1">
      <c r="B7" s="1207"/>
      <c r="C7" s="304" t="s">
        <v>175</v>
      </c>
      <c r="D7" s="722">
        <v>931</v>
      </c>
      <c r="E7" s="723">
        <f t="shared" ref="E7:E13" si="0">F7*D7/10</f>
        <v>13317.592043001012</v>
      </c>
      <c r="F7" s="724">
        <v>143.04610142858232</v>
      </c>
      <c r="G7" s="306"/>
      <c r="H7" s="322"/>
      <c r="I7" s="323"/>
      <c r="J7" s="323"/>
      <c r="K7" s="323"/>
    </row>
    <row r="8" spans="2:17" ht="15.75" customHeight="1">
      <c r="B8" s="1207"/>
      <c r="C8" s="304" t="s">
        <v>207</v>
      </c>
      <c r="D8" s="722">
        <v>5900</v>
      </c>
      <c r="E8" s="723">
        <f t="shared" si="0"/>
        <v>82857.016148729104</v>
      </c>
      <c r="F8" s="724">
        <v>140.43562059106628</v>
      </c>
      <c r="G8" s="306"/>
      <c r="H8" s="322"/>
      <c r="I8" s="323"/>
      <c r="J8" s="323"/>
      <c r="K8" s="323"/>
    </row>
    <row r="9" spans="2:17" ht="15.75" customHeight="1">
      <c r="B9" s="1207"/>
      <c r="C9" s="304" t="s">
        <v>208</v>
      </c>
      <c r="D9" s="722">
        <v>35657</v>
      </c>
      <c r="E9" s="723">
        <f t="shared" si="0"/>
        <v>510929.15781170299</v>
      </c>
      <c r="F9" s="724">
        <v>143.29000134944133</v>
      </c>
      <c r="G9" s="306"/>
      <c r="H9" s="326"/>
      <c r="I9" s="323"/>
      <c r="J9" s="323"/>
      <c r="K9" s="323"/>
    </row>
    <row r="10" spans="2:17" ht="15.75" customHeight="1">
      <c r="B10" s="1207"/>
      <c r="C10" s="304" t="s">
        <v>178</v>
      </c>
      <c r="D10" s="722">
        <v>21193</v>
      </c>
      <c r="E10" s="723">
        <f t="shared" si="0"/>
        <v>258701.0068704499</v>
      </c>
      <c r="F10" s="724">
        <v>122.0690826548624</v>
      </c>
      <c r="G10" s="306"/>
      <c r="H10" s="326"/>
      <c r="I10" s="323"/>
      <c r="J10" s="323"/>
      <c r="K10" s="323"/>
    </row>
    <row r="11" spans="2:17" ht="15.75" customHeight="1">
      <c r="B11" s="1207"/>
      <c r="C11" s="304" t="s">
        <v>179</v>
      </c>
      <c r="D11" s="722">
        <v>17070</v>
      </c>
      <c r="E11" s="723">
        <f t="shared" si="0"/>
        <v>218818.61598569859</v>
      </c>
      <c r="F11" s="724">
        <v>128.18899589086033</v>
      </c>
      <c r="G11" s="306"/>
      <c r="H11" s="498"/>
      <c r="I11" s="499"/>
      <c r="J11" s="499"/>
      <c r="K11" s="499"/>
      <c r="L11" s="500"/>
      <c r="M11" s="500"/>
      <c r="N11" s="500"/>
      <c r="O11" s="500"/>
      <c r="P11" s="500"/>
      <c r="Q11" s="500"/>
    </row>
    <row r="12" spans="2:17" ht="15.75" customHeight="1">
      <c r="B12" s="1207"/>
      <c r="C12" s="304" t="s">
        <v>180</v>
      </c>
      <c r="D12" s="722">
        <v>245</v>
      </c>
      <c r="E12" s="723">
        <f t="shared" si="0"/>
        <v>1470</v>
      </c>
      <c r="F12" s="724">
        <v>60</v>
      </c>
      <c r="G12" s="306"/>
      <c r="H12" s="498"/>
      <c r="I12" s="499"/>
      <c r="J12" s="499"/>
      <c r="K12" s="499"/>
      <c r="L12" s="500"/>
      <c r="M12" s="500"/>
      <c r="N12" s="500"/>
      <c r="O12" s="500"/>
      <c r="P12" s="500"/>
      <c r="Q12" s="500"/>
    </row>
    <row r="13" spans="2:17" ht="15.75" customHeight="1">
      <c r="B13" s="1207"/>
      <c r="C13" s="304" t="s">
        <v>44</v>
      </c>
      <c r="D13" s="722">
        <v>385</v>
      </c>
      <c r="E13" s="723">
        <f t="shared" si="0"/>
        <v>1266.7</v>
      </c>
      <c r="F13" s="724">
        <v>32.9012987012987</v>
      </c>
      <c r="G13" s="306"/>
      <c r="H13" s="498"/>
      <c r="I13" s="499"/>
      <c r="J13" s="499"/>
      <c r="K13" s="499"/>
      <c r="L13" s="500"/>
      <c r="M13" s="500"/>
      <c r="N13" s="500"/>
      <c r="O13" s="500"/>
      <c r="P13" s="500"/>
      <c r="Q13" s="500"/>
    </row>
    <row r="14" spans="2:17" ht="15.75" customHeight="1">
      <c r="B14" s="1207"/>
      <c r="C14" s="304" t="s">
        <v>7</v>
      </c>
      <c r="D14" s="723">
        <f>SUM(D6:D13)</f>
        <v>81598</v>
      </c>
      <c r="E14" s="723">
        <f>SUM(E6:E13)</f>
        <v>1087909.8671827174</v>
      </c>
      <c r="F14" s="724">
        <f>E14/D14*10</f>
        <v>133.32555542816215</v>
      </c>
      <c r="G14" s="306"/>
      <c r="H14" s="498"/>
      <c r="I14" s="501"/>
      <c r="J14" s="499"/>
      <c r="K14" s="499"/>
      <c r="L14" s="500"/>
      <c r="M14" s="500"/>
      <c r="N14" s="500"/>
      <c r="O14" s="500"/>
      <c r="P14" s="500"/>
      <c r="Q14" s="500"/>
    </row>
    <row r="15" spans="2:17" ht="15.75" customHeight="1">
      <c r="B15" s="1208" t="s">
        <v>497</v>
      </c>
      <c r="C15" s="715" t="s">
        <v>206</v>
      </c>
      <c r="D15" s="722">
        <v>123</v>
      </c>
      <c r="E15" s="723">
        <v>599.79999999999995</v>
      </c>
      <c r="F15" s="724">
        <f>E15/D15*10</f>
        <v>48.764227642276417</v>
      </c>
      <c r="G15" s="324"/>
      <c r="H15" s="498"/>
      <c r="I15" s="501"/>
      <c r="J15" s="499"/>
      <c r="K15" s="501"/>
      <c r="L15" s="502"/>
      <c r="M15" s="503"/>
      <c r="N15" s="504"/>
      <c r="O15" s="500"/>
      <c r="P15" s="500"/>
      <c r="Q15" s="500"/>
    </row>
    <row r="16" spans="2:17" ht="15.75" customHeight="1">
      <c r="B16" s="1210"/>
      <c r="C16" s="715" t="s">
        <v>175</v>
      </c>
      <c r="D16" s="722">
        <v>622</v>
      </c>
      <c r="E16" s="723">
        <v>7728.6</v>
      </c>
      <c r="F16" s="724">
        <f t="shared" ref="F16:F24" si="1">E16/D16*10</f>
        <v>124.25401929260451</v>
      </c>
      <c r="G16" s="323"/>
      <c r="H16" s="498"/>
      <c r="I16" s="501"/>
      <c r="J16" s="499"/>
      <c r="K16" s="501"/>
      <c r="L16" s="502"/>
      <c r="M16" s="503"/>
      <c r="N16" s="504"/>
      <c r="O16" s="500"/>
      <c r="P16" s="500"/>
      <c r="Q16" s="500"/>
    </row>
    <row r="17" spans="2:17" ht="15.75" customHeight="1">
      <c r="B17" s="1210"/>
      <c r="C17" s="715" t="s">
        <v>207</v>
      </c>
      <c r="D17" s="722">
        <v>4065</v>
      </c>
      <c r="E17" s="723">
        <v>54555</v>
      </c>
      <c r="F17" s="724">
        <f t="shared" si="1"/>
        <v>134.20664206642067</v>
      </c>
      <c r="G17" s="324"/>
      <c r="H17" s="498"/>
      <c r="I17" s="501"/>
      <c r="J17" s="499"/>
      <c r="K17" s="501"/>
      <c r="L17" s="502"/>
      <c r="M17" s="503"/>
      <c r="N17" s="504"/>
      <c r="O17" s="500"/>
      <c r="P17" s="500"/>
      <c r="Q17" s="500"/>
    </row>
    <row r="18" spans="2:17" ht="15.75" customHeight="1">
      <c r="B18" s="1210"/>
      <c r="C18" s="715" t="s">
        <v>208</v>
      </c>
      <c r="D18" s="722">
        <v>30933</v>
      </c>
      <c r="E18" s="723">
        <v>409157</v>
      </c>
      <c r="F18" s="724">
        <f t="shared" si="1"/>
        <v>132.27200724145735</v>
      </c>
      <c r="G18" s="324"/>
      <c r="H18" s="498"/>
      <c r="I18" s="501"/>
      <c r="J18" s="499"/>
      <c r="K18" s="501"/>
      <c r="L18" s="502"/>
      <c r="M18" s="503"/>
      <c r="N18" s="504"/>
      <c r="O18" s="500"/>
      <c r="P18" s="500"/>
      <c r="Q18" s="500"/>
    </row>
    <row r="19" spans="2:17" ht="15.75" customHeight="1">
      <c r="B19" s="1210"/>
      <c r="C19" s="715" t="s">
        <v>178</v>
      </c>
      <c r="D19" s="722">
        <v>22114</v>
      </c>
      <c r="E19" s="723">
        <v>276288.2</v>
      </c>
      <c r="F19" s="724">
        <f t="shared" si="1"/>
        <v>124.93813873564258</v>
      </c>
      <c r="G19" s="302"/>
      <c r="H19" s="326"/>
      <c r="I19" s="324"/>
      <c r="J19" s="323"/>
      <c r="K19" s="324"/>
      <c r="L19" s="327"/>
      <c r="M19" s="328"/>
      <c r="N19" s="329"/>
    </row>
    <row r="20" spans="2:17" ht="15.75" customHeight="1">
      <c r="B20" s="1210"/>
      <c r="C20" s="79" t="s">
        <v>480</v>
      </c>
      <c r="D20" s="722">
        <v>6494</v>
      </c>
      <c r="E20" s="723">
        <v>87160.6</v>
      </c>
      <c r="F20" s="724">
        <f t="shared" si="1"/>
        <v>134.21712349861411</v>
      </c>
      <c r="G20" s="53"/>
      <c r="H20" s="326"/>
      <c r="I20" s="324"/>
      <c r="J20" s="323"/>
      <c r="K20" s="324"/>
      <c r="L20" s="327"/>
      <c r="M20" s="328"/>
      <c r="N20" s="329"/>
    </row>
    <row r="21" spans="2:17" ht="15.75" customHeight="1">
      <c r="B21" s="1210"/>
      <c r="C21" s="715" t="s">
        <v>179</v>
      </c>
      <c r="D21" s="722">
        <v>8899</v>
      </c>
      <c r="E21" s="723">
        <v>110983.6</v>
      </c>
      <c r="F21" s="724">
        <f t="shared" si="1"/>
        <v>124.71468704348803</v>
      </c>
      <c r="G21" s="79"/>
      <c r="H21" s="326"/>
      <c r="I21" s="324"/>
      <c r="J21" s="323"/>
      <c r="K21" s="324"/>
      <c r="L21" s="327"/>
      <c r="M21" s="328"/>
      <c r="N21" s="329"/>
    </row>
    <row r="22" spans="2:17" ht="15.75" customHeight="1">
      <c r="B22" s="1210"/>
      <c r="C22" s="715" t="s">
        <v>180</v>
      </c>
      <c r="D22" s="722">
        <v>222</v>
      </c>
      <c r="E22" s="723">
        <v>3330</v>
      </c>
      <c r="F22" s="724">
        <f t="shared" si="1"/>
        <v>150</v>
      </c>
      <c r="G22" s="79"/>
      <c r="H22" s="326"/>
      <c r="I22" s="324"/>
      <c r="J22" s="323"/>
      <c r="K22" s="324"/>
      <c r="L22" s="327"/>
      <c r="M22" s="328"/>
      <c r="N22" s="329"/>
    </row>
    <row r="23" spans="2:17" ht="15.75" customHeight="1">
      <c r="B23" s="1210"/>
      <c r="C23" s="715" t="s">
        <v>44</v>
      </c>
      <c r="D23" s="722">
        <v>385</v>
      </c>
      <c r="E23" s="723">
        <v>1266.7</v>
      </c>
      <c r="F23" s="724">
        <f t="shared" si="1"/>
        <v>32.9012987012987</v>
      </c>
      <c r="G23" s="306"/>
      <c r="H23" s="326"/>
      <c r="I23" s="324"/>
      <c r="J23" s="323"/>
      <c r="K23" s="324"/>
      <c r="L23" s="327"/>
      <c r="M23" s="328"/>
      <c r="N23" s="329"/>
    </row>
    <row r="24" spans="2:17" ht="18.75" customHeight="1">
      <c r="B24" s="1211"/>
      <c r="C24" s="715" t="s">
        <v>7</v>
      </c>
      <c r="D24" s="722">
        <v>73857</v>
      </c>
      <c r="E24" s="723">
        <v>951069.5</v>
      </c>
      <c r="F24" s="724">
        <f t="shared" si="1"/>
        <v>128.77174810783001</v>
      </c>
      <c r="H24" s="324"/>
      <c r="I24" s="324"/>
      <c r="J24" s="324"/>
      <c r="K24" s="324"/>
    </row>
    <row r="25" spans="2:17">
      <c r="B25" s="1209" t="s">
        <v>464</v>
      </c>
      <c r="C25" s="1209"/>
      <c r="D25" s="1209"/>
      <c r="E25" s="1209"/>
      <c r="F25" s="1209"/>
      <c r="H25" s="721"/>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5" tint="0.79998168889431442"/>
  </sheetPr>
  <dimension ref="B1:J34"/>
  <sheetViews>
    <sheetView topLeftCell="B1" zoomScaleNormal="100" workbookViewId="0">
      <selection activeCell="J20" sqref="J20"/>
    </sheetView>
  </sheetViews>
  <sheetFormatPr baseColWidth="10" defaultRowHeight="16.5" customHeight="1"/>
  <cols>
    <col min="1" max="1" width="3.07421875" customWidth="1"/>
    <col min="2" max="2" width="23.07421875" customWidth="1"/>
    <col min="3" max="5" width="10.61328125" customWidth="1"/>
    <col min="6" max="10" width="10.921875" style="331" customWidth="1"/>
  </cols>
  <sheetData>
    <row r="1" spans="2:7" ht="16.5" customHeight="1">
      <c r="B1" s="1042" t="s">
        <v>74</v>
      </c>
      <c r="C1" s="1042"/>
      <c r="D1" s="1042"/>
      <c r="E1" s="1042"/>
      <c r="F1" s="330"/>
    </row>
    <row r="2" spans="2:7" ht="16.5" customHeight="1">
      <c r="B2" s="66"/>
      <c r="C2" s="66"/>
      <c r="D2" s="66"/>
      <c r="E2" s="66"/>
      <c r="F2" s="330"/>
    </row>
    <row r="3" spans="2:7" ht="16.5" customHeight="1">
      <c r="B3" s="1059" t="s">
        <v>210</v>
      </c>
      <c r="C3" s="1060"/>
      <c r="D3" s="1060"/>
      <c r="E3" s="1060"/>
    </row>
    <row r="4" spans="2:7" ht="16.5" customHeight="1">
      <c r="B4" s="1221" t="s">
        <v>521</v>
      </c>
      <c r="C4" s="1061"/>
      <c r="D4" s="1061"/>
      <c r="E4" s="1061"/>
    </row>
    <row r="5" spans="2:7" ht="16.5" customHeight="1">
      <c r="B5" s="1222"/>
      <c r="C5" s="1222"/>
      <c r="D5" s="1222"/>
      <c r="E5" s="1222"/>
    </row>
    <row r="6" spans="2:7" ht="16.5" customHeight="1">
      <c r="G6" s="332"/>
    </row>
    <row r="7" spans="2:7" ht="15.75" customHeight="1">
      <c r="B7" s="1071" t="s">
        <v>12</v>
      </c>
      <c r="C7" s="1071"/>
      <c r="D7" s="1218" t="s">
        <v>208</v>
      </c>
      <c r="E7" s="1218"/>
      <c r="G7" s="333"/>
    </row>
    <row r="8" spans="2:7" ht="15.75" customHeight="1">
      <c r="B8" s="1071" t="s">
        <v>211</v>
      </c>
      <c r="C8" s="1071"/>
      <c r="D8" s="774">
        <v>180</v>
      </c>
      <c r="E8" s="774">
        <v>150</v>
      </c>
      <c r="G8" s="333"/>
    </row>
    <row r="9" spans="2:7" ht="15.75" customHeight="1">
      <c r="B9" s="1071" t="s">
        <v>212</v>
      </c>
      <c r="C9" s="1071"/>
      <c r="D9" s="1220">
        <v>12746</v>
      </c>
      <c r="E9" s="1220"/>
      <c r="G9" s="335"/>
    </row>
    <row r="10" spans="2:7" ht="15.75" customHeight="1">
      <c r="B10" s="1219"/>
      <c r="C10" s="1219"/>
      <c r="D10" s="1219"/>
      <c r="E10" s="1219"/>
      <c r="G10" s="335"/>
    </row>
    <row r="11" spans="2:7" ht="15.75" customHeight="1">
      <c r="B11" s="1071" t="s">
        <v>167</v>
      </c>
      <c r="C11" s="1071"/>
      <c r="D11" s="1218" t="s">
        <v>213</v>
      </c>
      <c r="E11" s="1218"/>
      <c r="G11" s="336"/>
    </row>
    <row r="12" spans="2:7" ht="15.75" customHeight="1">
      <c r="B12" s="1071" t="s">
        <v>97</v>
      </c>
      <c r="C12" s="1071"/>
      <c r="D12" s="761">
        <v>152000</v>
      </c>
      <c r="E12" s="761">
        <v>120000</v>
      </c>
      <c r="G12" s="337"/>
    </row>
    <row r="13" spans="2:7" ht="15.75" customHeight="1">
      <c r="B13" s="1071" t="s">
        <v>98</v>
      </c>
      <c r="C13" s="1071"/>
      <c r="D13" s="761">
        <v>335000</v>
      </c>
      <c r="E13" s="761">
        <v>320000</v>
      </c>
      <c r="G13" s="337"/>
    </row>
    <row r="14" spans="2:7" ht="15.75" customHeight="1">
      <c r="B14" s="1071" t="s">
        <v>72</v>
      </c>
      <c r="C14" s="1071"/>
      <c r="D14" s="761">
        <v>981100</v>
      </c>
      <c r="E14" s="761">
        <v>772975</v>
      </c>
      <c r="G14" s="337"/>
    </row>
    <row r="15" spans="2:7" ht="15.75" customHeight="1">
      <c r="B15" s="1081" t="s">
        <v>214</v>
      </c>
      <c r="C15" s="1081"/>
      <c r="D15" s="761">
        <f>660490+73405</f>
        <v>733895</v>
      </c>
      <c r="E15" s="761">
        <f>640779+60649</f>
        <v>701428</v>
      </c>
      <c r="G15" s="337"/>
    </row>
    <row r="16" spans="2:7" ht="15.75" customHeight="1">
      <c r="B16" s="1071" t="s">
        <v>99</v>
      </c>
      <c r="C16" s="1071"/>
      <c r="D16" s="761">
        <f>SUM(D12:D15)</f>
        <v>2201995</v>
      </c>
      <c r="E16" s="761">
        <f>SUM(E12:E15)</f>
        <v>1914403</v>
      </c>
      <c r="G16" s="338"/>
    </row>
    <row r="17" spans="2:7" ht="15.75" customHeight="1">
      <c r="B17" s="1073" t="s">
        <v>215</v>
      </c>
      <c r="C17" s="1073"/>
      <c r="D17" s="761">
        <f>$B$23*D8</f>
        <v>2993400</v>
      </c>
      <c r="E17" s="761">
        <f>$B$23*E8</f>
        <v>2494500</v>
      </c>
      <c r="G17" s="339"/>
    </row>
    <row r="18" spans="2:7" ht="15.75" customHeight="1">
      <c r="B18" s="1073" t="s">
        <v>73</v>
      </c>
      <c r="C18" s="1073"/>
      <c r="D18" s="761">
        <f>D17-D16</f>
        <v>791405</v>
      </c>
      <c r="E18" s="761">
        <f>E17-E16</f>
        <v>580097</v>
      </c>
      <c r="G18" s="339"/>
    </row>
    <row r="19" spans="2:7" ht="16.5" customHeight="1">
      <c r="B19" s="1075" t="s">
        <v>216</v>
      </c>
      <c r="C19" s="1075"/>
      <c r="D19" s="1075"/>
      <c r="E19" s="1075"/>
      <c r="G19" s="340"/>
    </row>
    <row r="20" spans="2:7" ht="16.5" customHeight="1">
      <c r="B20" s="341" t="s">
        <v>177</v>
      </c>
      <c r="C20" s="1075" t="s">
        <v>217</v>
      </c>
      <c r="D20" s="1075"/>
      <c r="E20" s="1075"/>
      <c r="G20" s="340"/>
    </row>
    <row r="21" spans="2:7" ht="30" customHeight="1">
      <c r="B21" s="342" t="s">
        <v>218</v>
      </c>
      <c r="C21" s="343">
        <v>135</v>
      </c>
      <c r="D21" s="343">
        <v>150</v>
      </c>
      <c r="E21" s="343">
        <v>165</v>
      </c>
      <c r="G21" s="344"/>
    </row>
    <row r="22" spans="2:7" ht="15.75" customHeight="1">
      <c r="B22" s="345">
        <f>B23*0.9</f>
        <v>14967</v>
      </c>
      <c r="C22" s="100">
        <f t="shared" ref="C22:E24" si="0">(C$21*$B22)-$E$16</f>
        <v>106142</v>
      </c>
      <c r="D22" s="100">
        <f t="shared" si="0"/>
        <v>330647</v>
      </c>
      <c r="E22" s="100">
        <f t="shared" si="0"/>
        <v>555152</v>
      </c>
      <c r="G22" s="346"/>
    </row>
    <row r="23" spans="2:7" ht="15.75" customHeight="1">
      <c r="B23" s="345">
        <v>16630</v>
      </c>
      <c r="C23" s="100">
        <f t="shared" si="0"/>
        <v>330647</v>
      </c>
      <c r="D23" s="100">
        <f t="shared" si="0"/>
        <v>580097</v>
      </c>
      <c r="E23" s="100">
        <f t="shared" si="0"/>
        <v>829547</v>
      </c>
      <c r="G23" s="346"/>
    </row>
    <row r="24" spans="2:7" ht="15.75" customHeight="1">
      <c r="B24" s="345">
        <f>B23*1.1</f>
        <v>18293</v>
      </c>
      <c r="C24" s="100">
        <f t="shared" si="0"/>
        <v>555152</v>
      </c>
      <c r="D24" s="100">
        <f t="shared" si="0"/>
        <v>829547</v>
      </c>
      <c r="E24" s="100">
        <f t="shared" si="0"/>
        <v>1103942</v>
      </c>
      <c r="G24" s="346"/>
    </row>
    <row r="25" spans="2:7" ht="15.75" customHeight="1">
      <c r="B25" s="101" t="s">
        <v>219</v>
      </c>
      <c r="C25" s="100">
        <f>$E$16/C21</f>
        <v>14180.762962962963</v>
      </c>
      <c r="D25" s="100">
        <f>$E$16/D21</f>
        <v>12762.686666666666</v>
      </c>
      <c r="E25" s="100">
        <f>$E$16/E21</f>
        <v>11602.442424242425</v>
      </c>
      <c r="G25" s="347"/>
    </row>
    <row r="26" spans="2:7" ht="31.5" customHeight="1">
      <c r="B26" s="1108" t="s">
        <v>172</v>
      </c>
      <c r="C26" s="1108"/>
      <c r="D26" s="1108"/>
      <c r="E26" s="1108"/>
      <c r="G26" s="348"/>
    </row>
    <row r="27" spans="2:7" ht="15.75" customHeight="1">
      <c r="B27" s="1214"/>
      <c r="C27" s="1214"/>
      <c r="D27" s="1214"/>
      <c r="E27" s="1214"/>
      <c r="G27" s="348"/>
    </row>
    <row r="28" spans="2:7" ht="15.75" customHeight="1">
      <c r="B28" s="1215" t="s">
        <v>445</v>
      </c>
      <c r="C28" s="1215"/>
      <c r="D28" s="1215"/>
      <c r="E28" s="1215"/>
      <c r="G28" s="349"/>
    </row>
    <row r="29" spans="2:7" ht="15.75" customHeight="1">
      <c r="B29" s="1213" t="s">
        <v>220</v>
      </c>
      <c r="C29" s="1213"/>
      <c r="D29" s="1213"/>
      <c r="E29" s="1213"/>
      <c r="G29" s="350"/>
    </row>
    <row r="30" spans="2:7" ht="30" customHeight="1">
      <c r="B30" s="1216" t="s">
        <v>663</v>
      </c>
      <c r="C30" s="1217"/>
      <c r="D30" s="1217"/>
      <c r="E30" s="1217"/>
      <c r="G30" s="350"/>
    </row>
    <row r="31" spans="2:7" ht="30" customHeight="1">
      <c r="B31" s="1213" t="s">
        <v>221</v>
      </c>
      <c r="C31" s="1213"/>
      <c r="D31" s="1213"/>
      <c r="E31" s="1213"/>
      <c r="G31" s="350"/>
    </row>
    <row r="32" spans="2:7" ht="30" customHeight="1">
      <c r="B32" s="1212" t="s">
        <v>222</v>
      </c>
      <c r="C32" s="1213"/>
      <c r="D32" s="1213"/>
      <c r="E32" s="1213"/>
      <c r="G32" s="350"/>
    </row>
    <row r="33" spans="2:7" ht="15.75" customHeight="1">
      <c r="B33" s="1213" t="s">
        <v>223</v>
      </c>
      <c r="C33" s="1213"/>
      <c r="D33" s="1213"/>
      <c r="E33" s="1213"/>
      <c r="G33" s="350"/>
    </row>
    <row r="34" spans="2:7" ht="16.5" customHeight="1">
      <c r="B34" s="351"/>
      <c r="C34" s="351"/>
      <c r="D34" s="351"/>
      <c r="E34" s="351"/>
      <c r="G34" s="350"/>
    </row>
  </sheetData>
  <mergeCells count="29">
    <mergeCell ref="B1:E1"/>
    <mergeCell ref="B3:E3"/>
    <mergeCell ref="B4:E4"/>
    <mergeCell ref="B5:E5"/>
    <mergeCell ref="B7:C7"/>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32:E32"/>
    <mergeCell ref="B33:E33"/>
    <mergeCell ref="B26:E26"/>
    <mergeCell ref="B27:E27"/>
    <mergeCell ref="B28:E28"/>
    <mergeCell ref="B29:E29"/>
    <mergeCell ref="B30:E30"/>
    <mergeCell ref="B31:E31"/>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5" tint="0.79998168889431442"/>
  </sheetPr>
  <dimension ref="B1:P48"/>
  <sheetViews>
    <sheetView zoomScaleNormal="100" workbookViewId="0">
      <selection activeCell="C16" sqref="C16"/>
    </sheetView>
  </sheetViews>
  <sheetFormatPr baseColWidth="10" defaultColWidth="10.921875" defaultRowHeight="11.4"/>
  <cols>
    <col min="1" max="1" width="0.921875" style="1" customWidth="1"/>
    <col min="2" max="2" width="5.4609375" style="1" customWidth="1"/>
    <col min="3" max="8" width="8.921875" style="1" customWidth="1"/>
    <col min="9" max="15" width="10.921875" style="37" customWidth="1"/>
    <col min="16" max="16384" width="10.921875" style="1"/>
  </cols>
  <sheetData>
    <row r="1" spans="2:16" s="157" customFormat="1" ht="18" customHeight="1">
      <c r="B1" s="1224" t="s">
        <v>75</v>
      </c>
      <c r="C1" s="1224"/>
      <c r="D1" s="1224"/>
      <c r="E1" s="1224"/>
      <c r="F1" s="1224"/>
      <c r="G1" s="1224"/>
      <c r="H1" s="1224"/>
      <c r="I1" s="352"/>
      <c r="J1" s="352"/>
      <c r="K1" s="352"/>
      <c r="L1" s="352"/>
      <c r="M1" s="352"/>
      <c r="N1" s="352"/>
      <c r="O1" s="352"/>
      <c r="P1" s="352"/>
    </row>
    <row r="2" spans="2:16" s="157" customFormat="1" ht="13.2">
      <c r="I2" s="352"/>
      <c r="J2" s="352"/>
      <c r="K2" s="352"/>
      <c r="L2" s="352"/>
      <c r="M2" s="352"/>
      <c r="N2" s="352"/>
      <c r="O2" s="352"/>
      <c r="P2" s="352"/>
    </row>
    <row r="3" spans="2:16" s="157" customFormat="1" ht="13.2">
      <c r="B3" s="1088" t="s">
        <v>488</v>
      </c>
      <c r="C3" s="1088"/>
      <c r="D3" s="1088"/>
      <c r="E3" s="1088"/>
      <c r="F3" s="1088"/>
      <c r="G3" s="1088"/>
      <c r="H3" s="1088"/>
      <c r="I3" s="352"/>
      <c r="J3" s="352"/>
      <c r="K3" s="352"/>
      <c r="L3" s="352"/>
      <c r="M3" s="352"/>
      <c r="N3" s="352"/>
      <c r="O3" s="352"/>
      <c r="P3" s="352"/>
    </row>
    <row r="4" spans="2:16" s="157" customFormat="1" ht="13.2">
      <c r="B4" s="1088" t="s">
        <v>546</v>
      </c>
      <c r="C4" s="1088"/>
      <c r="D4" s="1088"/>
      <c r="E4" s="1088"/>
      <c r="F4" s="1088"/>
      <c r="G4" s="1088"/>
      <c r="H4" s="1088"/>
      <c r="I4" s="352"/>
      <c r="J4" s="352"/>
      <c r="K4" s="352"/>
      <c r="L4" s="352"/>
      <c r="M4" s="352"/>
      <c r="N4" s="352"/>
      <c r="O4" s="352"/>
      <c r="P4" s="352"/>
    </row>
    <row r="5" spans="2:16" s="157" customFormat="1" ht="13.2">
      <c r="B5" s="1225" t="s">
        <v>224</v>
      </c>
      <c r="C5" s="1225"/>
      <c r="D5" s="1225"/>
      <c r="E5" s="1225"/>
      <c r="F5" s="1225"/>
      <c r="G5" s="1225"/>
      <c r="H5" s="1225"/>
      <c r="I5" s="352"/>
      <c r="J5" s="352"/>
      <c r="K5" s="352"/>
      <c r="L5" s="352"/>
      <c r="M5" s="352"/>
      <c r="N5" s="352"/>
      <c r="O5" s="352"/>
      <c r="P5" s="352"/>
    </row>
    <row r="6" spans="2:16" s="146" customFormat="1" ht="30" customHeight="1">
      <c r="B6" s="353" t="s">
        <v>5</v>
      </c>
      <c r="C6" s="353" t="s">
        <v>6</v>
      </c>
      <c r="D6" s="353" t="s">
        <v>225</v>
      </c>
      <c r="E6" s="353" t="s">
        <v>10</v>
      </c>
      <c r="F6" s="353" t="s">
        <v>225</v>
      </c>
      <c r="G6" s="353" t="s">
        <v>492</v>
      </c>
      <c r="H6" s="353" t="s">
        <v>225</v>
      </c>
      <c r="I6" s="278"/>
      <c r="J6" s="278"/>
      <c r="K6" s="278"/>
      <c r="L6" s="278"/>
      <c r="M6" s="354"/>
      <c r="N6" s="355"/>
      <c r="O6" s="278"/>
      <c r="P6" s="278"/>
    </row>
    <row r="7" spans="2:16" s="146" customFormat="1" ht="15.75" customHeight="1">
      <c r="B7" s="578">
        <v>2010</v>
      </c>
      <c r="C7" s="568">
        <v>1292649.96</v>
      </c>
      <c r="D7" s="356">
        <v>2.4924102966400675E-2</v>
      </c>
      <c r="E7" s="568">
        <v>596478.2009999993</v>
      </c>
      <c r="F7" s="356">
        <v>-0.19391492994314166</v>
      </c>
      <c r="G7" s="569">
        <v>1889128.1609999994</v>
      </c>
      <c r="H7" s="356">
        <v>-5.5995051271120151E-2</v>
      </c>
      <c r="I7" s="517"/>
      <c r="J7" s="278"/>
      <c r="K7" s="357"/>
      <c r="L7" s="278"/>
      <c r="M7" s="357"/>
      <c r="N7" s="355"/>
      <c r="O7" s="357"/>
      <c r="P7" s="278"/>
    </row>
    <row r="8" spans="2:16" s="38" customFormat="1" ht="15.75" customHeight="1">
      <c r="B8" s="126">
        <v>2011</v>
      </c>
      <c r="C8" s="570">
        <v>1379698.1595000001</v>
      </c>
      <c r="D8" s="359">
        <v>6.734089056870439E-2</v>
      </c>
      <c r="E8" s="570">
        <v>666016.16</v>
      </c>
      <c r="F8" s="359">
        <v>0.11658088909774057</v>
      </c>
      <c r="G8" s="571">
        <v>2045714.3195000002</v>
      </c>
      <c r="H8" s="359">
        <v>8.2888054782430873E-2</v>
      </c>
      <c r="I8" s="517"/>
      <c r="J8" s="36"/>
      <c r="K8" s="360"/>
      <c r="L8" s="36"/>
      <c r="M8" s="360"/>
      <c r="N8" s="361"/>
      <c r="O8" s="360"/>
      <c r="P8" s="36"/>
    </row>
    <row r="9" spans="2:16" s="38" customFormat="1" ht="15.75" customHeight="1">
      <c r="B9" s="126">
        <v>2012</v>
      </c>
      <c r="C9" s="570">
        <v>1413644</v>
      </c>
      <c r="D9" s="359">
        <v>2.4603816614716539E-2</v>
      </c>
      <c r="E9" s="570">
        <v>873303.59099999967</v>
      </c>
      <c r="F9" s="359">
        <v>0.31123483700455501</v>
      </c>
      <c r="G9" s="571">
        <v>2286947.5909999995</v>
      </c>
      <c r="H9" s="359">
        <v>0.11792128998684429</v>
      </c>
      <c r="I9" s="517"/>
      <c r="J9" s="36"/>
      <c r="K9" s="360"/>
      <c r="L9" s="36"/>
      <c r="M9" s="360"/>
      <c r="N9" s="361"/>
      <c r="O9" s="360"/>
      <c r="P9" s="36"/>
    </row>
    <row r="10" spans="2:16" s="38" customFormat="1" ht="15.75" customHeight="1">
      <c r="B10" s="126">
        <v>2013</v>
      </c>
      <c r="C10" s="570">
        <v>1411057.0441826645</v>
      </c>
      <c r="D10" s="359">
        <v>-1.8299910142408682E-3</v>
      </c>
      <c r="E10" s="570">
        <v>1092901.9909999999</v>
      </c>
      <c r="F10" s="359">
        <v>0.25145711326864378</v>
      </c>
      <c r="G10" s="571">
        <v>2503959.0351826642</v>
      </c>
      <c r="H10" s="359">
        <v>9.4891306226992878E-2</v>
      </c>
      <c r="I10" s="517"/>
      <c r="J10" s="36"/>
      <c r="K10" s="360"/>
      <c r="L10" s="36"/>
      <c r="M10" s="360"/>
      <c r="N10" s="361"/>
      <c r="O10" s="360"/>
      <c r="P10" s="36"/>
    </row>
    <row r="11" spans="2:16" s="38" customFormat="1" ht="15.75" customHeight="1">
      <c r="B11" s="126">
        <v>2014</v>
      </c>
      <c r="C11" s="570">
        <v>1115732</v>
      </c>
      <c r="D11" s="359">
        <v>-0.20929348349182261</v>
      </c>
      <c r="E11" s="570">
        <v>1410364.561</v>
      </c>
      <c r="F11" s="359">
        <v>0.29047670570123435</v>
      </c>
      <c r="G11" s="571">
        <v>2526096.5609999998</v>
      </c>
      <c r="H11" s="359">
        <v>8.8410095797436423E-3</v>
      </c>
      <c r="I11" s="517"/>
      <c r="J11" s="36"/>
      <c r="K11" s="360"/>
      <c r="L11" s="36"/>
      <c r="M11" s="360"/>
      <c r="N11" s="361"/>
      <c r="O11" s="360"/>
      <c r="P11" s="36"/>
    </row>
    <row r="12" spans="2:16" s="38" customFormat="1" ht="15.75" customHeight="1">
      <c r="B12" s="126">
        <v>2015</v>
      </c>
      <c r="C12" s="570">
        <v>1517892</v>
      </c>
      <c r="D12" s="359">
        <v>0.36044498141130665</v>
      </c>
      <c r="E12" s="570">
        <v>1528818.3489999999</v>
      </c>
      <c r="F12" s="359">
        <v>8.3988063282029637E-2</v>
      </c>
      <c r="G12" s="571">
        <v>3046710.3489999999</v>
      </c>
      <c r="H12" s="359">
        <v>0.20609417551081502</v>
      </c>
      <c r="I12" s="517"/>
      <c r="J12" s="36"/>
      <c r="K12" s="360"/>
      <c r="L12" s="36"/>
      <c r="M12" s="360"/>
      <c r="N12" s="361"/>
      <c r="O12" s="360"/>
      <c r="P12" s="36"/>
    </row>
    <row r="13" spans="2:16" s="38" customFormat="1" ht="15.75" customHeight="1">
      <c r="B13" s="126">
        <v>2016</v>
      </c>
      <c r="C13" s="570">
        <v>1149039.1000000001</v>
      </c>
      <c r="D13" s="359">
        <v>-0.2430033889104099</v>
      </c>
      <c r="E13" s="570">
        <v>1462676.1939999999</v>
      </c>
      <c r="F13" s="359">
        <v>-4.3263580034386434E-2</v>
      </c>
      <c r="G13" s="571">
        <v>2611715.2939999998</v>
      </c>
      <c r="H13" s="359">
        <v>-0.14277532327376494</v>
      </c>
      <c r="I13" s="517"/>
      <c r="J13" s="36"/>
      <c r="K13" s="360"/>
      <c r="L13" s="36"/>
      <c r="M13" s="360"/>
      <c r="N13" s="361"/>
      <c r="O13" s="360"/>
      <c r="P13" s="36"/>
    </row>
    <row r="14" spans="2:16" s="38" customFormat="1" ht="15.75" customHeight="1">
      <c r="B14" s="126">
        <v>2017</v>
      </c>
      <c r="C14" s="570">
        <v>1039676</v>
      </c>
      <c r="D14" s="359">
        <v>-9.5177875148025934E-2</v>
      </c>
      <c r="E14" s="570">
        <v>1590526.189</v>
      </c>
      <c r="F14" s="359">
        <v>8.7408269529817839E-2</v>
      </c>
      <c r="G14" s="571">
        <v>2630202.1890000002</v>
      </c>
      <c r="H14" s="359">
        <v>7.0784495700856763E-3</v>
      </c>
      <c r="I14" s="517"/>
      <c r="J14" s="36"/>
      <c r="K14" s="360"/>
      <c r="L14" s="36"/>
      <c r="M14" s="360"/>
      <c r="N14" s="361"/>
      <c r="O14" s="360"/>
      <c r="P14" s="36"/>
    </row>
    <row r="15" spans="2:16" s="38" customFormat="1" ht="15.75" customHeight="1">
      <c r="B15" s="126">
        <v>2018</v>
      </c>
      <c r="C15" s="570">
        <v>1087909.8671827174</v>
      </c>
      <c r="D15" s="359">
        <v>4.6393171702258616E-2</v>
      </c>
      <c r="E15" s="570">
        <v>1918486.1880699999</v>
      </c>
      <c r="F15" s="359">
        <v>0.20619591260939615</v>
      </c>
      <c r="G15" s="571">
        <v>3006396.0552527173</v>
      </c>
      <c r="H15" s="359">
        <v>0.1430284971345665</v>
      </c>
      <c r="I15" s="517"/>
      <c r="J15" s="36"/>
      <c r="K15" s="360"/>
      <c r="L15" s="36"/>
      <c r="M15" s="360"/>
      <c r="N15" s="36"/>
      <c r="O15" s="360"/>
      <c r="P15" s="36"/>
    </row>
    <row r="16" spans="2:16" s="38" customFormat="1" ht="15.75" customHeight="1">
      <c r="B16" s="655">
        <v>2019</v>
      </c>
      <c r="C16" s="570">
        <v>951070</v>
      </c>
      <c r="D16" s="359">
        <f>(C16/C15-1)</f>
        <v>-0.12578235689421757</v>
      </c>
      <c r="E16" s="570">
        <v>2366707.7000000002</v>
      </c>
      <c r="F16" s="359">
        <f t="shared" ref="F16:H16" si="0">(E16/E15-1)</f>
        <v>0.23363291052979207</v>
      </c>
      <c r="G16" s="570">
        <f>C16+E16</f>
        <v>3317777.7</v>
      </c>
      <c r="H16" s="359">
        <f t="shared" si="0"/>
        <v>0.10357306190687776</v>
      </c>
      <c r="I16" s="517"/>
      <c r="J16" s="36"/>
      <c r="K16" s="360"/>
      <c r="L16" s="36"/>
      <c r="M16" s="360"/>
      <c r="N16" s="36"/>
      <c r="O16" s="360"/>
      <c r="P16" s="36"/>
    </row>
    <row r="17" spans="2:16" s="38" customFormat="1" ht="18" customHeight="1">
      <c r="B17" s="1226" t="s">
        <v>356</v>
      </c>
      <c r="C17" s="1227"/>
      <c r="D17" s="1227"/>
      <c r="E17" s="1227"/>
      <c r="F17" s="1227"/>
      <c r="G17" s="1227"/>
      <c r="H17" s="1228"/>
      <c r="I17" s="36"/>
      <c r="J17" s="36"/>
      <c r="K17" s="36"/>
      <c r="L17" s="36"/>
      <c r="M17" s="36"/>
      <c r="N17" s="36"/>
      <c r="O17" s="36"/>
      <c r="P17" s="36"/>
    </row>
    <row r="18" spans="2:16" s="38" customFormat="1" ht="18" customHeight="1">
      <c r="B18" s="1223"/>
      <c r="C18" s="1223"/>
      <c r="D18" s="1223"/>
      <c r="E18" s="1223"/>
      <c r="F18" s="1223"/>
      <c r="G18" s="1223"/>
      <c r="H18" s="1223"/>
      <c r="I18" s="36"/>
      <c r="J18" s="36"/>
      <c r="K18" s="36"/>
      <c r="L18" s="36"/>
      <c r="M18" s="36"/>
      <c r="N18" s="36"/>
      <c r="O18" s="36"/>
      <c r="P18" s="36"/>
    </row>
    <row r="19" spans="2:16" ht="12.75" customHeight="1">
      <c r="B19" s="362"/>
      <c r="C19" s="362"/>
      <c r="D19" s="362"/>
      <c r="E19" s="362"/>
      <c r="F19" s="362"/>
      <c r="G19" s="362"/>
      <c r="H19" s="362"/>
      <c r="P19" s="37"/>
    </row>
    <row r="20" spans="2:16" ht="12.75" customHeight="1">
      <c r="P20" s="37"/>
    </row>
    <row r="21" spans="2:16" ht="12.75" customHeight="1">
      <c r="P21" s="37"/>
    </row>
    <row r="22" spans="2:16" ht="12.75" customHeight="1">
      <c r="P22" s="37"/>
    </row>
    <row r="23" spans="2:16" ht="12.75" customHeight="1"/>
    <row r="24" spans="2:16" ht="12.75" customHeight="1"/>
    <row r="25" spans="2:16" ht="12.75" customHeight="1"/>
    <row r="26" spans="2:16" ht="12.75" customHeight="1"/>
    <row r="27" spans="2:16" ht="12.75" customHeight="1">
      <c r="H27" s="18"/>
    </row>
    <row r="28" spans="2:16" ht="12.75" customHeight="1">
      <c r="H28" s="19"/>
      <c r="M28" s="363"/>
    </row>
    <row r="29" spans="2:16" ht="12.75" customHeight="1">
      <c r="M29" s="363"/>
    </row>
    <row r="30" spans="2:16" ht="12.75" customHeight="1">
      <c r="M30" s="363"/>
    </row>
    <row r="31" spans="2:16" ht="12.75" customHeight="1"/>
    <row r="32" spans="2:16" ht="12.75" customHeight="1"/>
    <row r="33" spans="2:12" ht="12.75" customHeight="1"/>
    <row r="34" spans="2:12" ht="12.75" customHeight="1"/>
    <row r="35" spans="2:12" ht="12.75" customHeight="1"/>
    <row r="36" spans="2:12" ht="12.75" customHeight="1"/>
    <row r="37" spans="2:12" ht="12.75" customHeight="1"/>
    <row r="48" spans="2:12">
      <c r="B48" s="16"/>
      <c r="C48" s="16"/>
      <c r="D48" s="16"/>
      <c r="E48" s="16"/>
      <c r="F48" s="16"/>
      <c r="G48" s="16"/>
      <c r="H48" s="16"/>
      <c r="I48" s="281"/>
      <c r="J48" s="281"/>
      <c r="K48" s="281"/>
      <c r="L48" s="281"/>
    </row>
  </sheetData>
  <mergeCells count="6">
    <mergeCell ref="B18:H18"/>
    <mergeCell ref="B1:H1"/>
    <mergeCell ref="B3:H3"/>
    <mergeCell ref="B4:H4"/>
    <mergeCell ref="B5:H5"/>
    <mergeCell ref="B17:H1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6"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5" tint="0.79998168889431442"/>
    <pageSetUpPr fitToPage="1"/>
  </sheetPr>
  <dimension ref="A1:L47"/>
  <sheetViews>
    <sheetView topLeftCell="A4" zoomScaleNormal="100" workbookViewId="0">
      <selection activeCell="H14" sqref="H14"/>
    </sheetView>
  </sheetViews>
  <sheetFormatPr baseColWidth="10" defaultColWidth="10.921875" defaultRowHeight="17.399999999999999"/>
  <cols>
    <col min="1" max="1" width="1.3828125" style="1" customWidth="1"/>
    <col min="2" max="2" width="14.84375" customWidth="1"/>
    <col min="3" max="6" width="9.3828125" customWidth="1"/>
    <col min="7" max="7" width="9.3828125" style="1" customWidth="1"/>
    <col min="8" max="8" width="7.921875" style="1" customWidth="1"/>
    <col min="9" max="9" width="8.921875" style="1" customWidth="1"/>
    <col min="10" max="11" width="7.921875" style="1" customWidth="1"/>
    <col min="12" max="16384" width="10.921875" style="1"/>
  </cols>
  <sheetData>
    <row r="1" spans="1:11" s="24" customFormat="1" ht="16.5" customHeight="1">
      <c r="B1" s="1038" t="s">
        <v>4</v>
      </c>
      <c r="C1" s="1038"/>
      <c r="D1" s="1038"/>
      <c r="E1" s="1038"/>
      <c r="F1" s="1038"/>
      <c r="G1" s="1038"/>
    </row>
    <row r="2" spans="1:11" s="24" customFormat="1" ht="11.25" customHeight="1">
      <c r="A2" s="26"/>
      <c r="B2" s="26"/>
      <c r="C2" s="26"/>
      <c r="D2" s="26"/>
      <c r="E2" s="25"/>
      <c r="F2" s="25"/>
    </row>
    <row r="3" spans="1:11" s="24" customFormat="1" ht="15.75" customHeight="1">
      <c r="B3" s="1038" t="s">
        <v>475</v>
      </c>
      <c r="C3" s="1038"/>
      <c r="D3" s="1038"/>
      <c r="E3" s="1038"/>
      <c r="F3" s="1038"/>
      <c r="G3" s="1038"/>
    </row>
    <row r="4" spans="1:11" s="24" customFormat="1" ht="15.75" customHeight="1">
      <c r="B4" s="1099" t="s">
        <v>554</v>
      </c>
      <c r="C4" s="1099"/>
      <c r="D4" s="1099"/>
      <c r="E4" s="1099"/>
      <c r="F4" s="1099"/>
      <c r="G4" s="1099"/>
    </row>
    <row r="5" spans="1:11" s="24" customFormat="1" ht="15.75" customHeight="1">
      <c r="B5" s="1035" t="s">
        <v>224</v>
      </c>
      <c r="C5" s="1035"/>
      <c r="D5" s="1035"/>
      <c r="E5" s="1035"/>
      <c r="F5" s="1035"/>
      <c r="G5" s="1035"/>
    </row>
    <row r="6" spans="1:11" s="38" customFormat="1" ht="15.75" customHeight="1">
      <c r="B6" s="298" t="s">
        <v>227</v>
      </c>
      <c r="C6" s="374">
        <v>2016</v>
      </c>
      <c r="D6" s="374">
        <v>2017</v>
      </c>
      <c r="E6" s="374">
        <v>2018</v>
      </c>
      <c r="F6" s="443">
        <v>2019</v>
      </c>
      <c r="G6" s="443">
        <v>2020</v>
      </c>
      <c r="I6" s="212"/>
      <c r="J6" s="212"/>
    </row>
    <row r="7" spans="1:11" s="38" customFormat="1" ht="15.75" customHeight="1">
      <c r="B7" s="107" t="s">
        <v>47</v>
      </c>
      <c r="C7" s="343">
        <v>71063.398000000001</v>
      </c>
      <c r="D7" s="343">
        <v>123573.572</v>
      </c>
      <c r="E7" s="343">
        <v>178988.753</v>
      </c>
      <c r="F7" s="668">
        <v>210065</v>
      </c>
      <c r="G7" s="668">
        <v>189863</v>
      </c>
      <c r="H7" s="496"/>
      <c r="I7" s="212"/>
    </row>
    <row r="8" spans="1:11" s="38" customFormat="1" ht="15.75" customHeight="1">
      <c r="B8" s="107" t="s">
        <v>48</v>
      </c>
      <c r="C8" s="343">
        <v>147048.473</v>
      </c>
      <c r="D8" s="343">
        <v>122237.484</v>
      </c>
      <c r="E8" s="343">
        <v>116325.951</v>
      </c>
      <c r="F8" s="668">
        <v>298256.8</v>
      </c>
      <c r="G8" s="668">
        <v>210122.08674999996</v>
      </c>
      <c r="H8" s="364"/>
      <c r="I8" s="44"/>
    </row>
    <row r="9" spans="1:11" s="38" customFormat="1" ht="15.75" customHeight="1">
      <c r="B9" s="107" t="s">
        <v>49</v>
      </c>
      <c r="C9" s="343">
        <v>86832.453999999998</v>
      </c>
      <c r="D9" s="343">
        <v>35503.595999999998</v>
      </c>
      <c r="E9" s="343">
        <v>157653.57500000001</v>
      </c>
      <c r="F9" s="668">
        <v>120993</v>
      </c>
      <c r="G9" s="668">
        <v>236367.36278</v>
      </c>
      <c r="H9" s="365"/>
      <c r="I9" s="365"/>
      <c r="J9" s="365"/>
      <c r="K9" s="365"/>
    </row>
    <row r="10" spans="1:11" s="38" customFormat="1" ht="15.75" customHeight="1">
      <c r="B10" s="107" t="s">
        <v>57</v>
      </c>
      <c r="C10" s="343">
        <v>12275.09</v>
      </c>
      <c r="D10" s="343">
        <v>7254.9740000000002</v>
      </c>
      <c r="E10" s="343">
        <v>44290.14</v>
      </c>
      <c r="F10" s="343">
        <v>35949</v>
      </c>
      <c r="G10" s="343">
        <v>163687.78844</v>
      </c>
      <c r="H10" s="441"/>
    </row>
    <row r="11" spans="1:11" s="38" customFormat="1" ht="15.75" customHeight="1">
      <c r="B11" s="107" t="s">
        <v>58</v>
      </c>
      <c r="C11" s="343">
        <v>45601.582999999999</v>
      </c>
      <c r="D11" s="343">
        <v>31633.142</v>
      </c>
      <c r="E11" s="343">
        <v>73076.376999999993</v>
      </c>
      <c r="F11" s="163">
        <v>156074</v>
      </c>
      <c r="G11" s="163"/>
      <c r="I11" s="212"/>
      <c r="K11" s="366"/>
    </row>
    <row r="12" spans="1:11" s="38" customFormat="1" ht="15.75" customHeight="1">
      <c r="B12" s="107" t="s">
        <v>50</v>
      </c>
      <c r="C12" s="343">
        <v>149229.326</v>
      </c>
      <c r="D12" s="343">
        <v>50358.28</v>
      </c>
      <c r="E12" s="343">
        <v>170531.42981</v>
      </c>
      <c r="F12" s="163">
        <v>132890.9</v>
      </c>
      <c r="G12" s="163"/>
      <c r="H12" s="212"/>
      <c r="I12" s="212"/>
      <c r="J12" s="212"/>
      <c r="K12" s="366"/>
    </row>
    <row r="13" spans="1:11" s="38" customFormat="1" ht="15.75" customHeight="1">
      <c r="B13" s="107" t="s">
        <v>51</v>
      </c>
      <c r="C13" s="343">
        <v>106233.986</v>
      </c>
      <c r="D13" s="343">
        <v>188221.28</v>
      </c>
      <c r="E13" s="343">
        <v>252816.71930000003</v>
      </c>
      <c r="F13" s="163">
        <v>260760</v>
      </c>
      <c r="G13" s="163"/>
      <c r="H13" s="212"/>
      <c r="K13" s="366"/>
    </row>
    <row r="14" spans="1:11" s="38" customFormat="1" ht="15.75" customHeight="1">
      <c r="B14" s="107" t="s">
        <v>52</v>
      </c>
      <c r="C14" s="343">
        <v>272112.70600000001</v>
      </c>
      <c r="D14" s="343">
        <v>241462.57</v>
      </c>
      <c r="E14" s="343">
        <v>176338.86595999997</v>
      </c>
      <c r="F14" s="163">
        <v>211372</v>
      </c>
      <c r="G14" s="163"/>
      <c r="K14" s="366"/>
    </row>
    <row r="15" spans="1:11" s="38" customFormat="1" ht="15.75" customHeight="1">
      <c r="B15" s="107" t="s">
        <v>53</v>
      </c>
      <c r="C15" s="343">
        <v>112910.19100000001</v>
      </c>
      <c r="D15" s="343">
        <v>223707.29500000001</v>
      </c>
      <c r="E15" s="343">
        <v>152839.46731000001</v>
      </c>
      <c r="F15" s="163">
        <v>225844</v>
      </c>
      <c r="G15" s="163"/>
      <c r="H15" s="212"/>
      <c r="I15" s="212"/>
      <c r="J15" s="212"/>
      <c r="K15" s="50"/>
    </row>
    <row r="16" spans="1:11" s="38" customFormat="1" ht="15.75" customHeight="1">
      <c r="B16" s="107" t="s">
        <v>54</v>
      </c>
      <c r="C16" s="343">
        <v>199786.717</v>
      </c>
      <c r="D16" s="343">
        <v>180514.016</v>
      </c>
      <c r="E16" s="343">
        <v>301372.16352</v>
      </c>
      <c r="F16" s="163">
        <v>231780</v>
      </c>
      <c r="G16" s="163"/>
    </row>
    <row r="17" spans="2:12" s="38" customFormat="1" ht="15.75" customHeight="1">
      <c r="B17" s="107" t="s">
        <v>55</v>
      </c>
      <c r="C17" s="343">
        <v>105208.44500000001</v>
      </c>
      <c r="D17" s="343">
        <v>233675.29699999999</v>
      </c>
      <c r="E17" s="343">
        <v>80243.48517</v>
      </c>
      <c r="F17" s="163">
        <v>214971</v>
      </c>
      <c r="G17" s="163"/>
    </row>
    <row r="18" spans="2:12" s="38" customFormat="1" ht="15.75" customHeight="1">
      <c r="B18" s="107" t="s">
        <v>56</v>
      </c>
      <c r="C18" s="343">
        <v>154373.82500000001</v>
      </c>
      <c r="D18" s="343">
        <v>152384.68299999999</v>
      </c>
      <c r="E18" s="343">
        <v>214009.261</v>
      </c>
      <c r="F18" s="163">
        <v>267752</v>
      </c>
      <c r="G18" s="163"/>
    </row>
    <row r="19" spans="2:12" s="38" customFormat="1" ht="15.75" customHeight="1">
      <c r="B19" s="107" t="s">
        <v>64</v>
      </c>
      <c r="C19" s="163">
        <f>SUM(C7:C18)</f>
        <v>1462676.1939999999</v>
      </c>
      <c r="D19" s="163">
        <f>SUM(D7:D18)</f>
        <v>1590526.189</v>
      </c>
      <c r="E19" s="163">
        <f>SUM(E7:E18)</f>
        <v>1918486.1880699999</v>
      </c>
      <c r="F19" s="163">
        <f>SUM(F7:F18)</f>
        <v>2366707.7000000002</v>
      </c>
      <c r="G19" s="163">
        <f>SUM(G7:G18)</f>
        <v>800040.23797000002</v>
      </c>
      <c r="H19" s="212"/>
    </row>
    <row r="20" spans="2:12" ht="18.75" customHeight="1">
      <c r="B20" s="1076" t="s">
        <v>125</v>
      </c>
      <c r="C20" s="1076"/>
      <c r="D20" s="1076"/>
      <c r="E20" s="1076"/>
      <c r="F20" s="1076"/>
      <c r="G20" s="1076"/>
      <c r="H20" s="367"/>
      <c r="I20" s="367"/>
    </row>
    <row r="21" spans="2:12" ht="11.4">
      <c r="B21" s="1"/>
      <c r="C21" s="1"/>
      <c r="D21" s="1"/>
      <c r="E21" s="1"/>
      <c r="F21" s="1"/>
    </row>
    <row r="22" spans="2:12" ht="12" customHeight="1">
      <c r="B22" s="1"/>
      <c r="C22" s="1"/>
      <c r="D22" s="1"/>
      <c r="E22" s="1"/>
      <c r="F22" s="1"/>
    </row>
    <row r="23" spans="2:12" ht="11.4">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c r="L28" s="21"/>
    </row>
    <row r="29" spans="2:12" ht="11.4">
      <c r="B29" s="1"/>
      <c r="C29" s="1"/>
      <c r="D29" s="1"/>
      <c r="E29" s="1"/>
      <c r="F29" s="1"/>
    </row>
    <row r="30" spans="2:12" ht="11.4">
      <c r="B30" s="1"/>
      <c r="C30" s="1"/>
      <c r="D30" s="1"/>
      <c r="E30" s="1"/>
      <c r="F30" s="1"/>
    </row>
    <row r="31" spans="2:12" ht="11.4">
      <c r="B31" s="1"/>
      <c r="C31" s="1"/>
      <c r="D31" s="1"/>
      <c r="E31" s="1"/>
      <c r="F31" s="1"/>
    </row>
    <row r="32" spans="2:12" ht="11.4">
      <c r="B32" s="1"/>
      <c r="C32" s="1"/>
      <c r="D32" s="1"/>
      <c r="E32" s="1"/>
      <c r="F32" s="1"/>
    </row>
    <row r="33" spans="1:12" ht="11.4">
      <c r="B33" s="1"/>
      <c r="C33" s="1"/>
      <c r="D33" s="1"/>
      <c r="E33" s="1"/>
      <c r="F33" s="1"/>
    </row>
    <row r="34" spans="1:12" ht="11.4">
      <c r="B34" s="1"/>
      <c r="C34" s="1"/>
      <c r="D34" s="1"/>
      <c r="E34" s="1"/>
      <c r="F34" s="1"/>
    </row>
    <row r="35" spans="1:12" ht="11.4">
      <c r="B35" s="1"/>
      <c r="C35" s="1"/>
      <c r="D35" s="1"/>
      <c r="E35" s="1"/>
      <c r="F35" s="1"/>
    </row>
    <row r="36" spans="1:12" ht="11.4">
      <c r="B36" s="1"/>
      <c r="C36" s="1"/>
      <c r="D36" s="1"/>
      <c r="E36" s="1"/>
      <c r="F36" s="1"/>
    </row>
    <row r="37" spans="1:12" ht="11.4">
      <c r="B37" s="1"/>
      <c r="C37" s="1"/>
      <c r="D37" s="1"/>
      <c r="E37" s="1"/>
      <c r="F37" s="1"/>
    </row>
    <row r="38" spans="1:12" ht="44.25" customHeight="1">
      <c r="B38" s="1"/>
      <c r="C38" s="1"/>
      <c r="D38" s="1"/>
      <c r="E38" s="1"/>
      <c r="F38" s="1"/>
      <c r="I38" s="367"/>
      <c r="J38" s="367"/>
      <c r="K38" s="367"/>
      <c r="L38" s="367"/>
    </row>
    <row r="39" spans="1:12" ht="11.4">
      <c r="B39" s="1"/>
      <c r="C39" s="1"/>
      <c r="D39" s="1"/>
      <c r="E39" s="1"/>
      <c r="F39" s="1"/>
    </row>
    <row r="40" spans="1:12" ht="11.4">
      <c r="B40" s="1"/>
      <c r="C40" s="1"/>
      <c r="D40" s="1"/>
      <c r="E40" s="1"/>
      <c r="F40" s="1"/>
    </row>
    <row r="41" spans="1:12" ht="11.4">
      <c r="B41" s="1"/>
      <c r="C41" s="1"/>
      <c r="D41" s="1"/>
      <c r="E41" s="1"/>
      <c r="F41" s="1"/>
    </row>
    <row r="42" spans="1:12" ht="11.4">
      <c r="B42" s="1"/>
      <c r="C42" s="1"/>
      <c r="D42" s="1"/>
      <c r="E42" s="1"/>
      <c r="F42" s="1"/>
    </row>
    <row r="43" spans="1:12" ht="5.25" customHeight="1">
      <c r="G43" s="368"/>
      <c r="H43" s="368"/>
    </row>
    <row r="44" spans="1:12" ht="11.4">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G19 C19: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B1:R64"/>
  <sheetViews>
    <sheetView topLeftCell="A13" zoomScaleNormal="100" workbookViewId="0">
      <selection activeCell="J8" sqref="J8"/>
    </sheetView>
  </sheetViews>
  <sheetFormatPr baseColWidth="10" defaultColWidth="10.921875" defaultRowHeight="11.4"/>
  <cols>
    <col min="1" max="1" width="1.69140625" style="1" customWidth="1"/>
    <col min="2" max="7" width="10.23046875" style="1" customWidth="1"/>
    <col min="8" max="8" width="2.23046875" style="1" customWidth="1"/>
    <col min="9" max="9" width="4.3828125" style="1" customWidth="1"/>
    <col min="10" max="10" width="7.07421875" style="1" customWidth="1"/>
    <col min="11" max="13" width="4.3828125" style="1" customWidth="1"/>
    <col min="14" max="14" width="6.921875" style="1" customWidth="1"/>
    <col min="15" max="16384" width="10.921875" style="1"/>
  </cols>
  <sheetData>
    <row r="1" spans="2:18" s="24" customFormat="1" ht="13.2">
      <c r="B1" s="1032" t="s">
        <v>0</v>
      </c>
      <c r="C1" s="1032"/>
      <c r="D1" s="1032"/>
      <c r="E1" s="1032"/>
      <c r="F1" s="1032"/>
      <c r="G1" s="1032"/>
    </row>
    <row r="2" spans="2:18" s="24" customFormat="1" ht="13.2">
      <c r="B2" s="29"/>
      <c r="C2" s="29"/>
      <c r="D2" s="29"/>
      <c r="E2" s="29"/>
      <c r="F2" s="29"/>
      <c r="G2" s="29"/>
    </row>
    <row r="3" spans="2:18" s="24" customFormat="1" ht="13.5" customHeight="1">
      <c r="B3" s="1033" t="s">
        <v>601</v>
      </c>
      <c r="C3" s="1034"/>
      <c r="D3" s="1034"/>
      <c r="E3" s="1034"/>
      <c r="F3" s="1034"/>
      <c r="G3" s="1034"/>
    </row>
    <row r="4" spans="2:18" s="24" customFormat="1" ht="12.75" customHeight="1">
      <c r="B4" s="1035" t="s">
        <v>33</v>
      </c>
      <c r="C4" s="1035"/>
      <c r="D4" s="1035"/>
      <c r="E4" s="1035"/>
      <c r="F4" s="1035"/>
      <c r="G4" s="1035"/>
      <c r="H4" s="41"/>
    </row>
    <row r="5" spans="2:18" s="22" customFormat="1" ht="30" customHeight="1">
      <c r="B5" s="397" t="s">
        <v>34</v>
      </c>
      <c r="C5" s="263" t="s">
        <v>130</v>
      </c>
      <c r="D5" s="263" t="s">
        <v>6</v>
      </c>
      <c r="E5" s="263" t="s">
        <v>13</v>
      </c>
      <c r="F5" s="263" t="s">
        <v>111</v>
      </c>
      <c r="G5" s="263" t="s">
        <v>131</v>
      </c>
      <c r="I5" s="24"/>
    </row>
    <row r="6" spans="2:18" s="22" customFormat="1" ht="15.75" customHeight="1">
      <c r="B6" s="46">
        <v>43952</v>
      </c>
      <c r="C6" s="758">
        <v>295.12</v>
      </c>
      <c r="D6" s="758">
        <v>768.49</v>
      </c>
      <c r="E6" s="758">
        <v>753.49</v>
      </c>
      <c r="F6" s="758">
        <v>187.98</v>
      </c>
      <c r="G6" s="758">
        <v>310.12</v>
      </c>
      <c r="H6" s="43"/>
      <c r="I6" s="48"/>
      <c r="K6" s="156"/>
      <c r="L6" s="156"/>
      <c r="M6" s="156"/>
      <c r="N6" s="156"/>
      <c r="O6" s="1028"/>
      <c r="P6" s="1029"/>
    </row>
    <row r="7" spans="2:18" s="22" customFormat="1" ht="15.75" customHeight="1">
      <c r="B7" s="46">
        <v>43983</v>
      </c>
      <c r="C7" s="758"/>
      <c r="D7" s="758"/>
      <c r="E7" s="758"/>
      <c r="F7" s="758"/>
      <c r="G7" s="758"/>
      <c r="H7" s="152"/>
      <c r="I7" s="48"/>
    </row>
    <row r="8" spans="2:18" s="22" customFormat="1" ht="15.75" customHeight="1">
      <c r="B8" s="46">
        <v>44013</v>
      </c>
      <c r="C8" s="758"/>
      <c r="D8" s="758"/>
      <c r="E8" s="758"/>
      <c r="F8" s="758"/>
      <c r="G8" s="758"/>
    </row>
    <row r="9" spans="2:18" s="22" customFormat="1" ht="15.75" customHeight="1">
      <c r="B9" s="46">
        <v>44044</v>
      </c>
      <c r="C9" s="758"/>
      <c r="D9" s="758"/>
      <c r="E9" s="758"/>
      <c r="F9" s="758"/>
      <c r="G9" s="758"/>
      <c r="H9" s="237"/>
      <c r="I9" s="205"/>
      <c r="J9" s="38"/>
      <c r="K9" s="48"/>
      <c r="L9" s="48"/>
    </row>
    <row r="10" spans="2:18" s="22" customFormat="1" ht="15.75" customHeight="1">
      <c r="B10" s="46">
        <v>44075</v>
      </c>
      <c r="C10" s="758"/>
      <c r="D10" s="758"/>
      <c r="E10" s="758"/>
      <c r="F10" s="758"/>
      <c r="G10" s="758"/>
      <c r="H10" s="636"/>
      <c r="I10" s="48"/>
      <c r="J10" s="521"/>
    </row>
    <row r="11" spans="2:18" s="22" customFormat="1" ht="15.75" customHeight="1">
      <c r="B11" s="46">
        <v>44105</v>
      </c>
      <c r="C11" s="758"/>
      <c r="D11" s="758"/>
      <c r="E11" s="758"/>
      <c r="F11" s="758"/>
      <c r="G11" s="758"/>
      <c r="H11" s="243"/>
      <c r="I11" s="48"/>
      <c r="J11" s="521"/>
    </row>
    <row r="12" spans="2:18" s="22" customFormat="1" ht="15.75" customHeight="1">
      <c r="B12" s="46">
        <v>44136</v>
      </c>
      <c r="C12" s="758"/>
      <c r="D12" s="758"/>
      <c r="E12" s="758"/>
      <c r="F12" s="758"/>
      <c r="G12" s="758"/>
      <c r="H12" s="243"/>
      <c r="I12" s="48"/>
    </row>
    <row r="13" spans="2:18" s="22" customFormat="1" ht="15.75" customHeight="1">
      <c r="B13" s="46">
        <v>44166</v>
      </c>
      <c r="C13" s="758"/>
      <c r="D13" s="758"/>
      <c r="E13" s="758"/>
      <c r="F13" s="758"/>
      <c r="G13" s="758"/>
      <c r="H13" s="243"/>
      <c r="I13" s="239"/>
      <c r="J13" s="240"/>
      <c r="K13" s="240"/>
      <c r="L13" s="240"/>
      <c r="M13" s="240"/>
      <c r="N13" s="242"/>
      <c r="O13" s="242"/>
      <c r="P13" s="242"/>
      <c r="Q13" s="242"/>
      <c r="R13" s="242"/>
    </row>
    <row r="14" spans="2:18" s="22" customFormat="1" ht="15.75" customHeight="1">
      <c r="B14" s="46">
        <v>44197</v>
      </c>
      <c r="C14" s="758"/>
      <c r="D14" s="758"/>
      <c r="E14" s="758"/>
      <c r="F14" s="758"/>
      <c r="G14" s="758"/>
      <c r="H14" s="243"/>
      <c r="I14" s="239"/>
      <c r="J14" s="240"/>
      <c r="K14" s="240"/>
      <c r="L14" s="240"/>
      <c r="M14" s="240"/>
      <c r="N14" s="241"/>
      <c r="Q14" s="237"/>
    </row>
    <row r="15" spans="2:18" s="22" customFormat="1" ht="15.75" customHeight="1">
      <c r="B15" s="46">
        <v>44228</v>
      </c>
      <c r="C15" s="758"/>
      <c r="D15" s="758"/>
      <c r="E15" s="758"/>
      <c r="F15" s="758"/>
      <c r="G15" s="758"/>
      <c r="H15" s="40"/>
      <c r="I15" s="48"/>
      <c r="N15" s="162"/>
    </row>
    <row r="16" spans="2:18" s="22" customFormat="1" ht="15.75" customHeight="1">
      <c r="B16" s="46">
        <v>44256</v>
      </c>
      <c r="C16" s="758"/>
      <c r="D16" s="758"/>
      <c r="E16" s="758"/>
      <c r="F16" s="758"/>
      <c r="G16" s="758"/>
      <c r="H16" s="521"/>
      <c r="I16" s="48"/>
      <c r="J16" s="40"/>
    </row>
    <row r="17" spans="2:16" s="22" customFormat="1" ht="15.75" customHeight="1">
      <c r="B17" s="46">
        <v>44287</v>
      </c>
      <c r="C17" s="758"/>
      <c r="D17" s="758"/>
      <c r="E17" s="758"/>
      <c r="F17" s="758"/>
      <c r="G17" s="758"/>
      <c r="H17" s="730"/>
      <c r="I17" s="148"/>
    </row>
    <row r="18" spans="2:16" s="22" customFormat="1" ht="21" customHeight="1">
      <c r="B18" s="1036" t="s">
        <v>484</v>
      </c>
      <c r="C18" s="1036"/>
      <c r="D18" s="1036"/>
      <c r="E18" s="1036"/>
      <c r="F18" s="1036"/>
      <c r="G18" s="1036"/>
      <c r="H18" s="196"/>
      <c r="J18" s="81"/>
    </row>
    <row r="19" spans="2:16" s="22" customFormat="1" ht="25.5" customHeight="1">
      <c r="B19" s="1036"/>
      <c r="C19" s="1036"/>
      <c r="D19" s="1036"/>
      <c r="E19" s="1036"/>
      <c r="F19" s="1036"/>
      <c r="G19" s="1036"/>
      <c r="H19" s="521"/>
      <c r="I19" s="148"/>
    </row>
    <row r="21" spans="2:16" ht="16.5" customHeight="1">
      <c r="J21" s="81"/>
      <c r="K21" s="22"/>
      <c r="L21" s="22"/>
      <c r="M21" s="22"/>
      <c r="N21" s="22"/>
      <c r="O21" s="22"/>
    </row>
    <row r="22" spans="2:16" ht="13.2">
      <c r="J22" s="81"/>
      <c r="K22" s="22"/>
      <c r="L22" s="22"/>
      <c r="M22" s="22"/>
      <c r="N22" s="22"/>
      <c r="O22" s="22"/>
    </row>
    <row r="23" spans="2:16" ht="15" customHeight="1">
      <c r="H23" s="9"/>
      <c r="I23" s="195"/>
      <c r="J23" s="81"/>
      <c r="K23" s="22"/>
      <c r="L23" s="22"/>
      <c r="M23" s="22"/>
      <c r="N23" s="22"/>
      <c r="O23" s="22"/>
    </row>
    <row r="24" spans="2:16" ht="9.75" customHeight="1">
      <c r="H24" s="9"/>
      <c r="J24" s="81"/>
      <c r="K24" s="22"/>
      <c r="L24" s="22"/>
      <c r="M24" s="22"/>
      <c r="N24" s="22"/>
      <c r="O24" s="22"/>
    </row>
    <row r="25" spans="2:16" ht="15" customHeight="1">
      <c r="H25" s="195"/>
      <c r="J25" s="81"/>
      <c r="K25" s="22"/>
      <c r="L25" s="22"/>
      <c r="M25" s="22"/>
      <c r="N25" s="22"/>
      <c r="O25" s="22"/>
    </row>
    <row r="26" spans="2:16" ht="15" customHeight="1">
      <c r="H26" s="8"/>
      <c r="J26" s="81"/>
      <c r="K26" s="22"/>
      <c r="L26" s="22"/>
      <c r="M26" s="22"/>
      <c r="N26" s="22"/>
      <c r="O26" s="22"/>
    </row>
    <row r="27" spans="2:16" ht="15" customHeight="1">
      <c r="H27" s="8"/>
      <c r="J27" s="81"/>
      <c r="K27" s="22"/>
      <c r="L27" s="22"/>
      <c r="M27" s="22"/>
      <c r="N27" s="22"/>
      <c r="O27" s="22"/>
    </row>
    <row r="28" spans="2:16" ht="15" customHeight="1">
      <c r="B28" s="16"/>
      <c r="C28" s="16"/>
      <c r="D28" s="16"/>
      <c r="E28" s="16"/>
      <c r="F28" s="16"/>
      <c r="H28" s="10"/>
      <c r="J28" s="81"/>
      <c r="K28" s="22"/>
      <c r="L28" s="48"/>
      <c r="M28" s="22"/>
      <c r="N28" s="22"/>
      <c r="O28" s="22"/>
    </row>
    <row r="29" spans="2:16" ht="15" customHeight="1">
      <c r="C29" s="16"/>
      <c r="D29" s="16"/>
      <c r="E29" s="16"/>
      <c r="F29" s="16"/>
      <c r="H29" s="10"/>
      <c r="J29" s="81"/>
      <c r="K29" s="22"/>
      <c r="L29" s="22"/>
      <c r="M29" s="22"/>
      <c r="N29" s="22"/>
      <c r="O29" s="22"/>
    </row>
    <row r="30" spans="2:16" ht="15" customHeight="1">
      <c r="H30" s="10"/>
      <c r="J30" s="81"/>
      <c r="K30" s="22"/>
      <c r="L30" s="43"/>
      <c r="M30" s="43"/>
      <c r="N30" s="43"/>
      <c r="O30" s="22"/>
    </row>
    <row r="31" spans="2:16" ht="15" customHeight="1">
      <c r="H31" s="10"/>
      <c r="J31" s="81"/>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27.75" customHeight="1">
      <c r="B36" s="1" t="s">
        <v>499</v>
      </c>
      <c r="H36" s="10"/>
      <c r="I36" s="14"/>
      <c r="J36" s="14"/>
      <c r="K36" s="14"/>
      <c r="L36" s="14"/>
      <c r="M36" s="14"/>
      <c r="N36" s="14"/>
    </row>
    <row r="37" spans="2:14">
      <c r="B37" s="45"/>
      <c r="C37" s="9"/>
      <c r="D37" s="9"/>
      <c r="E37" s="9"/>
      <c r="F37" s="9"/>
      <c r="G37" s="9"/>
    </row>
    <row r="38" spans="2:14" ht="14.1" customHeight="1">
      <c r="B38" s="1031"/>
      <c r="C38" s="1031"/>
      <c r="D38" s="1031"/>
      <c r="E38" s="1031"/>
      <c r="F38" s="1031"/>
      <c r="G38" s="1031"/>
    </row>
    <row r="40" spans="2:14" ht="15.6" customHeight="1">
      <c r="B40" s="1030"/>
      <c r="C40" s="1030"/>
      <c r="D40" s="1030"/>
      <c r="E40" s="1030"/>
      <c r="F40" s="1030"/>
      <c r="G40" s="1030"/>
    </row>
    <row r="41" spans="2:14" ht="17.399999999999999">
      <c r="B41"/>
    </row>
    <row r="42" spans="2:14" ht="17.399999999999999">
      <c r="B42"/>
    </row>
    <row r="43" spans="2:14" ht="17.399999999999999">
      <c r="B43"/>
    </row>
    <row r="44" spans="2:14" ht="17.399999999999999">
      <c r="B44"/>
    </row>
    <row r="45" spans="2:14" ht="17.399999999999999">
      <c r="B45"/>
      <c r="G45" s="16"/>
      <c r="H45" s="16"/>
      <c r="I45" s="16"/>
      <c r="J45" s="16"/>
      <c r="K45" s="16"/>
      <c r="L45" s="16"/>
      <c r="M45" s="16"/>
    </row>
    <row r="46" spans="2:14" ht="17.399999999999999">
      <c r="B46"/>
    </row>
    <row r="47" spans="2:14" ht="17.399999999999999">
      <c r="B47"/>
    </row>
    <row r="48" spans="2:14" ht="17.399999999999999">
      <c r="B48"/>
    </row>
    <row r="49" spans="2:9" ht="17.399999999999999">
      <c r="B49"/>
    </row>
    <row r="50" spans="2:9" ht="17.399999999999999">
      <c r="B50"/>
    </row>
    <row r="51" spans="2:9" ht="17.399999999999999">
      <c r="B51"/>
    </row>
    <row r="52" spans="2:9" ht="17.399999999999999">
      <c r="B52"/>
    </row>
    <row r="53" spans="2:9" ht="17.399999999999999">
      <c r="B53"/>
      <c r="I53"/>
    </row>
    <row r="54" spans="2:9" ht="30" customHeight="1">
      <c r="B54" s="237"/>
      <c r="I54" s="237"/>
    </row>
    <row r="55" spans="2:9" ht="17.399999999999999">
      <c r="B55"/>
    </row>
    <row r="56" spans="2:9" ht="17.399999999999999">
      <c r="B56"/>
    </row>
    <row r="57" spans="2:9" ht="17.399999999999999">
      <c r="B57"/>
    </row>
    <row r="58" spans="2:9" ht="17.399999999999999">
      <c r="B58"/>
    </row>
    <row r="59" spans="2:9" ht="17.399999999999999">
      <c r="B59"/>
    </row>
    <row r="60" spans="2:9" ht="17.399999999999999">
      <c r="B60"/>
    </row>
    <row r="61" spans="2:9" ht="17.399999999999999">
      <c r="B61"/>
    </row>
    <row r="62" spans="2:9" ht="17.399999999999999">
      <c r="B62"/>
    </row>
    <row r="63" spans="2:9" ht="17.399999999999999">
      <c r="B63"/>
    </row>
    <row r="64" spans="2:9" ht="17.399999999999999">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5" tint="0.79998168889431442"/>
  </sheetPr>
  <dimension ref="B1:Y40"/>
  <sheetViews>
    <sheetView topLeftCell="A4" zoomScaleNormal="100" workbookViewId="0">
      <selection activeCell="G10" sqref="G10:G15"/>
    </sheetView>
  </sheetViews>
  <sheetFormatPr baseColWidth="10" defaultColWidth="10.921875" defaultRowHeight="11.4"/>
  <cols>
    <col min="1" max="1" width="0.69140625" style="158" customWidth="1"/>
    <col min="2" max="2" width="12.84375" style="158" customWidth="1"/>
    <col min="3" max="10" width="6.23046875" style="158" customWidth="1"/>
    <col min="11" max="15" width="10.921875" style="958" customWidth="1"/>
    <col min="16" max="17" width="10.921875" style="954" customWidth="1"/>
    <col min="18" max="25" width="10.921875" style="954"/>
    <col min="26" max="16384" width="10.921875" style="158"/>
  </cols>
  <sheetData>
    <row r="1" spans="2:25" s="157" customFormat="1" ht="13.2">
      <c r="B1" s="1032" t="s">
        <v>38</v>
      </c>
      <c r="C1" s="1032"/>
      <c r="D1" s="1032"/>
      <c r="E1" s="1032"/>
      <c r="F1" s="1032"/>
      <c r="G1" s="1032"/>
      <c r="H1" s="1032"/>
      <c r="I1" s="1032"/>
      <c r="J1" s="1032"/>
      <c r="K1" s="955"/>
      <c r="L1" s="952"/>
      <c r="M1" s="952"/>
      <c r="N1" s="952"/>
      <c r="O1" s="955"/>
      <c r="P1" s="952"/>
      <c r="Q1" s="952"/>
      <c r="R1" s="952"/>
      <c r="S1" s="952"/>
      <c r="T1" s="952"/>
      <c r="U1" s="952"/>
      <c r="V1" s="952"/>
      <c r="W1" s="952"/>
      <c r="X1" s="952"/>
      <c r="Y1" s="952"/>
    </row>
    <row r="2" spans="2:25" s="157" customFormat="1" ht="13.2">
      <c r="B2" s="255"/>
      <c r="C2" s="255"/>
      <c r="D2" s="255"/>
      <c r="E2" s="255"/>
      <c r="F2" s="255"/>
      <c r="G2" s="255"/>
      <c r="H2" s="255"/>
      <c r="K2" s="955"/>
      <c r="L2" s="959"/>
      <c r="M2" s="959"/>
      <c r="N2" s="959"/>
      <c r="O2" s="960"/>
      <c r="P2" s="952"/>
      <c r="Q2" s="952"/>
      <c r="R2" s="952"/>
      <c r="S2" s="952"/>
      <c r="T2" s="952"/>
      <c r="U2" s="952"/>
      <c r="V2" s="952"/>
      <c r="W2" s="952"/>
      <c r="X2" s="952"/>
      <c r="Y2" s="952"/>
    </row>
    <row r="3" spans="2:25" s="157" customFormat="1" ht="13.2">
      <c r="B3" s="1032" t="s">
        <v>476</v>
      </c>
      <c r="C3" s="1032"/>
      <c r="D3" s="1032"/>
      <c r="E3" s="1032"/>
      <c r="F3" s="1032"/>
      <c r="G3" s="1032"/>
      <c r="H3" s="1032"/>
      <c r="I3" s="1032"/>
      <c r="J3" s="1032"/>
      <c r="K3" s="955"/>
      <c r="L3" s="955"/>
      <c r="M3" s="955"/>
      <c r="N3" s="955"/>
      <c r="O3" s="955"/>
      <c r="P3" s="952"/>
      <c r="Q3" s="952"/>
      <c r="R3" s="952"/>
      <c r="S3" s="952"/>
      <c r="T3" s="952"/>
      <c r="U3" s="952"/>
      <c r="V3" s="952"/>
      <c r="W3" s="952"/>
      <c r="X3" s="952"/>
      <c r="Y3" s="952"/>
    </row>
    <row r="4" spans="2:25" s="157" customFormat="1" ht="13.2">
      <c r="B4" s="1233" t="s">
        <v>552</v>
      </c>
      <c r="C4" s="1233"/>
      <c r="D4" s="1233"/>
      <c r="E4" s="1233"/>
      <c r="F4" s="1233"/>
      <c r="G4" s="1233"/>
      <c r="H4" s="1233"/>
      <c r="I4" s="1233"/>
      <c r="J4" s="1233"/>
      <c r="K4" s="955"/>
      <c r="L4" s="955"/>
      <c r="M4" s="955"/>
      <c r="N4" s="955"/>
      <c r="O4" s="955"/>
      <c r="P4" s="952"/>
      <c r="Q4" s="952"/>
      <c r="R4" s="952"/>
      <c r="S4" s="952"/>
      <c r="T4" s="952"/>
      <c r="U4" s="952"/>
      <c r="V4" s="952"/>
      <c r="W4" s="952"/>
      <c r="X4" s="952"/>
      <c r="Y4" s="952"/>
    </row>
    <row r="5" spans="2:25" s="157" customFormat="1" ht="13.2">
      <c r="B5" s="1233" t="s">
        <v>224</v>
      </c>
      <c r="C5" s="1233"/>
      <c r="D5" s="1233"/>
      <c r="E5" s="1233"/>
      <c r="F5" s="1233"/>
      <c r="G5" s="1233"/>
      <c r="H5" s="1233"/>
      <c r="I5" s="1233"/>
      <c r="J5" s="1233"/>
      <c r="K5" s="955"/>
      <c r="L5" s="955"/>
      <c r="M5" s="955"/>
      <c r="N5" s="955"/>
      <c r="O5" s="955"/>
      <c r="P5" s="952"/>
      <c r="Q5" s="952"/>
      <c r="R5" s="952"/>
      <c r="S5" s="952"/>
      <c r="T5" s="952"/>
      <c r="U5" s="952"/>
      <c r="V5" s="952"/>
      <c r="W5" s="952"/>
      <c r="X5" s="952"/>
      <c r="Y5" s="952"/>
    </row>
    <row r="6" spans="2:25" s="146" customFormat="1" ht="15.75" customHeight="1">
      <c r="B6" s="1230" t="s">
        <v>228</v>
      </c>
      <c r="C6" s="1229" t="s">
        <v>9</v>
      </c>
      <c r="D6" s="1229"/>
      <c r="E6" s="1229" t="s">
        <v>89</v>
      </c>
      <c r="F6" s="1229"/>
      <c r="G6" s="1229" t="s">
        <v>203</v>
      </c>
      <c r="H6" s="1229"/>
      <c r="I6" s="1230" t="s">
        <v>64</v>
      </c>
      <c r="J6" s="1230"/>
      <c r="K6" s="956"/>
      <c r="L6" s="956"/>
      <c r="M6" s="956"/>
      <c r="N6" s="956"/>
      <c r="O6" s="956"/>
      <c r="P6" s="953"/>
      <c r="Q6" s="953"/>
      <c r="R6" s="953"/>
      <c r="S6" s="953"/>
      <c r="T6" s="953"/>
      <c r="U6" s="953"/>
      <c r="V6" s="953"/>
      <c r="W6" s="953"/>
      <c r="X6" s="953"/>
      <c r="Y6" s="953"/>
    </row>
    <row r="7" spans="2:25" s="146" customFormat="1" ht="15.75" customHeight="1">
      <c r="B7" s="1230"/>
      <c r="C7" s="666">
        <v>2019</v>
      </c>
      <c r="D7" s="666">
        <v>2020</v>
      </c>
      <c r="E7" s="666">
        <v>2019</v>
      </c>
      <c r="F7" s="666">
        <v>2020</v>
      </c>
      <c r="G7" s="666">
        <v>2019</v>
      </c>
      <c r="H7" s="666">
        <v>2020</v>
      </c>
      <c r="I7" s="666">
        <v>2019</v>
      </c>
      <c r="J7" s="666">
        <v>2020</v>
      </c>
      <c r="K7" s="956"/>
      <c r="L7" s="956"/>
      <c r="M7" s="956"/>
      <c r="N7" s="956"/>
      <c r="O7" s="956"/>
      <c r="P7" s="953"/>
      <c r="Q7" s="953"/>
      <c r="R7" s="953"/>
      <c r="S7" s="953"/>
      <c r="T7" s="953"/>
      <c r="U7" s="953"/>
      <c r="V7" s="953"/>
      <c r="W7" s="953"/>
      <c r="X7" s="953"/>
      <c r="Y7" s="953"/>
    </row>
    <row r="8" spans="2:25" s="146" customFormat="1" ht="15.75" customHeight="1">
      <c r="B8" s="166" t="s">
        <v>47</v>
      </c>
      <c r="C8" s="913">
        <v>119587.4</v>
      </c>
      <c r="D8" s="913">
        <v>189839.38236000002</v>
      </c>
      <c r="E8" s="913">
        <v>5161.9759999999997</v>
      </c>
      <c r="F8" s="913">
        <v>1.69624</v>
      </c>
      <c r="G8" s="913">
        <v>85214.52</v>
      </c>
      <c r="H8" s="913"/>
      <c r="I8" s="913">
        <v>210064.96865999998</v>
      </c>
      <c r="J8" s="913">
        <v>189863.11424</v>
      </c>
      <c r="K8" s="956"/>
      <c r="L8" s="956"/>
      <c r="M8" s="956"/>
      <c r="N8" s="956"/>
      <c r="O8" s="956"/>
      <c r="P8" s="953"/>
      <c r="Q8" s="953"/>
      <c r="R8" s="953"/>
      <c r="S8" s="953"/>
      <c r="T8" s="953"/>
      <c r="U8" s="953"/>
      <c r="V8" s="953"/>
      <c r="W8" s="953"/>
      <c r="X8" s="953"/>
      <c r="Y8" s="953"/>
    </row>
    <row r="9" spans="2:25" s="146" customFormat="1" ht="15.75" customHeight="1">
      <c r="B9" s="166" t="s">
        <v>48</v>
      </c>
      <c r="C9" s="343">
        <v>228809.67</v>
      </c>
      <c r="D9" s="343">
        <v>210074.27575999999</v>
      </c>
      <c r="E9" s="343">
        <v>2020.412</v>
      </c>
      <c r="F9" s="343"/>
      <c r="G9" s="343">
        <v>67398.78</v>
      </c>
      <c r="H9" s="343"/>
      <c r="I9" s="343">
        <v>298256.81199999998</v>
      </c>
      <c r="J9" s="343">
        <v>210122.08674999996</v>
      </c>
      <c r="K9" s="956"/>
      <c r="L9" s="956"/>
      <c r="M9" s="956"/>
      <c r="N9" s="956"/>
      <c r="O9" s="956"/>
      <c r="P9" s="953"/>
      <c r="Q9" s="953"/>
      <c r="R9" s="953"/>
      <c r="S9" s="953"/>
      <c r="T9" s="953"/>
      <c r="U9" s="953"/>
      <c r="V9" s="953"/>
      <c r="W9" s="953"/>
      <c r="X9" s="953"/>
      <c r="Y9" s="953"/>
    </row>
    <row r="10" spans="2:25" s="146" customFormat="1" ht="15.75" customHeight="1">
      <c r="B10" s="166" t="s">
        <v>49</v>
      </c>
      <c r="C10" s="343">
        <v>120601.95</v>
      </c>
      <c r="D10" s="343">
        <v>151615.58809999999</v>
      </c>
      <c r="E10" s="343">
        <v>221.65120000000002</v>
      </c>
      <c r="F10" s="343">
        <v>84562.152000000002</v>
      </c>
      <c r="G10" s="343"/>
      <c r="H10" s="343"/>
      <c r="I10" s="343">
        <v>120992.59582</v>
      </c>
      <c r="J10" s="343">
        <v>236367.36278</v>
      </c>
      <c r="K10" s="956"/>
      <c r="L10" s="956"/>
      <c r="M10" s="965" t="s">
        <v>9</v>
      </c>
      <c r="N10" s="965" t="s">
        <v>229</v>
      </c>
      <c r="O10" s="965" t="s">
        <v>203</v>
      </c>
      <c r="P10" s="653" t="s">
        <v>59</v>
      </c>
      <c r="Q10" s="653"/>
      <c r="R10" s="653"/>
      <c r="S10" s="953"/>
      <c r="T10" s="953"/>
      <c r="U10" s="953"/>
      <c r="V10" s="953"/>
      <c r="W10" s="953"/>
      <c r="X10" s="953"/>
      <c r="Y10" s="953"/>
    </row>
    <row r="11" spans="2:25" s="146" customFormat="1" ht="15.75" customHeight="1">
      <c r="B11" s="166" t="s">
        <v>57</v>
      </c>
      <c r="C11" s="343">
        <v>34717.06</v>
      </c>
      <c r="D11" s="343">
        <v>163505.37</v>
      </c>
      <c r="E11" s="343">
        <v>110.12124</v>
      </c>
      <c r="F11" s="343">
        <v>60.279000000000003</v>
      </c>
      <c r="G11" s="343"/>
      <c r="H11" s="343"/>
      <c r="I11" s="343">
        <v>35948.571240000005</v>
      </c>
      <c r="J11" s="343">
        <v>163687.78844</v>
      </c>
      <c r="K11" s="956"/>
      <c r="L11" s="956"/>
      <c r="M11" s="966">
        <f>D21</f>
        <v>0.89374818938171885</v>
      </c>
      <c r="N11" s="966">
        <f>F21</f>
        <v>0.10577482374012467</v>
      </c>
      <c r="O11" s="966">
        <f>H21</f>
        <v>0</v>
      </c>
      <c r="P11" s="967">
        <f>100%-M11-N11-O11</f>
        <v>4.7698687815647678E-4</v>
      </c>
      <c r="Q11" s="653"/>
      <c r="R11" s="653"/>
      <c r="S11" s="953"/>
      <c r="T11" s="953"/>
      <c r="U11" s="953"/>
      <c r="V11" s="953"/>
      <c r="W11" s="953"/>
      <c r="X11" s="953"/>
      <c r="Y11" s="953"/>
    </row>
    <row r="12" spans="2:25" s="146" customFormat="1" ht="15.75" customHeight="1">
      <c r="B12" s="166" t="s">
        <v>58</v>
      </c>
      <c r="C12" s="343">
        <v>122655.37</v>
      </c>
      <c r="D12" s="343"/>
      <c r="E12" s="343">
        <v>21.758610000000001</v>
      </c>
      <c r="F12" s="343"/>
      <c r="G12" s="343"/>
      <c r="H12" s="343"/>
      <c r="I12" s="343">
        <v>156074.13061000002</v>
      </c>
      <c r="J12" s="343"/>
      <c r="K12" s="956"/>
      <c r="L12" s="956"/>
      <c r="M12" s="965"/>
      <c r="N12" s="965"/>
      <c r="O12" s="965"/>
      <c r="P12" s="653"/>
      <c r="Q12" s="653"/>
      <c r="R12" s="653"/>
      <c r="S12" s="953"/>
      <c r="T12" s="953"/>
      <c r="U12" s="953"/>
      <c r="V12" s="953"/>
      <c r="W12" s="953"/>
      <c r="X12" s="953"/>
      <c r="Y12" s="953"/>
    </row>
    <row r="13" spans="2:25" s="146" customFormat="1" ht="15.75" customHeight="1">
      <c r="B13" s="166" t="s">
        <v>50</v>
      </c>
      <c r="C13" s="343">
        <v>132548.35</v>
      </c>
      <c r="D13" s="343"/>
      <c r="E13" s="343">
        <v>101.842</v>
      </c>
      <c r="F13" s="343"/>
      <c r="G13" s="343"/>
      <c r="H13" s="343"/>
      <c r="I13" s="343">
        <v>132890.95199999999</v>
      </c>
      <c r="J13" s="343"/>
      <c r="K13" s="956"/>
      <c r="L13" s="956"/>
      <c r="M13" s="965"/>
      <c r="N13" s="965"/>
      <c r="O13" s="965"/>
      <c r="P13" s="653"/>
      <c r="Q13" s="653"/>
      <c r="R13" s="653"/>
      <c r="S13" s="953"/>
      <c r="T13" s="953"/>
      <c r="U13" s="953"/>
      <c r="V13" s="953"/>
      <c r="W13" s="953"/>
      <c r="X13" s="953"/>
      <c r="Y13" s="953"/>
    </row>
    <row r="14" spans="2:25" s="146" customFormat="1" ht="15.75" customHeight="1">
      <c r="B14" s="166" t="s">
        <v>51</v>
      </c>
      <c r="C14" s="343">
        <v>260502.96599999999</v>
      </c>
      <c r="D14" s="343"/>
      <c r="E14" s="343">
        <v>179.09038999999999</v>
      </c>
      <c r="F14" s="343"/>
      <c r="G14" s="343"/>
      <c r="H14" s="343"/>
      <c r="I14" s="343">
        <v>260760</v>
      </c>
      <c r="J14" s="343"/>
      <c r="K14" s="956"/>
      <c r="L14" s="956"/>
      <c r="M14" s="965"/>
      <c r="N14" s="965"/>
      <c r="O14" s="965"/>
      <c r="P14" s="653"/>
      <c r="Q14" s="653"/>
      <c r="R14" s="653"/>
      <c r="S14" s="953"/>
      <c r="T14" s="953"/>
      <c r="U14" s="953"/>
      <c r="V14" s="953"/>
      <c r="W14" s="953"/>
      <c r="X14" s="953"/>
      <c r="Y14" s="953"/>
    </row>
    <row r="15" spans="2:25" s="146" customFormat="1" ht="15.75" customHeight="1">
      <c r="B15" s="166" t="s">
        <v>52</v>
      </c>
      <c r="C15" s="343">
        <v>211236.916</v>
      </c>
      <c r="D15" s="343"/>
      <c r="E15" s="343">
        <v>82.555000000000007</v>
      </c>
      <c r="F15" s="343"/>
      <c r="G15" s="343"/>
      <c r="H15" s="343"/>
      <c r="I15" s="343">
        <v>211372</v>
      </c>
      <c r="J15" s="343"/>
      <c r="K15" s="956"/>
      <c r="L15" s="956"/>
      <c r="M15" s="956"/>
      <c r="N15" s="956"/>
      <c r="O15" s="956"/>
      <c r="P15" s="953"/>
      <c r="Q15" s="953"/>
      <c r="R15" s="953"/>
      <c r="S15" s="953"/>
      <c r="T15" s="953"/>
      <c r="U15" s="953"/>
      <c r="V15" s="953"/>
      <c r="W15" s="953"/>
      <c r="X15" s="953"/>
      <c r="Y15" s="953"/>
    </row>
    <row r="16" spans="2:25" s="146" customFormat="1" ht="15.75" customHeight="1">
      <c r="B16" s="166" t="s">
        <v>53</v>
      </c>
      <c r="C16" s="343">
        <v>130886.64</v>
      </c>
      <c r="D16" s="343"/>
      <c r="E16" s="343">
        <v>42.204000000000001</v>
      </c>
      <c r="F16" s="343"/>
      <c r="G16" s="343">
        <v>94886.615000000005</v>
      </c>
      <c r="H16" s="343"/>
      <c r="I16" s="343">
        <v>225844</v>
      </c>
      <c r="J16" s="343"/>
      <c r="K16" s="956"/>
      <c r="L16" s="956"/>
      <c r="M16" s="956"/>
      <c r="N16" s="956"/>
      <c r="O16" s="956"/>
      <c r="P16" s="953"/>
      <c r="Q16" s="953"/>
      <c r="R16" s="953"/>
      <c r="S16" s="953"/>
      <c r="T16" s="953"/>
      <c r="U16" s="953"/>
      <c r="V16" s="953"/>
      <c r="W16" s="953"/>
      <c r="X16" s="953"/>
      <c r="Y16" s="953"/>
    </row>
    <row r="17" spans="2:25" s="146" customFormat="1" ht="15.75" customHeight="1">
      <c r="B17" s="166" t="s">
        <v>54</v>
      </c>
      <c r="C17" s="343">
        <v>196034.79</v>
      </c>
      <c r="D17" s="343"/>
      <c r="E17" s="343">
        <v>125.15655000000001</v>
      </c>
      <c r="F17" s="343"/>
      <c r="G17" s="343">
        <v>35373.49</v>
      </c>
      <c r="H17" s="343"/>
      <c r="I17" s="343">
        <v>231780.26755000002</v>
      </c>
      <c r="J17" s="343"/>
      <c r="K17" s="956"/>
      <c r="L17" s="956"/>
      <c r="M17" s="956"/>
      <c r="N17" s="956"/>
      <c r="O17" s="956"/>
      <c r="P17" s="953"/>
      <c r="Q17" s="953"/>
      <c r="R17" s="953"/>
      <c r="S17" s="953"/>
      <c r="T17" s="953"/>
      <c r="U17" s="953"/>
      <c r="V17" s="953"/>
      <c r="W17" s="953"/>
      <c r="X17" s="953"/>
      <c r="Y17" s="953"/>
    </row>
    <row r="18" spans="2:25" s="146" customFormat="1" ht="15.75" customHeight="1">
      <c r="B18" s="166" t="s">
        <v>55</v>
      </c>
      <c r="C18" s="343">
        <v>137726.36568000002</v>
      </c>
      <c r="D18" s="343"/>
      <c r="E18" s="343">
        <v>42.194690000000001</v>
      </c>
      <c r="F18" s="343"/>
      <c r="G18" s="343">
        <v>52345.82</v>
      </c>
      <c r="H18" s="343"/>
      <c r="I18" s="343">
        <v>214971.13709</v>
      </c>
      <c r="J18" s="343"/>
      <c r="K18" s="956"/>
      <c r="L18" s="961"/>
      <c r="M18" s="961"/>
      <c r="N18" s="961"/>
      <c r="O18" s="961"/>
      <c r="P18" s="953"/>
      <c r="Q18" s="953"/>
      <c r="R18" s="953"/>
      <c r="S18" s="953"/>
      <c r="T18" s="953"/>
      <c r="U18" s="953"/>
      <c r="V18" s="953"/>
      <c r="W18" s="953"/>
      <c r="X18" s="953"/>
      <c r="Y18" s="953"/>
    </row>
    <row r="19" spans="2:25" s="146" customFormat="1" ht="15.75" customHeight="1">
      <c r="B19" s="166" t="s">
        <v>56</v>
      </c>
      <c r="C19" s="343">
        <v>222532.02</v>
      </c>
      <c r="D19" s="343"/>
      <c r="E19" s="343">
        <v>0</v>
      </c>
      <c r="F19" s="343"/>
      <c r="G19" s="343">
        <v>45120.205000000002</v>
      </c>
      <c r="H19" s="343"/>
      <c r="I19" s="343">
        <v>267752.08199999999</v>
      </c>
      <c r="J19" s="343"/>
      <c r="K19" s="956"/>
      <c r="L19" s="956"/>
      <c r="M19" s="956"/>
      <c r="N19" s="956"/>
      <c r="O19" s="956"/>
      <c r="P19" s="953"/>
      <c r="Q19" s="953"/>
      <c r="R19" s="953"/>
      <c r="S19" s="953"/>
      <c r="T19" s="953"/>
      <c r="U19" s="953"/>
      <c r="V19" s="953"/>
      <c r="W19" s="953"/>
      <c r="X19" s="953"/>
      <c r="Y19" s="953"/>
    </row>
    <row r="20" spans="2:25" s="146" customFormat="1" ht="15.75" customHeight="1">
      <c r="B20" s="166" t="s">
        <v>64</v>
      </c>
      <c r="C20" s="343">
        <f t="shared" ref="C20:J20" si="0">SUM(C8:C19)</f>
        <v>1917839.49768</v>
      </c>
      <c r="D20" s="343">
        <f t="shared" si="0"/>
        <v>715034.61622000008</v>
      </c>
      <c r="E20" s="343">
        <f t="shared" si="0"/>
        <v>8108.9616800000003</v>
      </c>
      <c r="F20" s="343">
        <f t="shared" si="0"/>
        <v>84624.127240000002</v>
      </c>
      <c r="G20" s="343">
        <f t="shared" si="0"/>
        <v>380339.43</v>
      </c>
      <c r="H20" s="343">
        <f t="shared" si="0"/>
        <v>0</v>
      </c>
      <c r="I20" s="343">
        <f t="shared" si="0"/>
        <v>2366707.5169699998</v>
      </c>
      <c r="J20" s="343">
        <f t="shared" si="0"/>
        <v>800040.35220999992</v>
      </c>
      <c r="K20" s="957"/>
      <c r="L20" s="956"/>
      <c r="M20" s="956"/>
      <c r="N20" s="956"/>
      <c r="O20" s="956"/>
      <c r="P20" s="953"/>
      <c r="Q20" s="953"/>
      <c r="R20" s="953"/>
      <c r="S20" s="953"/>
      <c r="T20" s="953"/>
      <c r="U20" s="953"/>
      <c r="V20" s="953"/>
      <c r="W20" s="953"/>
      <c r="X20" s="953"/>
      <c r="Y20" s="953"/>
    </row>
    <row r="21" spans="2:25" s="146" customFormat="1" ht="15.75" customHeight="1">
      <c r="B21" s="314" t="s">
        <v>230</v>
      </c>
      <c r="C21" s="371">
        <f>C20/$I20</f>
        <v>0.81034073028818221</v>
      </c>
      <c r="D21" s="914">
        <f>D20/$J20</f>
        <v>0.89374818938171885</v>
      </c>
      <c r="E21" s="914">
        <f>E20/$I20</f>
        <v>3.4262626969561397E-3</v>
      </c>
      <c r="F21" s="914">
        <f>F20/$J20</f>
        <v>0.10577482374012467</v>
      </c>
      <c r="G21" s="371">
        <f>G20/I20</f>
        <v>0.16070402754580052</v>
      </c>
      <c r="H21" s="371">
        <f>H20/$J20</f>
        <v>0</v>
      </c>
      <c r="I21" s="371">
        <f>+I20/I20</f>
        <v>1</v>
      </c>
      <c r="J21" s="371">
        <f>+J20/J20</f>
        <v>1</v>
      </c>
      <c r="K21" s="956"/>
      <c r="L21" s="956"/>
      <c r="M21" s="956"/>
      <c r="N21" s="956"/>
      <c r="O21" s="956"/>
      <c r="P21" s="953"/>
      <c r="Q21" s="953"/>
      <c r="R21" s="953"/>
      <c r="S21" s="953"/>
      <c r="T21" s="953"/>
      <c r="U21" s="953"/>
      <c r="V21" s="953"/>
      <c r="W21" s="953"/>
      <c r="X21" s="953"/>
      <c r="Y21" s="953"/>
    </row>
    <row r="22" spans="2:25" s="146" customFormat="1" ht="28.5" customHeight="1">
      <c r="B22" s="1232" t="s">
        <v>426</v>
      </c>
      <c r="C22" s="1232"/>
      <c r="D22" s="1232"/>
      <c r="E22" s="1232"/>
      <c r="F22" s="1232"/>
      <c r="G22" s="1232"/>
      <c r="H22" s="1232"/>
      <c r="I22" s="1232"/>
      <c r="J22" s="1232"/>
      <c r="K22" s="956"/>
      <c r="L22" s="956"/>
      <c r="M22" s="956"/>
      <c r="N22" s="956"/>
      <c r="O22" s="956"/>
      <c r="P22" s="953"/>
      <c r="Q22" s="953"/>
      <c r="R22" s="953"/>
      <c r="S22" s="953"/>
      <c r="T22" s="953"/>
      <c r="U22" s="953"/>
      <c r="V22" s="953"/>
      <c r="W22" s="953"/>
      <c r="X22" s="953"/>
      <c r="Y22" s="953"/>
    </row>
    <row r="23" spans="2:25" ht="15" customHeight="1">
      <c r="B23" s="373"/>
      <c r="C23" s="373"/>
      <c r="D23" s="373"/>
      <c r="E23" s="373"/>
      <c r="F23" s="373"/>
      <c r="G23" s="373"/>
      <c r="H23" s="373"/>
      <c r="I23" s="373"/>
      <c r="J23" s="373"/>
      <c r="K23" s="954"/>
      <c r="L23" s="954"/>
      <c r="M23" s="954"/>
      <c r="N23" s="954"/>
    </row>
    <row r="24" spans="2:25" ht="15" customHeight="1">
      <c r="K24" s="954"/>
      <c r="L24" s="954"/>
      <c r="N24" s="954"/>
    </row>
    <row r="25" spans="2:25" ht="15" customHeight="1">
      <c r="K25" s="954"/>
      <c r="L25" s="954"/>
      <c r="M25" s="954"/>
      <c r="N25" s="954"/>
    </row>
    <row r="26" spans="2:25" ht="15" customHeight="1">
      <c r="K26" s="954"/>
      <c r="L26" s="954"/>
      <c r="M26" s="954"/>
      <c r="N26" s="954"/>
    </row>
    <row r="27" spans="2:25" ht="15" customHeight="1">
      <c r="K27" s="954"/>
      <c r="L27" s="954"/>
      <c r="M27" s="954"/>
      <c r="N27" s="954"/>
    </row>
    <row r="28" spans="2:25" ht="15" customHeight="1">
      <c r="K28" s="954"/>
      <c r="L28" s="954"/>
      <c r="M28" s="954"/>
      <c r="N28" s="954"/>
    </row>
    <row r="29" spans="2:25" ht="15" customHeight="1">
      <c r="K29" s="954"/>
      <c r="L29" s="954"/>
      <c r="M29" s="954"/>
      <c r="N29" s="954"/>
    </row>
    <row r="30" spans="2:25" ht="15" customHeight="1">
      <c r="K30" s="954"/>
      <c r="L30" s="954"/>
      <c r="M30" s="954"/>
      <c r="N30" s="954"/>
    </row>
    <row r="31" spans="2:25" ht="15" customHeight="1">
      <c r="K31" s="954"/>
      <c r="L31" s="954"/>
      <c r="M31" s="954"/>
      <c r="N31" s="954"/>
    </row>
    <row r="32" spans="2:25" ht="15" customHeight="1">
      <c r="K32" s="954"/>
      <c r="L32" s="954"/>
      <c r="M32" s="954"/>
      <c r="N32" s="954"/>
    </row>
    <row r="33" spans="2:14" ht="15" customHeight="1">
      <c r="K33" s="954"/>
      <c r="L33" s="954"/>
      <c r="M33" s="954"/>
      <c r="N33" s="954"/>
    </row>
    <row r="34" spans="2:14" ht="15" customHeight="1">
      <c r="K34" s="954"/>
      <c r="L34" s="954"/>
      <c r="M34" s="954"/>
      <c r="N34" s="954"/>
    </row>
    <row r="35" spans="2:14" ht="15" customHeight="1">
      <c r="D35" s="158" t="s">
        <v>231</v>
      </c>
      <c r="K35" s="954"/>
      <c r="L35" s="954"/>
      <c r="M35" s="954"/>
      <c r="N35" s="954"/>
    </row>
    <row r="36" spans="2:14" ht="15" customHeight="1">
      <c r="K36" s="954"/>
      <c r="L36" s="954"/>
      <c r="M36" s="954"/>
      <c r="N36" s="954"/>
    </row>
    <row r="37" spans="2:14" ht="15" customHeight="1">
      <c r="K37" s="954"/>
      <c r="L37" s="954"/>
      <c r="M37" s="954"/>
      <c r="N37" s="954"/>
    </row>
    <row r="38" spans="2:14" ht="15" customHeight="1">
      <c r="K38" s="954"/>
      <c r="L38" s="954"/>
      <c r="M38" s="954"/>
      <c r="N38" s="954"/>
    </row>
    <row r="40" spans="2:14">
      <c r="B40" s="1231" t="s">
        <v>426</v>
      </c>
      <c r="C40" s="1231"/>
      <c r="D40" s="1231"/>
      <c r="E40" s="1231"/>
      <c r="F40" s="1231"/>
      <c r="G40" s="1231"/>
      <c r="H40" s="1231"/>
      <c r="I40" s="1231"/>
      <c r="J40" s="1231"/>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5" tint="0.79998168889431442"/>
  </sheetPr>
  <dimension ref="B1:Q36"/>
  <sheetViews>
    <sheetView zoomScaleNormal="100" workbookViewId="0">
      <selection activeCell="C13" sqref="C13:F13"/>
    </sheetView>
  </sheetViews>
  <sheetFormatPr baseColWidth="10" defaultColWidth="10.921875" defaultRowHeight="11.4"/>
  <cols>
    <col min="1" max="1" width="4.53515625" style="1" customWidth="1"/>
    <col min="2" max="6" width="13.23046875" style="1" customWidth="1"/>
    <col min="7" max="16384" width="10.921875" style="1"/>
  </cols>
  <sheetData>
    <row r="1" spans="2:17" s="38" customFormat="1" ht="12.75" customHeight="1">
      <c r="B1" s="1043" t="s">
        <v>76</v>
      </c>
      <c r="C1" s="1043"/>
      <c r="D1" s="1043"/>
      <c r="E1" s="1043"/>
      <c r="F1" s="1043"/>
    </row>
    <row r="2" spans="2:17" s="38" customFormat="1" ht="13.2">
      <c r="B2" s="317"/>
      <c r="C2" s="317"/>
      <c r="D2" s="317"/>
      <c r="E2" s="317"/>
      <c r="F2" s="317"/>
    </row>
    <row r="3" spans="2:17" s="38" customFormat="1" ht="13.2">
      <c r="B3" s="1042" t="s">
        <v>477</v>
      </c>
      <c r="C3" s="1042"/>
      <c r="D3" s="1042"/>
      <c r="E3" s="1042"/>
      <c r="F3" s="1042"/>
    </row>
    <row r="4" spans="2:17" s="38" customFormat="1" ht="13.2">
      <c r="B4" s="1234" t="s">
        <v>556</v>
      </c>
      <c r="C4" s="1234"/>
      <c r="D4" s="1234"/>
      <c r="E4" s="1234"/>
      <c r="F4" s="1234"/>
    </row>
    <row r="5" spans="2:17" s="38" customFormat="1" ht="15" customHeight="1">
      <c r="B5" s="1042" t="s">
        <v>224</v>
      </c>
      <c r="C5" s="1042"/>
      <c r="D5" s="1042"/>
      <c r="E5" s="1042"/>
      <c r="F5" s="1042"/>
    </row>
    <row r="6" spans="2:17" s="38" customFormat="1" ht="60" customHeight="1">
      <c r="B6" s="374" t="s">
        <v>233</v>
      </c>
      <c r="C6" s="282" t="s">
        <v>234</v>
      </c>
      <c r="D6" s="282">
        <v>11042300</v>
      </c>
      <c r="E6" s="860" t="s">
        <v>235</v>
      </c>
      <c r="F6" s="282" t="s">
        <v>236</v>
      </c>
    </row>
    <row r="7" spans="2:17" s="38" customFormat="1" ht="39.75" customHeight="1">
      <c r="B7" s="374" t="s">
        <v>163</v>
      </c>
      <c r="C7" s="282" t="s">
        <v>237</v>
      </c>
      <c r="D7" s="282" t="s">
        <v>238</v>
      </c>
      <c r="E7" s="282" t="s">
        <v>239</v>
      </c>
      <c r="F7" s="282" t="s">
        <v>240</v>
      </c>
    </row>
    <row r="8" spans="2:17" s="38" customFormat="1" ht="15.75" customHeight="1">
      <c r="B8" s="861">
        <v>2015</v>
      </c>
      <c r="C8" s="375">
        <v>1528818.3489999999</v>
      </c>
      <c r="D8" s="375">
        <v>130543.42199999999</v>
      </c>
      <c r="E8" s="375">
        <v>130333.974</v>
      </c>
      <c r="F8" s="375">
        <v>475516.49200000003</v>
      </c>
      <c r="M8" s="212"/>
      <c r="N8" s="212"/>
      <c r="O8" s="212"/>
      <c r="P8" s="212"/>
      <c r="Q8" s="212"/>
    </row>
    <row r="9" spans="2:17" s="38" customFormat="1" ht="15.75" customHeight="1">
      <c r="B9" s="861">
        <v>2016</v>
      </c>
      <c r="C9" s="375">
        <v>1462676.1939999999</v>
      </c>
      <c r="D9" s="375">
        <v>15733.459000000001</v>
      </c>
      <c r="E9" s="375">
        <v>27159.784</v>
      </c>
      <c r="F9" s="375">
        <v>227386</v>
      </c>
      <c r="M9" s="212"/>
      <c r="N9" s="212"/>
      <c r="O9" s="212"/>
      <c r="P9" s="212"/>
      <c r="Q9" s="212"/>
    </row>
    <row r="10" spans="2:17" s="38" customFormat="1" ht="15.75" customHeight="1">
      <c r="B10" s="862" t="s">
        <v>435</v>
      </c>
      <c r="C10" s="375">
        <v>1590526.189</v>
      </c>
      <c r="D10" s="375">
        <v>6718.7069999999994</v>
      </c>
      <c r="E10" s="375">
        <v>53655.113000000005</v>
      </c>
      <c r="F10" s="375">
        <v>104092</v>
      </c>
      <c r="M10" s="212"/>
      <c r="N10" s="212"/>
      <c r="O10" s="212"/>
      <c r="P10" s="212"/>
      <c r="Q10" s="212"/>
    </row>
    <row r="11" spans="2:17" s="38" customFormat="1" ht="15.75" customHeight="1">
      <c r="B11" s="862" t="s">
        <v>483</v>
      </c>
      <c r="C11" s="375">
        <v>1918486.1880699999</v>
      </c>
      <c r="D11" s="375">
        <v>5892.6107100000008</v>
      </c>
      <c r="E11" s="375">
        <v>49561.083280000006</v>
      </c>
      <c r="F11" s="375">
        <v>107022.41454</v>
      </c>
      <c r="H11" s="212"/>
    </row>
    <row r="12" spans="2:17" s="38" customFormat="1" ht="15.75" customHeight="1">
      <c r="B12" s="862" t="s">
        <v>550</v>
      </c>
      <c r="C12" s="375">
        <v>2366708</v>
      </c>
      <c r="D12" s="375">
        <v>9269.3809999999994</v>
      </c>
      <c r="E12" s="375">
        <v>30978.243129999999</v>
      </c>
      <c r="F12" s="375">
        <v>41359.577440000001</v>
      </c>
      <c r="H12" s="212"/>
    </row>
    <row r="13" spans="2:17" s="38" customFormat="1" ht="15.75" customHeight="1">
      <c r="B13" s="862" t="s">
        <v>567</v>
      </c>
      <c r="C13" s="375">
        <v>800040.35220999992</v>
      </c>
      <c r="D13" s="375">
        <v>7804.99</v>
      </c>
      <c r="E13" s="375">
        <v>6542.4000400000004</v>
      </c>
      <c r="F13" s="375">
        <v>11894.137429999999</v>
      </c>
      <c r="H13" s="212"/>
    </row>
    <row r="14" spans="2:17" ht="36" customHeight="1">
      <c r="B14" s="1076" t="s">
        <v>588</v>
      </c>
      <c r="C14" s="1076"/>
      <c r="D14" s="1076"/>
      <c r="E14" s="1076"/>
      <c r="F14" s="1076"/>
    </row>
    <row r="15" spans="2:17" s="37" customFormat="1" ht="12" customHeight="1">
      <c r="B15" s="197"/>
      <c r="C15" s="376"/>
      <c r="D15" s="376"/>
      <c r="E15" s="376"/>
      <c r="F15" s="376"/>
    </row>
    <row r="16" spans="2:17" s="37" customFormat="1" ht="12" customHeight="1">
      <c r="C16" s="377"/>
      <c r="D16" s="377"/>
      <c r="E16" s="377"/>
    </row>
    <row r="17" spans="2:6" s="37" customFormat="1" ht="12" customHeight="1">
      <c r="C17" s="377"/>
      <c r="D17" s="377"/>
      <c r="E17" s="377"/>
    </row>
    <row r="32" spans="2:6">
      <c r="B32" s="962"/>
      <c r="C32" s="962"/>
      <c r="D32" s="962"/>
      <c r="E32" s="962"/>
      <c r="F32" s="962"/>
    </row>
    <row r="33" spans="2:6">
      <c r="B33" s="962"/>
      <c r="C33" s="962"/>
      <c r="D33" s="962"/>
      <c r="E33" s="962"/>
      <c r="F33" s="962"/>
    </row>
    <row r="34" spans="2:6">
      <c r="B34" s="962"/>
      <c r="C34" s="962"/>
      <c r="D34" s="962"/>
      <c r="E34" s="962"/>
      <c r="F34" s="962"/>
    </row>
    <row r="35" spans="2:6" ht="16.5" customHeight="1">
      <c r="B35" s="963" t="s">
        <v>597</v>
      </c>
      <c r="C35" s="962"/>
      <c r="D35" s="962"/>
      <c r="E35" s="962"/>
      <c r="F35" s="962"/>
    </row>
    <row r="36" spans="2:6">
      <c r="B36" s="962"/>
      <c r="C36" s="962"/>
      <c r="D36" s="962"/>
      <c r="E36" s="962"/>
      <c r="F36" s="962"/>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B10: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5" tint="0.79998168889431442"/>
  </sheetPr>
  <dimension ref="C1:AA37"/>
  <sheetViews>
    <sheetView topLeftCell="A7" zoomScaleNormal="100" workbookViewId="0">
      <selection activeCell="D13" sqref="D13:G13"/>
    </sheetView>
  </sheetViews>
  <sheetFormatPr baseColWidth="10" defaultColWidth="10.921875" defaultRowHeight="11.4"/>
  <cols>
    <col min="1" max="1" width="1" style="158" customWidth="1"/>
    <col min="2" max="2" width="1.69140625" style="158" customWidth="1"/>
    <col min="3" max="7" width="11.69140625" style="158" customWidth="1"/>
    <col min="8" max="8" width="2.15234375" style="158" customWidth="1"/>
    <col min="9" max="16384" width="10.921875" style="158"/>
  </cols>
  <sheetData>
    <row r="1" spans="3:27" s="324" customFormat="1" ht="18" customHeight="1">
      <c r="C1" s="1059" t="s">
        <v>77</v>
      </c>
      <c r="D1" s="1059"/>
      <c r="E1" s="1059"/>
      <c r="F1" s="1059"/>
      <c r="G1" s="1059"/>
      <c r="H1" s="256"/>
    </row>
    <row r="2" spans="3:27" s="324" customFormat="1" ht="13.2"/>
    <row r="3" spans="3:27" s="324" customFormat="1" ht="30" customHeight="1">
      <c r="C3" s="1059" t="s">
        <v>478</v>
      </c>
      <c r="D3" s="1059"/>
      <c r="E3" s="1059"/>
      <c r="F3" s="1059"/>
      <c r="G3" s="1059"/>
      <c r="H3" s="378"/>
    </row>
    <row r="4" spans="3:27" s="324" customFormat="1" ht="18" customHeight="1">
      <c r="C4" s="1235" t="s">
        <v>556</v>
      </c>
      <c r="D4" s="1235"/>
      <c r="E4" s="1235"/>
      <c r="F4" s="1235"/>
      <c r="G4" s="1235"/>
      <c r="H4" s="379"/>
    </row>
    <row r="5" spans="3:27" s="324" customFormat="1" ht="17.25" customHeight="1">
      <c r="C5" s="1235" t="s">
        <v>482</v>
      </c>
      <c r="D5" s="1235"/>
      <c r="E5" s="1235"/>
      <c r="F5" s="1235"/>
      <c r="G5" s="1235"/>
      <c r="H5" s="379"/>
    </row>
    <row r="6" spans="3:27" s="146" customFormat="1" ht="44.25" customHeight="1">
      <c r="C6" s="852" t="str">
        <f>'38'!B6</f>
        <v>Código aduanas</v>
      </c>
      <c r="D6" s="852" t="str">
        <f>'38'!C6</f>
        <v>10059000 10059020 10059090</v>
      </c>
      <c r="E6" s="852">
        <f>'38'!D6</f>
        <v>11042300</v>
      </c>
      <c r="F6" s="852" t="str">
        <f>'38'!E6</f>
        <v>10070090 10079010 10079090</v>
      </c>
      <c r="G6" s="852" t="str">
        <f>'38'!F6</f>
        <v>23099060 23099080</v>
      </c>
      <c r="H6" s="256"/>
    </row>
    <row r="7" spans="3:27" s="146" customFormat="1" ht="37.5" customHeight="1">
      <c r="C7" s="853" t="s">
        <v>163</v>
      </c>
      <c r="D7" s="852" t="str">
        <f>'38'!C7</f>
        <v>Maíz grano</v>
      </c>
      <c r="E7" s="852" t="str">
        <f>'38'!D7</f>
        <v>Maíz partido</v>
      </c>
      <c r="F7" s="852" t="str">
        <f>'38'!E7</f>
        <v>Sorgo</v>
      </c>
      <c r="G7" s="852" t="str">
        <f>'38'!F7</f>
        <v>Preparaciones que contienen maíz</v>
      </c>
      <c r="H7" s="256"/>
    </row>
    <row r="8" spans="3:27" s="146" customFormat="1" ht="15.75" customHeight="1">
      <c r="C8" s="863">
        <v>2015</v>
      </c>
      <c r="D8" s="343">
        <v>194.08519605621245</v>
      </c>
      <c r="E8" s="343">
        <v>190.27359341016816</v>
      </c>
      <c r="F8" s="343">
        <v>157.55825875454391</v>
      </c>
      <c r="G8" s="343">
        <v>349.71610196013978</v>
      </c>
      <c r="H8" s="381"/>
      <c r="N8" s="466"/>
      <c r="O8" s="466"/>
      <c r="P8" s="466"/>
      <c r="Q8" s="466"/>
      <c r="R8" s="466"/>
      <c r="S8" s="466"/>
      <c r="T8" s="466"/>
      <c r="U8" s="466"/>
      <c r="V8" s="466"/>
      <c r="W8" s="466"/>
      <c r="X8" s="466"/>
      <c r="Y8" s="466"/>
      <c r="Z8" s="466"/>
      <c r="AA8" s="466"/>
    </row>
    <row r="9" spans="3:27" s="146" customFormat="1" ht="15.75" customHeight="1">
      <c r="C9" s="863">
        <v>2016</v>
      </c>
      <c r="D9" s="343">
        <v>191</v>
      </c>
      <c r="E9" s="343">
        <v>207</v>
      </c>
      <c r="F9" s="343">
        <v>186</v>
      </c>
      <c r="G9" s="343">
        <v>356</v>
      </c>
      <c r="H9" s="381"/>
      <c r="K9" s="466"/>
      <c r="N9" s="466"/>
      <c r="O9" s="466"/>
      <c r="P9" s="466"/>
      <c r="Q9" s="466"/>
      <c r="R9" s="466"/>
      <c r="S9" s="466"/>
      <c r="T9" s="466"/>
      <c r="U9" s="466"/>
      <c r="V9" s="466"/>
      <c r="W9" s="466"/>
      <c r="X9" s="466"/>
      <c r="Y9" s="466"/>
      <c r="Z9" s="466"/>
      <c r="AA9" s="466"/>
    </row>
    <row r="10" spans="3:27" s="146" customFormat="1" ht="15.75" customHeight="1">
      <c r="C10" s="863">
        <v>2017</v>
      </c>
      <c r="D10" s="343">
        <v>186</v>
      </c>
      <c r="E10" s="343">
        <v>287</v>
      </c>
      <c r="F10" s="343">
        <v>178</v>
      </c>
      <c r="G10" s="343">
        <v>351</v>
      </c>
      <c r="H10" s="381"/>
      <c r="K10" s="466"/>
      <c r="L10" s="466"/>
      <c r="N10" s="466"/>
      <c r="O10" s="466"/>
      <c r="P10" s="466"/>
      <c r="Q10" s="466"/>
      <c r="R10" s="466"/>
      <c r="S10" s="466"/>
      <c r="T10" s="466"/>
      <c r="U10" s="466"/>
      <c r="V10" s="466"/>
      <c r="W10" s="466"/>
      <c r="X10" s="466"/>
      <c r="Y10" s="466"/>
      <c r="Z10" s="466"/>
      <c r="AA10" s="466"/>
    </row>
    <row r="11" spans="3:27" s="146" customFormat="1" ht="15.75" customHeight="1">
      <c r="C11" s="864" t="s">
        <v>483</v>
      </c>
      <c r="D11" s="343">
        <v>199.70353882694357</v>
      </c>
      <c r="E11" s="343">
        <v>342.94811407654373</v>
      </c>
      <c r="F11" s="343">
        <v>169.25566820801745</v>
      </c>
      <c r="G11" s="343">
        <v>399.55360741689088</v>
      </c>
      <c r="H11" s="381"/>
      <c r="L11" s="466"/>
    </row>
    <row r="12" spans="3:27" s="146" customFormat="1" ht="15.75" customHeight="1">
      <c r="C12" s="864" t="s">
        <v>494</v>
      </c>
      <c r="D12" s="865">
        <v>186.92843269842436</v>
      </c>
      <c r="E12" s="865">
        <v>345.8535247035349</v>
      </c>
      <c r="F12" s="875">
        <v>207.776432</v>
      </c>
      <c r="G12" s="865">
        <v>393.02788645411334</v>
      </c>
      <c r="H12" s="381"/>
      <c r="L12" s="466"/>
    </row>
    <row r="13" spans="3:27" s="146" customFormat="1" ht="15.75" customHeight="1">
      <c r="C13" s="864" t="s">
        <v>557</v>
      </c>
      <c r="D13" s="865">
        <v>200.36483718528513</v>
      </c>
      <c r="E13" s="865">
        <v>292.24698074257287</v>
      </c>
      <c r="F13" s="875">
        <v>224.20740000000001</v>
      </c>
      <c r="G13" s="865">
        <v>406.87969449797362</v>
      </c>
      <c r="H13" s="381"/>
      <c r="L13" s="466"/>
    </row>
    <row r="14" spans="3:27" ht="26.25" customHeight="1">
      <c r="C14" s="1232" t="s">
        <v>659</v>
      </c>
      <c r="D14" s="1232"/>
      <c r="E14" s="1232"/>
      <c r="F14" s="1232"/>
      <c r="G14" s="1232"/>
      <c r="H14" s="382"/>
      <c r="I14" s="755"/>
    </row>
    <row r="15" spans="3:27" ht="19.5" customHeight="1"/>
    <row r="36" spans="3:7" ht="7.5" customHeight="1"/>
    <row r="37" spans="3:7" ht="36.9" customHeight="1">
      <c r="C37" s="1231" t="s">
        <v>660</v>
      </c>
      <c r="D37" s="1231"/>
      <c r="E37" s="1231"/>
      <c r="F37" s="1231"/>
      <c r="G37" s="1231"/>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C11: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5" tint="0.79998168889431442"/>
  </sheetPr>
  <dimension ref="B1:O176"/>
  <sheetViews>
    <sheetView topLeftCell="B7" zoomScaleNormal="100" workbookViewId="0">
      <selection activeCell="G10" sqref="G10"/>
    </sheetView>
  </sheetViews>
  <sheetFormatPr baseColWidth="10" defaultColWidth="10.921875" defaultRowHeight="12" customHeight="1"/>
  <cols>
    <col min="1" max="1" width="0.69140625" style="158" customWidth="1"/>
    <col min="2" max="7" width="9.4609375" style="1" customWidth="1"/>
    <col min="8" max="16384" width="10.921875" style="158"/>
  </cols>
  <sheetData>
    <row r="1" spans="2:15" s="157" customFormat="1" ht="13.2">
      <c r="B1" s="1038" t="s">
        <v>78</v>
      </c>
      <c r="C1" s="1038"/>
      <c r="D1" s="1038"/>
      <c r="E1" s="1038"/>
      <c r="F1" s="1038"/>
      <c r="G1" s="1038"/>
    </row>
    <row r="2" spans="2:15" s="157" customFormat="1" ht="13.2">
      <c r="B2" s="33"/>
      <c r="C2" s="34"/>
      <c r="D2" s="24"/>
      <c r="E2" s="24"/>
      <c r="F2" s="24"/>
      <c r="G2" s="24"/>
    </row>
    <row r="3" spans="2:15" s="157" customFormat="1" ht="13.2">
      <c r="B3" s="1038" t="s">
        <v>446</v>
      </c>
      <c r="C3" s="1038"/>
      <c r="D3" s="1038"/>
      <c r="E3" s="1038"/>
      <c r="F3" s="1038"/>
      <c r="G3" s="1038"/>
    </row>
    <row r="4" spans="2:15" s="157" customFormat="1" ht="13.2">
      <c r="B4" s="1038" t="s">
        <v>558</v>
      </c>
      <c r="C4" s="1038"/>
      <c r="D4" s="1038"/>
      <c r="E4" s="1038"/>
      <c r="F4" s="1038"/>
      <c r="G4" s="1038"/>
    </row>
    <row r="5" spans="2:15" s="157" customFormat="1" ht="13.2">
      <c r="B5" s="1035" t="s">
        <v>242</v>
      </c>
      <c r="C5" s="1035"/>
      <c r="D5" s="1035"/>
      <c r="E5" s="1035"/>
      <c r="F5" s="1035"/>
      <c r="G5" s="1035"/>
    </row>
    <row r="6" spans="2:15" s="146" customFormat="1" ht="15.75" customHeight="1">
      <c r="B6" s="314"/>
      <c r="C6" s="298">
        <v>2016</v>
      </c>
      <c r="D6" s="298">
        <v>2017</v>
      </c>
      <c r="E6" s="587">
        <v>2018</v>
      </c>
      <c r="F6" s="587">
        <v>2019</v>
      </c>
      <c r="G6" s="587">
        <v>2020</v>
      </c>
      <c r="H6" s="372"/>
      <c r="I6" s="383"/>
      <c r="J6" s="153"/>
      <c r="K6" s="153"/>
      <c r="L6" s="153"/>
      <c r="M6" s="153"/>
      <c r="N6" s="153"/>
      <c r="O6" s="153"/>
    </row>
    <row r="7" spans="2:15" s="146" customFormat="1" ht="15.75" customHeight="1">
      <c r="B7" s="107" t="s">
        <v>47</v>
      </c>
      <c r="C7" s="572">
        <v>12000</v>
      </c>
      <c r="D7" s="572">
        <v>14627.272727272728</v>
      </c>
      <c r="E7" s="572">
        <v>12520.689655172413</v>
      </c>
      <c r="F7" s="572">
        <v>16500</v>
      </c>
      <c r="G7" s="572">
        <v>14667</v>
      </c>
      <c r="H7" s="467"/>
      <c r="I7" s="923"/>
      <c r="J7" s="467"/>
      <c r="K7" s="467"/>
      <c r="L7" s="467"/>
      <c r="M7" s="467"/>
      <c r="N7" s="153"/>
      <c r="O7" s="153"/>
    </row>
    <row r="8" spans="2:15" s="146" customFormat="1" ht="15.75" customHeight="1">
      <c r="B8" s="107" t="s">
        <v>48</v>
      </c>
      <c r="C8" s="572">
        <v>12000</v>
      </c>
      <c r="D8" s="572">
        <v>14786.666666666668</v>
      </c>
      <c r="E8" s="572">
        <v>12833.333333333334</v>
      </c>
      <c r="F8" s="572"/>
      <c r="G8" s="572">
        <v>14667</v>
      </c>
      <c r="H8" s="467"/>
      <c r="I8" s="924"/>
      <c r="J8" s="467"/>
      <c r="K8" s="467"/>
      <c r="L8" s="467"/>
      <c r="M8" s="467"/>
      <c r="N8" s="153"/>
      <c r="O8" s="153"/>
    </row>
    <row r="9" spans="2:15" s="146" customFormat="1" ht="15.75" customHeight="1">
      <c r="B9" s="166" t="s">
        <v>49</v>
      </c>
      <c r="C9" s="572">
        <v>12131.25</v>
      </c>
      <c r="D9" s="572">
        <v>13878.947368421052</v>
      </c>
      <c r="E9" s="572">
        <v>12913</v>
      </c>
      <c r="F9" s="572">
        <v>13061.904761904761</v>
      </c>
      <c r="G9" s="572">
        <v>15658.064516129034</v>
      </c>
      <c r="H9" s="467"/>
      <c r="I9" s="467"/>
      <c r="J9" s="467"/>
      <c r="K9" s="467"/>
      <c r="L9" s="467"/>
      <c r="M9" s="467"/>
      <c r="N9" s="153"/>
      <c r="O9" s="153"/>
    </row>
    <row r="10" spans="2:15" s="146" customFormat="1" ht="15.75" customHeight="1">
      <c r="B10" s="579" t="s">
        <v>57</v>
      </c>
      <c r="C10" s="572">
        <v>12105.2</v>
      </c>
      <c r="D10" s="572">
        <v>12795.192307692309</v>
      </c>
      <c r="E10" s="572">
        <v>12711</v>
      </c>
      <c r="F10" s="572">
        <v>12764.516129032258</v>
      </c>
      <c r="G10" s="572">
        <v>16630</v>
      </c>
      <c r="H10" s="467"/>
      <c r="I10" s="467"/>
      <c r="J10" s="467"/>
      <c r="K10" s="467"/>
      <c r="L10" s="467"/>
      <c r="M10" s="467"/>
      <c r="N10" s="153"/>
      <c r="O10" s="153"/>
    </row>
    <row r="11" spans="2:15" s="146" customFormat="1" ht="15.75" customHeight="1">
      <c r="B11" s="166" t="s">
        <v>58</v>
      </c>
      <c r="C11" s="572">
        <v>12468.198198198199</v>
      </c>
      <c r="D11" s="572">
        <v>12685.576923076924</v>
      </c>
      <c r="E11" s="572">
        <v>13074</v>
      </c>
      <c r="F11" s="572">
        <v>12740</v>
      </c>
      <c r="G11" s="907"/>
      <c r="H11" s="467"/>
      <c r="I11" s="467"/>
      <c r="J11" s="467"/>
      <c r="K11" s="467"/>
      <c r="L11" s="467"/>
      <c r="M11" s="467"/>
      <c r="N11" s="153"/>
      <c r="O11" s="153"/>
    </row>
    <row r="12" spans="2:15" s="146" customFormat="1" ht="15.75" customHeight="1">
      <c r="B12" s="166" t="s">
        <v>50</v>
      </c>
      <c r="C12" s="572">
        <v>13282.824427480919</v>
      </c>
      <c r="D12" s="572">
        <v>12827.173913043478</v>
      </c>
      <c r="E12" s="572">
        <v>13359.259259259257</v>
      </c>
      <c r="F12" s="572">
        <v>13095.283018867925</v>
      </c>
      <c r="G12" s="907"/>
      <c r="H12" s="467"/>
      <c r="I12" s="467"/>
      <c r="J12" s="467"/>
      <c r="K12" s="467"/>
      <c r="L12" s="467"/>
      <c r="M12" s="467"/>
      <c r="N12" s="153"/>
      <c r="O12" s="153"/>
    </row>
    <row r="13" spans="2:15" s="146" customFormat="1" ht="15.75" customHeight="1">
      <c r="B13" s="166" t="s">
        <v>51</v>
      </c>
      <c r="C13" s="572">
        <v>13322.461538461539</v>
      </c>
      <c r="D13" s="572">
        <v>13130.000000000002</v>
      </c>
      <c r="E13" s="572">
        <v>13311</v>
      </c>
      <c r="F13" s="572">
        <v>14412.765957446809</v>
      </c>
      <c r="G13" s="907"/>
      <c r="H13" s="467"/>
      <c r="I13" s="467"/>
      <c r="J13" s="467"/>
      <c r="K13" s="467"/>
      <c r="L13" s="467"/>
      <c r="M13" s="467"/>
      <c r="N13" s="153"/>
      <c r="O13" s="153"/>
    </row>
    <row r="14" spans="2:15" s="146" customFormat="1" ht="15.75" customHeight="1">
      <c r="B14" s="107" t="s">
        <v>52</v>
      </c>
      <c r="C14" s="572">
        <v>13260</v>
      </c>
      <c r="D14" s="572">
        <v>13104.166666666666</v>
      </c>
      <c r="E14" s="572">
        <v>13489</v>
      </c>
      <c r="F14" s="572">
        <v>14592.307692307691</v>
      </c>
      <c r="G14" s="907"/>
      <c r="H14" s="467"/>
      <c r="I14" s="467"/>
      <c r="J14" s="467"/>
      <c r="K14" s="467"/>
      <c r="L14" s="467"/>
      <c r="M14" s="467"/>
      <c r="N14" s="153"/>
      <c r="O14" s="153"/>
    </row>
    <row r="15" spans="2:15" s="146" customFormat="1" ht="15.75" customHeight="1">
      <c r="B15" s="107" t="s">
        <v>53</v>
      </c>
      <c r="C15" s="573">
        <v>13447.619047619048</v>
      </c>
      <c r="D15" s="573">
        <v>12803</v>
      </c>
      <c r="E15" s="572">
        <v>13654</v>
      </c>
      <c r="F15" s="572">
        <v>15066.666666666666</v>
      </c>
      <c r="G15" s="907"/>
      <c r="H15" s="467"/>
      <c r="I15" s="467"/>
      <c r="J15" s="467"/>
      <c r="K15" s="467"/>
      <c r="L15" s="467"/>
      <c r="M15" s="467"/>
      <c r="N15" s="153"/>
      <c r="O15" s="153"/>
    </row>
    <row r="16" spans="2:15" s="146" customFormat="1" ht="15.75" customHeight="1">
      <c r="B16" s="107" t="s">
        <v>54</v>
      </c>
      <c r="C16" s="572">
        <v>13600</v>
      </c>
      <c r="D16" s="572">
        <v>12589</v>
      </c>
      <c r="E16" s="572">
        <v>13760</v>
      </c>
      <c r="F16" s="572">
        <v>14657.142857142855</v>
      </c>
      <c r="G16" s="907"/>
      <c r="H16" s="467"/>
      <c r="I16" s="467"/>
      <c r="J16" s="467"/>
      <c r="K16" s="467"/>
      <c r="L16" s="467"/>
      <c r="M16" s="467"/>
      <c r="N16" s="153"/>
      <c r="O16" s="153"/>
    </row>
    <row r="17" spans="2:15" s="146" customFormat="1" ht="15.75" customHeight="1">
      <c r="B17" s="107" t="s">
        <v>55</v>
      </c>
      <c r="C17" s="572">
        <v>13600</v>
      </c>
      <c r="D17" s="572">
        <v>12563.265306122448</v>
      </c>
      <c r="E17" s="572">
        <v>14340</v>
      </c>
      <c r="F17" s="572">
        <v>15112.5</v>
      </c>
      <c r="G17" s="907"/>
      <c r="H17" s="467"/>
      <c r="I17" s="467"/>
      <c r="J17" s="467"/>
      <c r="K17" s="467"/>
      <c r="L17" s="467"/>
      <c r="M17" s="467"/>
      <c r="N17" s="153"/>
      <c r="O17" s="153"/>
    </row>
    <row r="18" spans="2:15" s="146" customFormat="1" ht="15.75" customHeight="1">
      <c r="B18" s="107" t="s">
        <v>56</v>
      </c>
      <c r="C18" s="572">
        <v>13600</v>
      </c>
      <c r="D18" s="572">
        <v>12536.170212765957</v>
      </c>
      <c r="E18" s="572">
        <v>15260</v>
      </c>
      <c r="F18" s="572">
        <v>15688.888888888889</v>
      </c>
      <c r="G18" s="907"/>
      <c r="H18" s="467"/>
      <c r="I18" s="467"/>
      <c r="J18" s="467"/>
      <c r="K18" s="467"/>
      <c r="L18" s="467"/>
      <c r="M18" s="467"/>
      <c r="N18" s="153"/>
      <c r="O18" s="153"/>
    </row>
    <row r="19" spans="2:15" s="146" customFormat="1" ht="66.75" customHeight="1">
      <c r="B19" s="1180" t="s">
        <v>447</v>
      </c>
      <c r="C19" s="1181"/>
      <c r="D19" s="1181"/>
      <c r="E19" s="1181"/>
      <c r="F19" s="1181"/>
      <c r="G19" s="1182"/>
      <c r="H19" s="153"/>
      <c r="I19" s="383"/>
      <c r="J19" s="153"/>
      <c r="K19" s="153"/>
      <c r="L19" s="153"/>
      <c r="M19" s="153"/>
      <c r="N19" s="153"/>
      <c r="O19" s="153"/>
    </row>
    <row r="20" spans="2:15" s="146" customFormat="1" ht="13.2">
      <c r="B20" s="384"/>
      <c r="C20" s="317"/>
      <c r="D20" s="317"/>
      <c r="E20" s="317"/>
      <c r="F20" s="317"/>
      <c r="G20" s="317"/>
      <c r="I20" s="383"/>
    </row>
    <row r="21" spans="2:15" s="146" customFormat="1" ht="13.2">
      <c r="B21" s="384"/>
      <c r="C21" s="317"/>
      <c r="D21" s="317"/>
      <c r="E21" s="317"/>
      <c r="F21" s="317"/>
      <c r="G21" s="317"/>
      <c r="I21" s="383"/>
    </row>
    <row r="22" spans="2:15" ht="13.2">
      <c r="I22" s="383"/>
      <c r="J22" s="146"/>
    </row>
    <row r="23" spans="2:15" ht="13.2">
      <c r="I23" s="383"/>
      <c r="J23" s="146"/>
    </row>
    <row r="24" spans="2:15" ht="13.2">
      <c r="I24" s="383"/>
      <c r="J24" s="146"/>
    </row>
    <row r="25" spans="2:15" ht="12" customHeight="1">
      <c r="I25" s="383"/>
      <c r="J25" s="146"/>
    </row>
    <row r="26" spans="2:15" ht="12" customHeight="1">
      <c r="I26" s="383"/>
      <c r="J26" s="146"/>
    </row>
    <row r="27" spans="2:15" ht="12" customHeight="1">
      <c r="I27" s="383"/>
      <c r="J27" s="146"/>
    </row>
    <row r="28" spans="2:15" ht="12" customHeight="1">
      <c r="I28" s="383"/>
      <c r="J28" s="146"/>
    </row>
    <row r="29" spans="2:15" ht="12" customHeight="1">
      <c r="I29" s="383"/>
      <c r="J29" s="146"/>
    </row>
    <row r="30" spans="2:15" ht="12" customHeight="1">
      <c r="I30" s="383"/>
      <c r="J30" s="146"/>
    </row>
    <row r="31" spans="2:15" ht="12" customHeight="1">
      <c r="I31" s="383"/>
      <c r="J31" s="146"/>
    </row>
    <row r="32" spans="2:15" ht="12" customHeight="1">
      <c r="I32" s="383"/>
      <c r="J32" s="146"/>
    </row>
    <row r="33" spans="2:10" ht="12" customHeight="1">
      <c r="I33" s="383"/>
      <c r="J33" s="146"/>
    </row>
    <row r="34" spans="2:10" ht="12" customHeight="1">
      <c r="I34" s="383"/>
      <c r="J34" s="146"/>
    </row>
    <row r="35" spans="2:10" ht="12" customHeight="1">
      <c r="I35" s="383"/>
      <c r="J35" s="146"/>
    </row>
    <row r="36" spans="2:10" ht="12" customHeight="1">
      <c r="I36" s="383"/>
      <c r="J36" s="146"/>
    </row>
    <row r="37" spans="2:10" ht="12" customHeight="1">
      <c r="I37" s="383"/>
      <c r="J37" s="146"/>
    </row>
    <row r="38" spans="2:10" ht="12" customHeight="1">
      <c r="I38" s="383"/>
      <c r="J38" s="146"/>
    </row>
    <row r="39" spans="2:10" ht="12" customHeight="1">
      <c r="I39" s="383"/>
      <c r="J39" s="146"/>
    </row>
    <row r="40" spans="2:10" ht="12" customHeight="1">
      <c r="I40" s="383"/>
      <c r="J40" s="146"/>
    </row>
    <row r="41" spans="2:10" ht="12" customHeight="1">
      <c r="I41" s="383"/>
      <c r="J41" s="146"/>
    </row>
    <row r="42" spans="2:10" ht="3" customHeight="1">
      <c r="I42" s="383"/>
      <c r="J42" s="146"/>
    </row>
    <row r="43" spans="2:10" ht="18.75" customHeight="1">
      <c r="B43" s="1108" t="s">
        <v>506</v>
      </c>
      <c r="C43" s="1108"/>
      <c r="D43" s="1108"/>
      <c r="E43" s="1108"/>
      <c r="F43" s="1108"/>
      <c r="G43" s="1108"/>
      <c r="I43" s="383"/>
      <c r="J43" s="146"/>
    </row>
    <row r="44" spans="2:10" ht="12" customHeight="1">
      <c r="I44" s="383"/>
      <c r="J44" s="146"/>
    </row>
    <row r="45" spans="2:10" ht="12" customHeight="1">
      <c r="I45" s="383"/>
      <c r="J45" s="146"/>
    </row>
    <row r="46" spans="2:10" ht="12" customHeight="1">
      <c r="I46" s="383"/>
      <c r="J46" s="146"/>
    </row>
    <row r="47" spans="2:10" ht="12" customHeight="1">
      <c r="I47" s="383"/>
      <c r="J47" s="146"/>
    </row>
    <row r="48" spans="2:10" ht="12" customHeight="1">
      <c r="I48" s="383"/>
      <c r="J48" s="146"/>
    </row>
    <row r="49" spans="9:10" ht="12" customHeight="1">
      <c r="I49" s="383"/>
      <c r="J49" s="146"/>
    </row>
    <row r="50" spans="9:10" ht="12" customHeight="1">
      <c r="I50" s="383"/>
      <c r="J50" s="146"/>
    </row>
    <row r="51" spans="9:10" ht="12" customHeight="1">
      <c r="I51" s="383"/>
      <c r="J51" s="146"/>
    </row>
    <row r="52" spans="9:10" ht="12" customHeight="1">
      <c r="I52" s="383"/>
      <c r="J52" s="146"/>
    </row>
    <row r="53" spans="9:10" ht="12" customHeight="1">
      <c r="I53" s="383"/>
      <c r="J53" s="146"/>
    </row>
    <row r="54" spans="9:10" ht="12" customHeight="1">
      <c r="I54" s="383"/>
      <c r="J54" s="146"/>
    </row>
    <row r="55" spans="9:10" ht="12" customHeight="1">
      <c r="I55" s="383"/>
      <c r="J55" s="146"/>
    </row>
    <row r="56" spans="9:10" ht="12" customHeight="1">
      <c r="I56" s="383"/>
      <c r="J56" s="146"/>
    </row>
    <row r="57" spans="9:10" ht="12" customHeight="1">
      <c r="I57" s="383"/>
      <c r="J57" s="146"/>
    </row>
    <row r="58" spans="9:10" ht="12" customHeight="1">
      <c r="I58" s="383"/>
      <c r="J58" s="146"/>
    </row>
    <row r="59" spans="9:10" ht="12" customHeight="1">
      <c r="I59" s="383"/>
      <c r="J59" s="146"/>
    </row>
    <row r="60" spans="9:10" ht="12" customHeight="1">
      <c r="I60" s="383"/>
      <c r="J60" s="146"/>
    </row>
    <row r="61" spans="9:10" ht="12" customHeight="1">
      <c r="I61" s="383"/>
      <c r="J61" s="146"/>
    </row>
    <row r="62" spans="9:10" ht="12" customHeight="1">
      <c r="I62" s="383"/>
      <c r="J62" s="146"/>
    </row>
    <row r="63" spans="9:10" ht="12" customHeight="1">
      <c r="I63" s="383"/>
      <c r="J63" s="146"/>
    </row>
    <row r="64" spans="9:10" ht="12" customHeight="1">
      <c r="I64" s="385"/>
      <c r="J64" s="146"/>
    </row>
    <row r="65" spans="9:10" ht="12" customHeight="1">
      <c r="I65" s="385"/>
      <c r="J65" s="146"/>
    </row>
    <row r="66" spans="9:10" ht="12" customHeight="1">
      <c r="I66" s="385"/>
      <c r="J66" s="146"/>
    </row>
    <row r="67" spans="9:10" ht="12" customHeight="1">
      <c r="I67" s="385"/>
      <c r="J67" s="146"/>
    </row>
    <row r="68" spans="9:10" ht="12" customHeight="1">
      <c r="I68" s="385"/>
      <c r="J68" s="146"/>
    </row>
    <row r="69" spans="9:10" ht="12" customHeight="1">
      <c r="I69" s="385"/>
      <c r="J69" s="146"/>
    </row>
    <row r="70" spans="9:10" ht="12" customHeight="1">
      <c r="I70" s="385"/>
      <c r="J70" s="146"/>
    </row>
    <row r="71" spans="9:10" ht="12" customHeight="1">
      <c r="I71" s="385"/>
      <c r="J71" s="146"/>
    </row>
    <row r="72" spans="9:10" ht="12" customHeight="1">
      <c r="I72" s="385"/>
      <c r="J72" s="146"/>
    </row>
    <row r="73" spans="9:10" ht="12" customHeight="1">
      <c r="I73" s="385"/>
      <c r="J73" s="146"/>
    </row>
    <row r="74" spans="9:10" ht="12" customHeight="1">
      <c r="I74" s="385"/>
      <c r="J74" s="146"/>
    </row>
    <row r="75" spans="9:10" ht="12" customHeight="1">
      <c r="I75" s="385"/>
      <c r="J75" s="146"/>
    </row>
    <row r="76" spans="9:10" ht="12" customHeight="1">
      <c r="I76" s="385"/>
      <c r="J76" s="146"/>
    </row>
    <row r="77" spans="9:10" ht="12" customHeight="1">
      <c r="I77" s="385"/>
      <c r="J77" s="146"/>
    </row>
    <row r="78" spans="9:10" ht="12" customHeight="1">
      <c r="I78" s="385"/>
      <c r="J78" s="146"/>
    </row>
    <row r="79" spans="9:10" ht="12" customHeight="1">
      <c r="I79" s="385"/>
      <c r="J79" s="146"/>
    </row>
    <row r="80" spans="9:10" ht="12" customHeight="1">
      <c r="I80" s="385"/>
      <c r="J80" s="146"/>
    </row>
    <row r="81" spans="9:9" ht="12" customHeight="1">
      <c r="I81" s="372"/>
    </row>
    <row r="82" spans="9:9" ht="12" customHeight="1">
      <c r="I82" s="372"/>
    </row>
    <row r="83" spans="9:9" ht="12" customHeight="1">
      <c r="I83" s="372"/>
    </row>
    <row r="84" spans="9:9" ht="12" customHeight="1">
      <c r="I84" s="372"/>
    </row>
    <row r="85" spans="9:9" ht="12" customHeight="1">
      <c r="I85" s="372"/>
    </row>
    <row r="86" spans="9:9" ht="12" customHeight="1">
      <c r="I86" s="372"/>
    </row>
    <row r="87" spans="9:9" ht="12" customHeight="1">
      <c r="I87" s="372"/>
    </row>
    <row r="88" spans="9:9" ht="12" customHeight="1">
      <c r="I88" s="372"/>
    </row>
    <row r="89" spans="9:9" ht="12" customHeight="1">
      <c r="I89" s="372"/>
    </row>
    <row r="90" spans="9:9" ht="12" customHeight="1">
      <c r="I90" s="372"/>
    </row>
    <row r="91" spans="9:9" ht="12" customHeight="1">
      <c r="I91" s="372"/>
    </row>
    <row r="92" spans="9:9" ht="12" customHeight="1">
      <c r="I92" s="372"/>
    </row>
    <row r="93" spans="9:9" ht="12" customHeight="1">
      <c r="I93" s="372"/>
    </row>
    <row r="94" spans="9:9" ht="12" customHeight="1">
      <c r="I94" s="372"/>
    </row>
    <row r="95" spans="9:9" ht="12" customHeight="1">
      <c r="I95" s="372"/>
    </row>
    <row r="96" spans="9:9" ht="12" customHeight="1">
      <c r="I96" s="372"/>
    </row>
    <row r="97" spans="9:9" ht="12" customHeight="1">
      <c r="I97" s="372"/>
    </row>
    <row r="98" spans="9:9" ht="12" customHeight="1">
      <c r="I98" s="372"/>
    </row>
    <row r="99" spans="9:9" ht="12" customHeight="1">
      <c r="I99" s="372"/>
    </row>
    <row r="100" spans="9:9" ht="12" customHeight="1">
      <c r="I100" s="372"/>
    </row>
    <row r="101" spans="9:9" ht="12" customHeight="1">
      <c r="I101" s="372"/>
    </row>
    <row r="102" spans="9:9" ht="12" customHeight="1">
      <c r="I102" s="372"/>
    </row>
    <row r="103" spans="9:9" ht="12" customHeight="1">
      <c r="I103" s="372"/>
    </row>
    <row r="104" spans="9:9" ht="12" customHeight="1">
      <c r="I104" s="372"/>
    </row>
    <row r="105" spans="9:9" ht="12" customHeight="1">
      <c r="I105" s="372"/>
    </row>
    <row r="106" spans="9:9" ht="12" customHeight="1">
      <c r="I106" s="372"/>
    </row>
    <row r="107" spans="9:9" ht="12" customHeight="1">
      <c r="I107" s="372"/>
    </row>
    <row r="108" spans="9:9" ht="12" customHeight="1">
      <c r="I108" s="372"/>
    </row>
    <row r="109" spans="9:9" ht="12" customHeight="1">
      <c r="I109" s="372"/>
    </row>
    <row r="110" spans="9:9" ht="12" customHeight="1">
      <c r="I110" s="372"/>
    </row>
    <row r="111" spans="9:9" ht="12" customHeight="1">
      <c r="I111" s="372"/>
    </row>
    <row r="112" spans="9:9" ht="12" customHeight="1">
      <c r="I112" s="372"/>
    </row>
    <row r="113" spans="9:9" ht="12" customHeight="1">
      <c r="I113" s="372"/>
    </row>
    <row r="114" spans="9:9" ht="12" customHeight="1">
      <c r="I114" s="372"/>
    </row>
    <row r="115" spans="9:9" ht="12" customHeight="1">
      <c r="I115" s="372"/>
    </row>
    <row r="116" spans="9:9" ht="12" customHeight="1">
      <c r="I116" s="372"/>
    </row>
    <row r="117" spans="9:9" ht="12" customHeight="1">
      <c r="I117" s="372"/>
    </row>
    <row r="118" spans="9:9" ht="12" customHeight="1">
      <c r="I118" s="372"/>
    </row>
    <row r="119" spans="9:9" ht="12" customHeight="1">
      <c r="I119" s="372"/>
    </row>
    <row r="120" spans="9:9" ht="12" customHeight="1">
      <c r="I120" s="372"/>
    </row>
    <row r="121" spans="9:9" ht="12" customHeight="1">
      <c r="I121" s="372"/>
    </row>
    <row r="122" spans="9:9" ht="12" customHeight="1">
      <c r="I122" s="372"/>
    </row>
    <row r="123" spans="9:9" ht="12" customHeight="1">
      <c r="I123" s="372"/>
    </row>
    <row r="124" spans="9:9" ht="12" customHeight="1">
      <c r="I124" s="372"/>
    </row>
    <row r="125" spans="9:9" ht="12" customHeight="1">
      <c r="I125" s="372"/>
    </row>
    <row r="126" spans="9:9" ht="12" customHeight="1">
      <c r="I126" s="372"/>
    </row>
    <row r="127" spans="9:9" ht="12" customHeight="1">
      <c r="I127" s="372"/>
    </row>
    <row r="128" spans="9:9" ht="12" customHeight="1">
      <c r="I128" s="372"/>
    </row>
    <row r="129" spans="9:9" ht="12" customHeight="1">
      <c r="I129" s="372"/>
    </row>
    <row r="130" spans="9:9" ht="12" customHeight="1">
      <c r="I130" s="372"/>
    </row>
    <row r="131" spans="9:9" ht="12" customHeight="1">
      <c r="I131" s="372"/>
    </row>
    <row r="132" spans="9:9" ht="12" customHeight="1">
      <c r="I132" s="372"/>
    </row>
    <row r="133" spans="9:9" ht="12" customHeight="1">
      <c r="I133" s="372"/>
    </row>
    <row r="134" spans="9:9" ht="12" customHeight="1">
      <c r="I134" s="372"/>
    </row>
    <row r="135" spans="9:9" ht="12" customHeight="1">
      <c r="I135" s="372"/>
    </row>
    <row r="136" spans="9:9" ht="12" customHeight="1">
      <c r="I136" s="372"/>
    </row>
    <row r="137" spans="9:9" ht="12" customHeight="1">
      <c r="I137" s="372"/>
    </row>
    <row r="138" spans="9:9" ht="12" customHeight="1">
      <c r="I138" s="372"/>
    </row>
    <row r="139" spans="9:9" ht="12" customHeight="1">
      <c r="I139" s="372"/>
    </row>
    <row r="140" spans="9:9" ht="12" customHeight="1">
      <c r="I140" s="372"/>
    </row>
    <row r="141" spans="9:9" ht="12" customHeight="1">
      <c r="I141" s="372"/>
    </row>
    <row r="142" spans="9:9" ht="12" customHeight="1">
      <c r="I142" s="372"/>
    </row>
    <row r="143" spans="9:9" ht="12" customHeight="1">
      <c r="I143" s="372"/>
    </row>
    <row r="144" spans="9:9" ht="12" customHeight="1">
      <c r="I144" s="372"/>
    </row>
    <row r="145" spans="9:9" ht="12" customHeight="1">
      <c r="I145" s="372"/>
    </row>
    <row r="146" spans="9:9" ht="12" customHeight="1">
      <c r="I146" s="372"/>
    </row>
    <row r="147" spans="9:9" ht="12" customHeight="1">
      <c r="I147" s="372"/>
    </row>
    <row r="148" spans="9:9" ht="12" customHeight="1">
      <c r="I148" s="372"/>
    </row>
    <row r="149" spans="9:9" ht="12" customHeight="1">
      <c r="I149" s="372"/>
    </row>
    <row r="150" spans="9:9" ht="12" customHeight="1">
      <c r="I150" s="372"/>
    </row>
    <row r="151" spans="9:9" ht="12" customHeight="1">
      <c r="I151" s="372"/>
    </row>
    <row r="152" spans="9:9" ht="12" customHeight="1">
      <c r="I152" s="372"/>
    </row>
    <row r="153" spans="9:9" ht="12" customHeight="1">
      <c r="I153" s="372"/>
    </row>
    <row r="154" spans="9:9" ht="12" customHeight="1">
      <c r="I154" s="372"/>
    </row>
    <row r="155" spans="9:9" ht="12" customHeight="1">
      <c r="I155" s="372"/>
    </row>
    <row r="156" spans="9:9" ht="12" customHeight="1">
      <c r="I156" s="372"/>
    </row>
    <row r="157" spans="9:9" ht="12" customHeight="1">
      <c r="I157" s="372"/>
    </row>
    <row r="158" spans="9:9" ht="12" customHeight="1">
      <c r="I158" s="372"/>
    </row>
    <row r="159" spans="9:9" ht="12" customHeight="1">
      <c r="I159" s="372"/>
    </row>
    <row r="160" spans="9:9" ht="12" customHeight="1">
      <c r="I160" s="372"/>
    </row>
    <row r="161" spans="9:9" ht="12" customHeight="1">
      <c r="I161" s="372"/>
    </row>
    <row r="162" spans="9:9" ht="12" customHeight="1">
      <c r="I162" s="372"/>
    </row>
    <row r="163" spans="9:9" ht="12" customHeight="1">
      <c r="I163" s="372"/>
    </row>
    <row r="164" spans="9:9" ht="12" customHeight="1">
      <c r="I164" s="372"/>
    </row>
    <row r="165" spans="9:9" ht="12" customHeight="1">
      <c r="I165" s="372"/>
    </row>
    <row r="166" spans="9:9" ht="12" customHeight="1">
      <c r="I166" s="372"/>
    </row>
    <row r="167" spans="9:9" ht="12" customHeight="1">
      <c r="I167" s="372"/>
    </row>
    <row r="168" spans="9:9" ht="12" customHeight="1">
      <c r="I168" s="372"/>
    </row>
    <row r="169" spans="9:9" ht="12" customHeight="1">
      <c r="I169" s="372"/>
    </row>
    <row r="170" spans="9:9" ht="12" customHeight="1">
      <c r="I170" s="372"/>
    </row>
    <row r="171" spans="9:9" ht="12" customHeight="1">
      <c r="I171" s="372"/>
    </row>
    <row r="172" spans="9:9" ht="12" customHeight="1">
      <c r="I172" s="372"/>
    </row>
    <row r="173" spans="9:9" ht="12" customHeight="1">
      <c r="I173" s="372"/>
    </row>
    <row r="174" spans="9:9" ht="12" customHeight="1">
      <c r="I174" s="372"/>
    </row>
    <row r="175" spans="9:9" ht="12" customHeight="1">
      <c r="I175" s="372"/>
    </row>
    <row r="176" spans="9:9" ht="12" customHeight="1">
      <c r="I176" s="37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79998168889431442"/>
    <pageSetUpPr fitToPage="1"/>
  </sheetPr>
  <dimension ref="B1:O21"/>
  <sheetViews>
    <sheetView topLeftCell="A4" zoomScaleNormal="100" workbookViewId="0">
      <selection activeCell="C10" sqref="C10:N10"/>
    </sheetView>
  </sheetViews>
  <sheetFormatPr baseColWidth="10" defaultRowHeight="17.399999999999999"/>
  <cols>
    <col min="1" max="1" width="1.69140625" customWidth="1"/>
    <col min="2" max="2" width="9.921875" customWidth="1"/>
    <col min="3" max="14" width="4.69140625" customWidth="1"/>
    <col min="15" max="15" width="0.921875" customWidth="1"/>
  </cols>
  <sheetData>
    <row r="1" spans="2:15">
      <c r="B1" s="1038" t="s">
        <v>79</v>
      </c>
      <c r="C1" s="1038"/>
      <c r="D1" s="1038"/>
      <c r="E1" s="1038"/>
      <c r="F1" s="1038"/>
      <c r="G1" s="1038"/>
      <c r="H1" s="1038"/>
      <c r="I1" s="1038"/>
      <c r="J1" s="1038"/>
      <c r="K1" s="1038"/>
      <c r="L1" s="1038"/>
      <c r="M1" s="1038"/>
      <c r="N1" s="1038"/>
    </row>
    <row r="2" spans="2:15">
      <c r="B2" s="26"/>
      <c r="C2" s="26"/>
      <c r="D2" s="26"/>
      <c r="E2" s="26"/>
      <c r="F2" s="26"/>
      <c r="G2" s="26"/>
      <c r="H2" s="26"/>
      <c r="I2" s="26"/>
      <c r="J2" s="26"/>
      <c r="K2" s="26"/>
      <c r="L2" s="26"/>
      <c r="M2" s="26"/>
      <c r="N2" s="26"/>
    </row>
    <row r="3" spans="2:15">
      <c r="B3" s="1038" t="s">
        <v>448</v>
      </c>
      <c r="C3" s="1038"/>
      <c r="D3" s="1038"/>
      <c r="E3" s="1038"/>
      <c r="F3" s="1038"/>
      <c r="G3" s="1038"/>
      <c r="H3" s="1038"/>
      <c r="I3" s="1038"/>
      <c r="J3" s="1038"/>
      <c r="K3" s="1038"/>
      <c r="L3" s="1038"/>
      <c r="M3" s="1038"/>
      <c r="N3" s="1038"/>
    </row>
    <row r="4" spans="2:15">
      <c r="B4" s="1038" t="s">
        <v>243</v>
      </c>
      <c r="C4" s="1038"/>
      <c r="D4" s="1038"/>
      <c r="E4" s="1038"/>
      <c r="F4" s="1038"/>
      <c r="G4" s="1038"/>
      <c r="H4" s="1038"/>
      <c r="I4" s="1038"/>
      <c r="J4" s="1038"/>
      <c r="K4" s="1038"/>
      <c r="L4" s="1038"/>
      <c r="M4" s="1038"/>
      <c r="N4" s="1038"/>
    </row>
    <row r="5" spans="2:15" ht="41.25" customHeight="1">
      <c r="B5" s="1236" t="s">
        <v>228</v>
      </c>
      <c r="C5" s="1133" t="s">
        <v>396</v>
      </c>
      <c r="D5" s="1133"/>
      <c r="E5" s="1133" t="s">
        <v>466</v>
      </c>
      <c r="F5" s="1133"/>
      <c r="G5" s="1133" t="s">
        <v>144</v>
      </c>
      <c r="H5" s="1133"/>
      <c r="I5" s="1133" t="s">
        <v>559</v>
      </c>
      <c r="J5" s="1133"/>
      <c r="K5" s="1133" t="s">
        <v>145</v>
      </c>
      <c r="L5" s="1133"/>
      <c r="M5" s="1237" t="s">
        <v>7</v>
      </c>
      <c r="N5" s="1237"/>
    </row>
    <row r="6" spans="2:15" ht="15.75" customHeight="1">
      <c r="B6" s="1236"/>
      <c r="C6" s="896" t="s">
        <v>494</v>
      </c>
      <c r="D6" s="695" t="s">
        <v>555</v>
      </c>
      <c r="E6" s="896" t="s">
        <v>494</v>
      </c>
      <c r="F6" s="695" t="s">
        <v>555</v>
      </c>
      <c r="G6" s="896" t="s">
        <v>494</v>
      </c>
      <c r="H6" s="695" t="s">
        <v>555</v>
      </c>
      <c r="I6" s="896" t="s">
        <v>494</v>
      </c>
      <c r="J6" s="695" t="s">
        <v>555</v>
      </c>
      <c r="K6" s="896" t="s">
        <v>494</v>
      </c>
      <c r="L6" s="695" t="s">
        <v>555</v>
      </c>
      <c r="M6" s="896" t="s">
        <v>494</v>
      </c>
      <c r="N6" s="695" t="s">
        <v>555</v>
      </c>
    </row>
    <row r="7" spans="2:15" ht="15.75" customHeight="1">
      <c r="B7" s="107" t="s">
        <v>47</v>
      </c>
      <c r="C7" s="692">
        <v>0</v>
      </c>
      <c r="D7" s="692">
        <v>140</v>
      </c>
      <c r="E7" s="692" t="s">
        <v>353</v>
      </c>
      <c r="F7" s="692">
        <v>150</v>
      </c>
      <c r="G7" s="692" t="s">
        <v>353</v>
      </c>
      <c r="H7" s="692">
        <v>150</v>
      </c>
      <c r="I7" s="692">
        <v>165</v>
      </c>
      <c r="J7" s="692" t="s">
        <v>353</v>
      </c>
      <c r="K7" s="692" t="s">
        <v>353</v>
      </c>
      <c r="L7" s="692">
        <v>150</v>
      </c>
      <c r="M7" s="692">
        <v>165</v>
      </c>
      <c r="N7" s="692">
        <v>146.66666666666666</v>
      </c>
    </row>
    <row r="8" spans="2:15" ht="15.75" customHeight="1">
      <c r="B8" s="107" t="s">
        <v>48</v>
      </c>
      <c r="C8" s="692" t="s">
        <v>353</v>
      </c>
      <c r="D8" s="692">
        <v>140</v>
      </c>
      <c r="E8" s="692" t="s">
        <v>353</v>
      </c>
      <c r="F8" s="692">
        <v>150</v>
      </c>
      <c r="G8" s="692" t="s">
        <v>353</v>
      </c>
      <c r="H8" s="692">
        <v>150</v>
      </c>
      <c r="I8" s="692" t="s">
        <v>353</v>
      </c>
      <c r="J8" s="692"/>
      <c r="K8" s="692" t="s">
        <v>353</v>
      </c>
      <c r="L8" s="692">
        <v>150</v>
      </c>
      <c r="M8" s="692" t="s">
        <v>353</v>
      </c>
      <c r="N8" s="692">
        <v>146.66666666666666</v>
      </c>
    </row>
    <row r="9" spans="2:15" ht="15.75" customHeight="1">
      <c r="B9" s="107" t="s">
        <v>49</v>
      </c>
      <c r="C9" s="692">
        <v>129</v>
      </c>
      <c r="D9" s="692">
        <v>158.75</v>
      </c>
      <c r="E9" s="692">
        <v>128.85714285714286</v>
      </c>
      <c r="F9" s="692">
        <v>154.75</v>
      </c>
      <c r="G9" s="692">
        <v>131</v>
      </c>
      <c r="H9" s="692">
        <v>166.75</v>
      </c>
      <c r="I9" s="692">
        <v>137.5</v>
      </c>
      <c r="J9" s="692">
        <v>162.5</v>
      </c>
      <c r="K9" s="692" t="s">
        <v>353</v>
      </c>
      <c r="L9" s="692">
        <v>153.42857142857144</v>
      </c>
      <c r="M9" s="692">
        <v>130.61904761904762</v>
      </c>
      <c r="N9" s="692">
        <v>156.58064516129033</v>
      </c>
      <c r="O9" s="505"/>
    </row>
    <row r="10" spans="2:15" ht="15.75" customHeight="1">
      <c r="B10" s="166" t="s">
        <v>57</v>
      </c>
      <c r="C10" s="692">
        <v>128.77777777777777</v>
      </c>
      <c r="D10" s="692">
        <v>170</v>
      </c>
      <c r="E10" s="692">
        <v>128.04166666666666</v>
      </c>
      <c r="F10" s="692">
        <v>171.65384615384616</v>
      </c>
      <c r="G10" s="692">
        <v>127.41176470588236</v>
      </c>
      <c r="H10" s="692">
        <v>168.625</v>
      </c>
      <c r="I10" s="692">
        <v>128.25</v>
      </c>
      <c r="J10" s="692">
        <v>166.72727272727272</v>
      </c>
      <c r="K10" s="692">
        <v>127.625</v>
      </c>
      <c r="L10" s="692">
        <v>158.8125</v>
      </c>
      <c r="M10" s="692">
        <v>127.64516129032258</v>
      </c>
      <c r="N10" s="692">
        <v>166.30327868852459</v>
      </c>
    </row>
    <row r="11" spans="2:15" ht="15.75" customHeight="1">
      <c r="B11" s="166" t="s">
        <v>58</v>
      </c>
      <c r="C11" s="692">
        <v>130.25</v>
      </c>
      <c r="D11" s="692"/>
      <c r="E11" s="692">
        <v>128.21875</v>
      </c>
      <c r="F11" s="692"/>
      <c r="G11" s="692">
        <v>127.44444444444446</v>
      </c>
      <c r="H11" s="692"/>
      <c r="I11" s="692">
        <v>125.67857142857143</v>
      </c>
      <c r="J11" s="692"/>
      <c r="K11" s="692">
        <v>127.25</v>
      </c>
      <c r="L11" s="692"/>
      <c r="M11" s="692">
        <v>127.4</v>
      </c>
      <c r="N11" s="692"/>
    </row>
    <row r="12" spans="2:15" ht="15.75" customHeight="1">
      <c r="B12" s="166" t="s">
        <v>50</v>
      </c>
      <c r="C12" s="692">
        <v>142.33333333333334</v>
      </c>
      <c r="D12" s="692"/>
      <c r="E12" s="692">
        <v>132.5</v>
      </c>
      <c r="F12" s="692"/>
      <c r="G12" s="692">
        <v>128</v>
      </c>
      <c r="H12" s="692"/>
      <c r="I12" s="692">
        <v>129.76923076923077</v>
      </c>
      <c r="J12" s="692"/>
      <c r="K12" s="692">
        <v>128.80000000000001</v>
      </c>
      <c r="L12" s="692"/>
      <c r="M12" s="692">
        <v>130.95283018867926</v>
      </c>
      <c r="N12" s="692"/>
    </row>
    <row r="13" spans="2:15" ht="15.75" customHeight="1">
      <c r="B13" s="107" t="s">
        <v>51</v>
      </c>
      <c r="C13" s="692">
        <v>155.19999999999999</v>
      </c>
      <c r="D13" s="692"/>
      <c r="E13" s="692">
        <v>153.29411764705884</v>
      </c>
      <c r="F13" s="692"/>
      <c r="G13" s="692">
        <v>135.5</v>
      </c>
      <c r="H13" s="692"/>
      <c r="I13" s="692">
        <v>128</v>
      </c>
      <c r="J13" s="692"/>
      <c r="K13" s="692">
        <v>130.45454545454547</v>
      </c>
      <c r="L13" s="692"/>
      <c r="M13" s="692">
        <v>144.12765957446808</v>
      </c>
      <c r="N13" s="692"/>
    </row>
    <row r="14" spans="2:15" ht="15.75" customHeight="1">
      <c r="B14" s="166" t="s">
        <v>52</v>
      </c>
      <c r="C14" s="692">
        <v>149.25</v>
      </c>
      <c r="D14" s="692"/>
      <c r="E14" s="692">
        <v>150</v>
      </c>
      <c r="F14" s="692"/>
      <c r="G14" s="692">
        <v>150</v>
      </c>
      <c r="H14" s="692"/>
      <c r="I14" s="692" t="s">
        <v>353</v>
      </c>
      <c r="J14" s="692"/>
      <c r="K14" s="692">
        <v>133.33333333333334</v>
      </c>
      <c r="L14" s="692"/>
      <c r="M14" s="692">
        <v>145.92307692307691</v>
      </c>
      <c r="N14" s="692"/>
    </row>
    <row r="15" spans="2:15" ht="15.75" customHeight="1">
      <c r="B15" s="166" t="s">
        <v>53</v>
      </c>
      <c r="C15" s="692">
        <v>153.5</v>
      </c>
      <c r="D15" s="692"/>
      <c r="E15" s="692" t="s">
        <v>353</v>
      </c>
      <c r="F15" s="692"/>
      <c r="G15" s="692" t="s">
        <v>353</v>
      </c>
      <c r="H15" s="692"/>
      <c r="I15" s="692" t="s">
        <v>353</v>
      </c>
      <c r="J15" s="692"/>
      <c r="K15" s="692">
        <v>145</v>
      </c>
      <c r="L15" s="692"/>
      <c r="M15" s="692">
        <v>150.66666666666666</v>
      </c>
      <c r="N15" s="692"/>
    </row>
    <row r="16" spans="2:15" ht="15.75" customHeight="1">
      <c r="B16" s="107" t="s">
        <v>54</v>
      </c>
      <c r="C16" s="692">
        <v>145</v>
      </c>
      <c r="D16" s="692"/>
      <c r="E16" s="692">
        <v>150.5</v>
      </c>
      <c r="F16" s="692"/>
      <c r="G16" s="692" t="s">
        <v>353</v>
      </c>
      <c r="H16" s="692"/>
      <c r="I16" s="692" t="s">
        <v>353</v>
      </c>
      <c r="J16" s="692"/>
      <c r="K16" s="692">
        <v>145</v>
      </c>
      <c r="L16" s="692"/>
      <c r="M16" s="692">
        <v>146.57142857142856</v>
      </c>
      <c r="N16" s="692"/>
    </row>
    <row r="17" spans="2:14" ht="15.75" customHeight="1">
      <c r="B17" s="107" t="s">
        <v>55</v>
      </c>
      <c r="C17" s="692" t="s">
        <v>353</v>
      </c>
      <c r="D17" s="692"/>
      <c r="E17" s="692">
        <v>154</v>
      </c>
      <c r="F17" s="692"/>
      <c r="G17" s="692" t="s">
        <v>353</v>
      </c>
      <c r="H17" s="692"/>
      <c r="I17" s="692" t="s">
        <v>353</v>
      </c>
      <c r="J17" s="692"/>
      <c r="K17" s="692">
        <v>146.33333333333334</v>
      </c>
      <c r="L17" s="692"/>
      <c r="M17" s="692">
        <v>151.125</v>
      </c>
      <c r="N17" s="692"/>
    </row>
    <row r="18" spans="2:14" ht="15.75" customHeight="1">
      <c r="B18" s="107" t="s">
        <v>56</v>
      </c>
      <c r="C18" s="692" t="s">
        <v>353</v>
      </c>
      <c r="D18" s="692"/>
      <c r="E18" s="692">
        <v>155</v>
      </c>
      <c r="F18" s="692"/>
      <c r="G18" s="692" t="s">
        <v>353</v>
      </c>
      <c r="H18" s="692"/>
      <c r="I18" s="692" t="s">
        <v>353</v>
      </c>
      <c r="J18" s="692"/>
      <c r="K18" s="692">
        <v>152.4</v>
      </c>
      <c r="L18" s="692"/>
      <c r="M18" s="692">
        <v>156.88888888888889</v>
      </c>
      <c r="N18" s="692"/>
    </row>
    <row r="19" spans="2:14" ht="63" customHeight="1">
      <c r="B19" s="1118" t="s">
        <v>560</v>
      </c>
      <c r="C19" s="1118"/>
      <c r="D19" s="1118"/>
      <c r="E19" s="1118"/>
      <c r="F19" s="1118"/>
      <c r="G19" s="1118"/>
      <c r="H19" s="1118"/>
      <c r="I19" s="1118"/>
      <c r="J19" s="1118"/>
      <c r="K19" s="1118"/>
      <c r="L19" s="1118"/>
      <c r="M19" s="1118"/>
      <c r="N19" s="1118"/>
    </row>
    <row r="20" spans="2:14">
      <c r="B20" s="2"/>
      <c r="C20" s="386"/>
      <c r="D20" s="386"/>
      <c r="E20" s="386"/>
      <c r="F20" s="386"/>
      <c r="G20" s="386"/>
      <c r="H20" s="386"/>
      <c r="I20" s="386"/>
      <c r="J20" s="386"/>
      <c r="K20" s="386"/>
      <c r="L20" s="386"/>
      <c r="M20" s="386"/>
      <c r="N20" s="386"/>
    </row>
    <row r="21" spans="2:14">
      <c r="C21" s="362"/>
      <c r="D21" s="387"/>
      <c r="E21" s="362"/>
      <c r="F21" s="387"/>
      <c r="G21" s="362"/>
      <c r="H21" s="387"/>
      <c r="I21" s="387"/>
      <c r="J21" s="387"/>
      <c r="K21" s="362"/>
      <c r="L21" s="387"/>
      <c r="M21" s="362"/>
      <c r="N21" s="387"/>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5" orientation="portrait" r:id="rId1"/>
  <headerFooter>
    <oddFooter>&amp;C&amp;11&amp;A</oddFooter>
  </headerFooter>
  <ignoredErrors>
    <ignoredError sqref="C6:N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5" tint="0.79998168889431442"/>
    <pageSetUpPr fitToPage="1"/>
  </sheetPr>
  <dimension ref="B1:N135"/>
  <sheetViews>
    <sheetView topLeftCell="A16" zoomScaleNormal="100" zoomScaleSheetLayoutView="75" workbookViewId="0">
      <selection activeCell="H30" sqref="H30"/>
    </sheetView>
  </sheetViews>
  <sheetFormatPr baseColWidth="10" defaultColWidth="10.921875" defaultRowHeight="11.4"/>
  <cols>
    <col min="1" max="1" width="0.4609375" style="1" customWidth="1"/>
    <col min="2" max="2" width="10" style="9" customWidth="1"/>
    <col min="3" max="7" width="11.15234375" style="1" customWidth="1"/>
    <col min="8" max="16384" width="10.921875" style="1"/>
  </cols>
  <sheetData>
    <row r="1" spans="2:12" s="28" customFormat="1" ht="13.2">
      <c r="B1" s="1038" t="s">
        <v>80</v>
      </c>
      <c r="C1" s="1038"/>
      <c r="D1" s="1038"/>
      <c r="E1" s="1038"/>
      <c r="F1" s="1038"/>
      <c r="G1" s="1038"/>
    </row>
    <row r="2" spans="2:12" s="28" customFormat="1" ht="13.2">
      <c r="B2" s="26"/>
      <c r="C2" s="34"/>
      <c r="D2" s="24"/>
      <c r="E2" s="24"/>
      <c r="F2" s="24"/>
      <c r="G2" s="24"/>
    </row>
    <row r="3" spans="2:12" s="28" customFormat="1" ht="13.2">
      <c r="B3" s="1038" t="s">
        <v>15</v>
      </c>
      <c r="C3" s="1038"/>
      <c r="D3" s="1038"/>
      <c r="E3" s="1038"/>
      <c r="F3" s="1038"/>
      <c r="G3" s="1038"/>
    </row>
    <row r="4" spans="2:12" s="28" customFormat="1" ht="13.2">
      <c r="B4" s="1038" t="s">
        <v>245</v>
      </c>
      <c r="C4" s="1038"/>
      <c r="D4" s="1038"/>
      <c r="E4" s="1038"/>
      <c r="F4" s="1038"/>
      <c r="G4" s="1038"/>
    </row>
    <row r="5" spans="2:12" s="28" customFormat="1" ht="52.8">
      <c r="B5" s="388" t="s">
        <v>96</v>
      </c>
      <c r="C5" s="389" t="s">
        <v>246</v>
      </c>
      <c r="D5" s="389" t="s">
        <v>247</v>
      </c>
      <c r="E5" s="389" t="s">
        <v>248</v>
      </c>
      <c r="F5" s="389" t="s">
        <v>249</v>
      </c>
      <c r="G5" s="389" t="s">
        <v>250</v>
      </c>
    </row>
    <row r="6" spans="2:12" s="158" customFormat="1" ht="15.75" customHeight="1">
      <c r="B6" s="580">
        <v>43466</v>
      </c>
      <c r="C6" s="921">
        <v>117408.97459999999</v>
      </c>
      <c r="D6" s="921">
        <v>116752.22639999999</v>
      </c>
      <c r="E6" s="921">
        <v>165000</v>
      </c>
      <c r="F6" s="921">
        <v>143956.54495806451</v>
      </c>
      <c r="G6" s="921">
        <v>149599.12639677417</v>
      </c>
      <c r="H6" s="468"/>
      <c r="I6" s="468"/>
      <c r="J6" s="468"/>
      <c r="K6" s="468"/>
      <c r="L6" s="468"/>
    </row>
    <row r="7" spans="2:12" s="158" customFormat="1" ht="15.75" customHeight="1">
      <c r="B7" s="580">
        <v>43497</v>
      </c>
      <c r="C7" s="921">
        <v>111735.075</v>
      </c>
      <c r="D7" s="921">
        <v>116499.81299999998</v>
      </c>
      <c r="E7" s="921"/>
      <c r="F7" s="921">
        <v>140872.89900357145</v>
      </c>
      <c r="G7" s="921">
        <v>148280.39950714284</v>
      </c>
      <c r="H7" s="468"/>
      <c r="I7" s="468"/>
      <c r="J7" s="468"/>
      <c r="K7" s="468"/>
      <c r="L7" s="468"/>
    </row>
    <row r="8" spans="2:12" s="158" customFormat="1" ht="15.75" customHeight="1">
      <c r="B8" s="580">
        <v>43525</v>
      </c>
      <c r="C8" s="921">
        <v>108584.79839999999</v>
      </c>
      <c r="D8" s="921">
        <v>118105.91519999999</v>
      </c>
      <c r="E8" s="921">
        <v>130619.04761904762</v>
      </c>
      <c r="F8" s="921">
        <v>135298.46635483872</v>
      </c>
      <c r="G8" s="921">
        <v>149082.96145161291</v>
      </c>
      <c r="H8" s="468"/>
      <c r="I8" s="468"/>
      <c r="J8" s="468"/>
      <c r="K8" s="468"/>
      <c r="L8" s="468"/>
    </row>
    <row r="9" spans="2:12" s="158" customFormat="1" ht="15.75" customHeight="1">
      <c r="B9" s="580">
        <v>43556</v>
      </c>
      <c r="C9" s="921">
        <v>103867.462</v>
      </c>
      <c r="D9" s="921">
        <v>112129.874</v>
      </c>
      <c r="E9" s="921">
        <v>127973.33333333334</v>
      </c>
      <c r="F9" s="921">
        <v>128776.34919666668</v>
      </c>
      <c r="G9" s="921">
        <v>143252.09130999999</v>
      </c>
      <c r="H9" s="468"/>
      <c r="I9" s="468"/>
      <c r="J9" s="468"/>
      <c r="K9" s="468"/>
      <c r="L9" s="468"/>
    </row>
    <row r="10" spans="2:12" s="158" customFormat="1" ht="15.75" customHeight="1">
      <c r="B10" s="580">
        <v>43586</v>
      </c>
      <c r="C10" s="921">
        <v>114277.8812</v>
      </c>
      <c r="D10" s="921">
        <v>123321.90359999999</v>
      </c>
      <c r="E10" s="921">
        <v>126795.77464788732</v>
      </c>
      <c r="F10" s="921">
        <v>140029.46216129031</v>
      </c>
      <c r="G10" s="921">
        <v>153294.13332580647</v>
      </c>
      <c r="H10" s="468"/>
      <c r="I10" s="468"/>
      <c r="J10" s="468"/>
      <c r="K10" s="468"/>
      <c r="L10" s="468"/>
    </row>
    <row r="11" spans="2:12" s="158" customFormat="1" ht="15.75" customHeight="1">
      <c r="B11" s="580">
        <v>43617</v>
      </c>
      <c r="C11" s="921">
        <v>125824.74519999999</v>
      </c>
      <c r="D11" s="921">
        <v>138461.22769999999</v>
      </c>
      <c r="E11" s="921">
        <v>130213.33333333334</v>
      </c>
      <c r="F11" s="921">
        <v>153878.29916666666</v>
      </c>
      <c r="G11" s="921">
        <v>171559.66114000001</v>
      </c>
      <c r="H11" s="468"/>
      <c r="I11" s="468"/>
      <c r="J11" s="468"/>
      <c r="K11" s="468"/>
      <c r="L11" s="468"/>
    </row>
    <row r="12" spans="2:12" s="158" customFormat="1" ht="15.75" customHeight="1">
      <c r="B12" s="580">
        <v>43647</v>
      </c>
      <c r="C12" s="921">
        <v>120259</v>
      </c>
      <c r="D12" s="921">
        <v>135894.7648</v>
      </c>
      <c r="E12" s="921">
        <v>144127.6595744681</v>
      </c>
      <c r="F12" s="921">
        <v>147617.45807741937</v>
      </c>
      <c r="G12" s="921">
        <v>170511.90740000003</v>
      </c>
      <c r="H12" s="468"/>
      <c r="I12" s="468"/>
      <c r="J12" s="468"/>
      <c r="K12" s="468"/>
      <c r="L12" s="468"/>
    </row>
    <row r="13" spans="2:12" s="158" customFormat="1" ht="15.75" customHeight="1">
      <c r="B13" s="580">
        <v>43678</v>
      </c>
      <c r="C13" s="921">
        <v>108853.52400000002</v>
      </c>
      <c r="D13" s="921">
        <v>123848.361</v>
      </c>
      <c r="E13" s="921">
        <v>145923.07692307691</v>
      </c>
      <c r="F13" s="921">
        <v>136382.62455483869</v>
      </c>
      <c r="G13" s="921">
        <v>157716.50760967738</v>
      </c>
      <c r="H13" s="468"/>
      <c r="I13" s="468"/>
      <c r="J13" s="468"/>
      <c r="K13" s="468"/>
      <c r="L13" s="468"/>
    </row>
    <row r="14" spans="2:12" s="158" customFormat="1" ht="15.75" customHeight="1">
      <c r="B14" s="580">
        <v>43709</v>
      </c>
      <c r="C14" s="921">
        <v>104964.084</v>
      </c>
      <c r="D14" s="921">
        <v>116617.1808</v>
      </c>
      <c r="E14" s="921">
        <v>150666.66666666666</v>
      </c>
      <c r="F14" s="921">
        <v>133523.61677000002</v>
      </c>
      <c r="G14" s="921">
        <v>145833.49593666664</v>
      </c>
      <c r="H14" s="468"/>
      <c r="I14" s="468"/>
      <c r="J14" s="468"/>
      <c r="K14" s="468"/>
      <c r="L14" s="468"/>
    </row>
    <row r="15" spans="2:12" s="158" customFormat="1" ht="15.75" customHeight="1">
      <c r="B15" s="580">
        <v>43739</v>
      </c>
      <c r="C15" s="921">
        <v>112350.89459999999</v>
      </c>
      <c r="D15" s="921">
        <v>124204.62779999999</v>
      </c>
      <c r="E15" s="921">
        <v>146571.42857142855</v>
      </c>
      <c r="F15" s="921">
        <v>143191.48072903225</v>
      </c>
      <c r="G15" s="921">
        <v>156689.4774</v>
      </c>
      <c r="H15" s="468"/>
      <c r="I15" s="468"/>
      <c r="J15" s="468"/>
      <c r="K15" s="468"/>
      <c r="L15" s="468"/>
    </row>
    <row r="16" spans="2:12" s="158" customFormat="1" ht="15.75" customHeight="1">
      <c r="B16" s="580">
        <v>43770</v>
      </c>
      <c r="C16" s="921">
        <v>129136.93900000001</v>
      </c>
      <c r="D16" s="921">
        <v>134207.67990000002</v>
      </c>
      <c r="E16" s="921">
        <v>151125</v>
      </c>
      <c r="F16" s="921">
        <v>161078.06031333338</v>
      </c>
      <c r="G16" s="921">
        <v>169334.73453999998</v>
      </c>
      <c r="H16" s="468"/>
      <c r="I16" s="468"/>
      <c r="J16" s="468"/>
      <c r="K16" s="468"/>
      <c r="L16" s="468"/>
    </row>
    <row r="17" spans="2:14" s="158" customFormat="1" ht="15.75" customHeight="1">
      <c r="B17" s="580">
        <v>43800</v>
      </c>
      <c r="C17" s="921">
        <v>132507.07999999999</v>
      </c>
      <c r="D17" s="921">
        <v>134386.8316</v>
      </c>
      <c r="E17" s="921">
        <v>156888.88888888888</v>
      </c>
      <c r="F17" s="921">
        <v>166900.77216206896</v>
      </c>
      <c r="G17" s="921">
        <v>171563.84970689658</v>
      </c>
      <c r="H17" s="468"/>
      <c r="I17" s="468"/>
      <c r="J17" s="468"/>
      <c r="K17" s="468"/>
      <c r="L17" s="468"/>
    </row>
    <row r="18" spans="2:14" s="158" customFormat="1" ht="15.75" customHeight="1">
      <c r="B18" s="580">
        <v>43831</v>
      </c>
      <c r="C18" s="921">
        <v>142484.38649999999</v>
      </c>
      <c r="D18" s="921">
        <v>137493.06749999998</v>
      </c>
      <c r="E18" s="921">
        <v>146666.66666666666</v>
      </c>
      <c r="F18" s="921">
        <v>174650.74169032258</v>
      </c>
      <c r="G18" s="921">
        <v>173514.60470967743</v>
      </c>
      <c r="H18" s="468"/>
      <c r="I18" s="468"/>
      <c r="J18" s="468"/>
      <c r="K18" s="468"/>
      <c r="L18" s="468"/>
    </row>
    <row r="19" spans="2:14" s="158" customFormat="1" ht="15.75" customHeight="1">
      <c r="B19" s="580">
        <v>43862</v>
      </c>
      <c r="C19" s="921">
        <v>142241.43180000002</v>
      </c>
      <c r="D19" s="921">
        <v>141293.7396</v>
      </c>
      <c r="E19" s="921">
        <v>146666.66666666666</v>
      </c>
      <c r="F19" s="921">
        <v>187455.25216551725</v>
      </c>
      <c r="G19" s="921">
        <v>188880.85677931036</v>
      </c>
      <c r="H19" s="468"/>
      <c r="I19" s="468"/>
      <c r="J19" s="468"/>
      <c r="K19" s="468"/>
      <c r="L19" s="468"/>
    </row>
    <row r="20" spans="2:14" s="158" customFormat="1" ht="15.75" customHeight="1">
      <c r="B20" s="580">
        <v>43891</v>
      </c>
      <c r="C20" s="921">
        <v>142089.32519999999</v>
      </c>
      <c r="D20" s="921">
        <v>143433.27720000001</v>
      </c>
      <c r="E20" s="921">
        <v>156580.64516129033</v>
      </c>
      <c r="F20" s="921">
        <v>175895.40927741936</v>
      </c>
      <c r="G20" s="921">
        <v>180682.82270967742</v>
      </c>
      <c r="H20" s="468"/>
      <c r="I20" s="468"/>
      <c r="J20" s="468"/>
      <c r="K20" s="468"/>
      <c r="L20" s="468"/>
    </row>
    <row r="21" spans="2:14" s="158" customFormat="1" ht="15.75" customHeight="1">
      <c r="B21" s="580">
        <v>43922</v>
      </c>
      <c r="C21" s="921">
        <v>134322.01200000002</v>
      </c>
      <c r="D21" s="921">
        <v>132828.59700000001</v>
      </c>
      <c r="E21" s="921">
        <v>166303.27868852459</v>
      </c>
      <c r="F21" s="921">
        <v>172363.76914687501</v>
      </c>
      <c r="G21" s="921">
        <v>175581.44557500002</v>
      </c>
      <c r="H21" s="468"/>
      <c r="I21" s="468"/>
      <c r="J21" s="468"/>
      <c r="K21" s="468"/>
      <c r="L21" s="468"/>
    </row>
    <row r="22" spans="2:14" ht="13.5" customHeight="1">
      <c r="B22" s="1118" t="s">
        <v>397</v>
      </c>
      <c r="C22" s="1118"/>
      <c r="D22" s="1118"/>
      <c r="E22" s="1118"/>
      <c r="F22" s="1118"/>
      <c r="G22" s="1118"/>
    </row>
    <row r="23" spans="2:14" ht="15" customHeight="1">
      <c r="B23" s="2"/>
      <c r="C23" s="390"/>
      <c r="D23" s="19"/>
      <c r="F23" s="390"/>
      <c r="G23" s="19"/>
    </row>
    <row r="24" spans="2:14" ht="12" customHeight="1">
      <c r="C24" s="391"/>
      <c r="D24" s="391"/>
      <c r="E24" s="391"/>
      <c r="F24" s="391"/>
      <c r="G24" s="391"/>
    </row>
    <row r="25" spans="2:14" ht="15" customHeight="1">
      <c r="I25" s="390"/>
      <c r="J25" s="390"/>
      <c r="K25" s="390"/>
      <c r="L25" s="390"/>
      <c r="M25" s="390"/>
      <c r="N25" s="390"/>
    </row>
    <row r="26" spans="2:14" ht="15" customHeight="1">
      <c r="I26" s="390"/>
      <c r="J26" s="390"/>
      <c r="K26" s="390"/>
      <c r="L26" s="390"/>
      <c r="M26" s="390"/>
      <c r="N26" s="390"/>
    </row>
    <row r="27" spans="2:14" ht="15" customHeight="1">
      <c r="I27" s="390"/>
      <c r="J27" s="390"/>
      <c r="K27" s="390"/>
      <c r="L27" s="390"/>
      <c r="M27" s="390"/>
      <c r="N27" s="390"/>
    </row>
    <row r="28" spans="2:14" ht="15" customHeight="1">
      <c r="I28" s="390"/>
      <c r="J28" s="390"/>
      <c r="K28" s="390"/>
      <c r="L28" s="390"/>
      <c r="M28" s="390"/>
      <c r="N28" s="390"/>
    </row>
    <row r="29" spans="2:14" ht="15" customHeight="1">
      <c r="I29" s="390"/>
      <c r="J29" s="390"/>
      <c r="K29" s="390"/>
      <c r="L29" s="390"/>
      <c r="M29" s="390"/>
      <c r="N29" s="390"/>
    </row>
    <row r="30" spans="2:14" ht="15" customHeight="1">
      <c r="I30" s="390"/>
      <c r="J30" s="390"/>
      <c r="K30" s="390"/>
      <c r="L30" s="390"/>
      <c r="M30" s="390"/>
      <c r="N30" s="390"/>
    </row>
    <row r="31" spans="2:14" ht="15" customHeight="1">
      <c r="I31" s="390"/>
      <c r="J31" s="390"/>
      <c r="K31" s="390"/>
      <c r="L31" s="390"/>
      <c r="M31" s="390"/>
      <c r="N31" s="390"/>
    </row>
    <row r="32" spans="2:14" ht="15" customHeight="1">
      <c r="I32" s="390"/>
      <c r="J32" s="390"/>
      <c r="K32" s="390"/>
      <c r="L32" s="390"/>
      <c r="M32" s="390"/>
      <c r="N32" s="390"/>
    </row>
    <row r="33" spans="2:14" ht="15" customHeight="1">
      <c r="I33" s="390"/>
      <c r="J33" s="390"/>
      <c r="K33" s="390"/>
      <c r="L33" s="390"/>
      <c r="M33" s="390"/>
      <c r="N33" s="390"/>
    </row>
    <row r="34" spans="2:14" ht="15" customHeight="1">
      <c r="I34" s="390"/>
      <c r="J34" s="390"/>
      <c r="K34" s="390"/>
      <c r="L34" s="390"/>
      <c r="M34" s="390"/>
      <c r="N34" s="390"/>
    </row>
    <row r="35" spans="2:14" ht="13.5" customHeight="1">
      <c r="I35" s="390"/>
      <c r="J35" s="390"/>
      <c r="K35" s="390"/>
      <c r="L35" s="390"/>
      <c r="M35" s="390"/>
      <c r="N35" s="390"/>
    </row>
    <row r="36" spans="2:14" ht="13.5" customHeight="1">
      <c r="I36" s="390"/>
      <c r="J36" s="390"/>
      <c r="K36" s="390"/>
      <c r="L36" s="390"/>
      <c r="M36" s="390"/>
      <c r="N36" s="390"/>
    </row>
    <row r="37" spans="2:14" ht="13.5" customHeight="1">
      <c r="I37" s="390"/>
      <c r="J37" s="390"/>
      <c r="K37" s="390"/>
      <c r="L37" s="390"/>
      <c r="M37" s="390"/>
      <c r="N37" s="390"/>
    </row>
    <row r="38" spans="2:14" ht="13.5" customHeight="1">
      <c r="I38" s="390"/>
      <c r="J38" s="390"/>
      <c r="K38" s="390"/>
      <c r="L38" s="390"/>
      <c r="M38" s="390"/>
      <c r="N38" s="390"/>
    </row>
    <row r="39" spans="2:14" ht="13.5" customHeight="1">
      <c r="I39" s="390"/>
      <c r="J39" s="390"/>
      <c r="K39" s="390"/>
      <c r="L39" s="390"/>
      <c r="M39" s="390"/>
      <c r="N39" s="390"/>
    </row>
    <row r="40" spans="2:14" ht="13.5" customHeight="1">
      <c r="I40" s="390"/>
      <c r="J40" s="390"/>
      <c r="K40" s="390"/>
      <c r="L40" s="390"/>
      <c r="M40" s="390"/>
      <c r="N40" s="390"/>
    </row>
    <row r="41" spans="2:14" ht="15.75" customHeight="1"/>
    <row r="42" spans="2:14" ht="9.9" customHeight="1"/>
    <row r="43" spans="2:14" ht="13.5" customHeight="1">
      <c r="B43" s="16"/>
      <c r="C43" s="16"/>
      <c r="D43" s="16"/>
      <c r="E43" s="16"/>
      <c r="F43" s="16"/>
      <c r="G43" s="16"/>
    </row>
    <row r="44" spans="2:14" ht="13.5" customHeight="1"/>
    <row r="45" spans="2:14" ht="13.5" customHeight="1"/>
    <row r="46" spans="2:14" ht="13.5" customHeight="1"/>
    <row r="47" spans="2:14" ht="13.5" customHeight="1" thickBot="1"/>
    <row r="48" spans="2:14" ht="13.5" customHeight="1" thickBot="1">
      <c r="C48" s="392"/>
      <c r="D48" s="393"/>
      <c r="E48" s="393"/>
      <c r="F48" s="393"/>
      <c r="G48" s="394"/>
      <c r="H48" s="394"/>
      <c r="I48" s="394"/>
      <c r="J48" s="394"/>
      <c r="K48" s="394"/>
      <c r="L48" s="394"/>
      <c r="M48" s="394"/>
    </row>
    <row r="49" spans="3:7" ht="13.5" customHeight="1" thickBot="1">
      <c r="C49" s="395"/>
      <c r="D49" s="396"/>
      <c r="E49" s="396"/>
      <c r="F49" s="396"/>
      <c r="G49" s="394"/>
    </row>
    <row r="50" spans="3:7" ht="13.5" customHeight="1" thickBot="1">
      <c r="C50" s="395"/>
      <c r="D50" s="396"/>
      <c r="E50" s="396"/>
      <c r="F50" s="396"/>
      <c r="G50" s="394"/>
    </row>
    <row r="51" spans="3:7" ht="13.5" customHeight="1" thickBot="1">
      <c r="C51" s="395"/>
      <c r="D51" s="396"/>
      <c r="E51" s="396"/>
      <c r="F51" s="396"/>
      <c r="G51" s="394"/>
    </row>
    <row r="52" spans="3:7" ht="13.5" customHeight="1" thickBot="1">
      <c r="C52" s="395"/>
      <c r="D52" s="396"/>
      <c r="E52" s="396"/>
      <c r="F52" s="396"/>
      <c r="G52" s="394"/>
    </row>
    <row r="53" spans="3:7" ht="13.5" customHeight="1" thickBot="1">
      <c r="C53" s="395"/>
      <c r="D53" s="396"/>
      <c r="E53" s="396"/>
      <c r="F53" s="396"/>
      <c r="G53" s="394"/>
    </row>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mergeCells count="4">
    <mergeCell ref="B1:G1"/>
    <mergeCell ref="B3:G3"/>
    <mergeCell ref="B4:G4"/>
    <mergeCell ref="B22:G22"/>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5" tint="0.79998168889431442"/>
  </sheetPr>
  <dimension ref="A1:Q89"/>
  <sheetViews>
    <sheetView zoomScaleNormal="100" workbookViewId="0">
      <selection sqref="A1:F25"/>
    </sheetView>
  </sheetViews>
  <sheetFormatPr baseColWidth="10" defaultColWidth="10.921875" defaultRowHeight="13.2"/>
  <cols>
    <col min="1" max="1" width="9" style="778" customWidth="1"/>
    <col min="2" max="4" width="10.921875" style="778"/>
    <col min="5" max="5" width="16.15234375" style="778" customWidth="1"/>
    <col min="6" max="6" width="9.921875" style="778" customWidth="1"/>
    <col min="7" max="7" width="17.53515625" style="879" customWidth="1"/>
    <col min="8" max="8" width="6.23046875" style="879" hidden="1" customWidth="1"/>
    <col min="9" max="10" width="6.23046875" style="879" customWidth="1"/>
    <col min="11" max="17" width="10.921875" style="879"/>
    <col min="18" max="16384" width="10.921875" style="778"/>
  </cols>
  <sheetData>
    <row r="1" spans="6:17">
      <c r="F1" s="994"/>
      <c r="G1" s="877"/>
      <c r="H1" s="878">
        <v>43891</v>
      </c>
      <c r="I1" s="878">
        <v>43952</v>
      </c>
      <c r="J1" s="878">
        <v>43983</v>
      </c>
      <c r="K1" s="878">
        <v>44013</v>
      </c>
      <c r="L1" s="878">
        <v>44044</v>
      </c>
      <c r="M1" s="878">
        <v>44075</v>
      </c>
      <c r="N1" s="878">
        <v>44166</v>
      </c>
      <c r="O1" s="878">
        <v>44256</v>
      </c>
      <c r="P1" s="878">
        <v>44378</v>
      </c>
      <c r="Q1" s="940">
        <v>44531</v>
      </c>
    </row>
    <row r="2" spans="6:17">
      <c r="F2" s="995"/>
      <c r="G2" s="881">
        <v>43836</v>
      </c>
      <c r="H2" s="880">
        <v>151.46838</v>
      </c>
      <c r="I2" s="880">
        <v>154.12572</v>
      </c>
      <c r="J2" s="880"/>
      <c r="K2" s="880">
        <v>156.68464</v>
      </c>
      <c r="L2" s="880"/>
      <c r="M2" s="880">
        <v>156.48779999999999</v>
      </c>
      <c r="N2" s="880">
        <v>200.97363999999999</v>
      </c>
      <c r="O2" s="880">
        <v>161.40879999999999</v>
      </c>
      <c r="P2" s="880"/>
    </row>
    <row r="3" spans="6:17">
      <c r="F3" s="995"/>
      <c r="G3" s="881">
        <v>43843</v>
      </c>
      <c r="H3" s="916">
        <v>153.33835999999999</v>
      </c>
      <c r="I3" s="916">
        <v>155.9957</v>
      </c>
      <c r="J3" s="916"/>
      <c r="K3" s="880">
        <v>158.55462</v>
      </c>
      <c r="L3" s="880"/>
      <c r="M3" s="916">
        <v>158.65303999999998</v>
      </c>
      <c r="N3" s="916">
        <v>207.76461999999998</v>
      </c>
      <c r="O3" s="916">
        <v>163.18035999999998</v>
      </c>
      <c r="P3" s="916"/>
    </row>
    <row r="4" spans="6:17">
      <c r="F4" s="995"/>
      <c r="G4" s="881">
        <v>43851</v>
      </c>
      <c r="H4" s="916">
        <v>152.55099999999999</v>
      </c>
      <c r="I4" s="916">
        <v>154.91307999999998</v>
      </c>
      <c r="J4" s="916"/>
      <c r="K4" s="880">
        <v>157.17674</v>
      </c>
      <c r="L4" s="880"/>
      <c r="M4" s="916">
        <v>209.73301999999998</v>
      </c>
      <c r="N4" s="916">
        <v>163.37719999999999</v>
      </c>
      <c r="O4" s="916">
        <v>161.11354</v>
      </c>
      <c r="P4" s="916"/>
    </row>
    <row r="5" spans="6:17">
      <c r="F5" s="995"/>
      <c r="G5" s="881">
        <v>43857</v>
      </c>
      <c r="H5" s="916">
        <v>149.79523999999998</v>
      </c>
      <c r="I5" s="916">
        <v>152.25574</v>
      </c>
      <c r="J5" s="916"/>
      <c r="K5" s="880">
        <v>154.42097999999999</v>
      </c>
      <c r="L5" s="880"/>
      <c r="M5" s="916">
        <v>204.51675999999998</v>
      </c>
      <c r="N5" s="916">
        <v>161.11354</v>
      </c>
      <c r="O5" s="916">
        <v>159.04671999999999</v>
      </c>
      <c r="P5" s="916"/>
    </row>
    <row r="6" spans="6:17">
      <c r="F6" s="995"/>
      <c r="G6" s="881">
        <v>43864</v>
      </c>
      <c r="H6" s="916">
        <v>149.1063</v>
      </c>
      <c r="I6" s="916">
        <v>151.36995999999999</v>
      </c>
      <c r="J6" s="916"/>
      <c r="K6" s="880">
        <v>153.33835999999999</v>
      </c>
      <c r="L6" s="880"/>
      <c r="M6" s="916">
        <v>197.13525999999999</v>
      </c>
      <c r="N6" s="916">
        <v>158.75145999999998</v>
      </c>
      <c r="O6" s="916">
        <v>157.37357999999998</v>
      </c>
      <c r="P6" s="916"/>
    </row>
    <row r="7" spans="6:17">
      <c r="F7" s="995"/>
      <c r="G7" s="881">
        <v>43871</v>
      </c>
      <c r="H7" s="916">
        <v>150.28734</v>
      </c>
      <c r="I7" s="916">
        <v>152.15732</v>
      </c>
      <c r="J7" s="916"/>
      <c r="K7" s="880">
        <v>153.83045999999999</v>
      </c>
      <c r="L7" s="880"/>
      <c r="M7" s="916">
        <v>198.61156</v>
      </c>
      <c r="N7" s="916">
        <v>160.03091999999998</v>
      </c>
      <c r="O7" s="916">
        <v>157.47199999999998</v>
      </c>
      <c r="P7" s="916"/>
    </row>
    <row r="8" spans="6:17">
      <c r="F8" s="995"/>
      <c r="G8" s="881">
        <v>43879</v>
      </c>
      <c r="H8" s="916">
        <v>150.77943999999999</v>
      </c>
      <c r="I8" s="916">
        <v>152.55099999999999</v>
      </c>
      <c r="J8" s="916"/>
      <c r="K8" s="916">
        <v>153.73203999999998</v>
      </c>
      <c r="L8" s="916"/>
      <c r="M8" s="916">
        <v>203.92623999999998</v>
      </c>
      <c r="N8" s="916">
        <v>159.83408</v>
      </c>
      <c r="O8" s="916">
        <v>156.38937999999999</v>
      </c>
      <c r="P8" s="916"/>
    </row>
    <row r="9" spans="6:17">
      <c r="F9" s="995"/>
      <c r="G9" s="881">
        <v>43885</v>
      </c>
      <c r="H9" s="916">
        <v>146.54738</v>
      </c>
      <c r="I9" s="916">
        <v>148.12209999999999</v>
      </c>
      <c r="J9" s="916"/>
      <c r="K9" s="916">
        <v>149.40155999999999</v>
      </c>
      <c r="L9" s="916"/>
      <c r="M9" s="916">
        <v>191.72215999999997</v>
      </c>
      <c r="N9" s="916">
        <v>155.79885999999999</v>
      </c>
      <c r="O9" s="916">
        <v>154.32255999999998</v>
      </c>
      <c r="P9" s="916"/>
    </row>
    <row r="10" spans="6:17">
      <c r="F10" s="995"/>
      <c r="G10" s="881">
        <v>43893</v>
      </c>
      <c r="H10" s="916">
        <v>150.28734</v>
      </c>
      <c r="I10" s="916">
        <v>150.09049999999999</v>
      </c>
      <c r="J10" s="916"/>
      <c r="K10" s="916">
        <v>151.07469999999998</v>
      </c>
      <c r="L10" s="916"/>
      <c r="M10" s="916">
        <v>149.89365999999998</v>
      </c>
      <c r="N10" s="916">
        <v>191.52531999999999</v>
      </c>
      <c r="O10" s="916">
        <v>155.30676</v>
      </c>
      <c r="P10" s="916"/>
    </row>
    <row r="11" spans="6:17">
      <c r="F11" s="995"/>
      <c r="G11" s="881">
        <v>43899</v>
      </c>
      <c r="H11" s="916">
        <v>147.33473999999998</v>
      </c>
      <c r="I11" s="916">
        <v>146.74421999999998</v>
      </c>
      <c r="J11" s="916"/>
      <c r="K11" s="916">
        <v>147.63</v>
      </c>
      <c r="L11" s="916"/>
      <c r="M11" s="916">
        <v>146.64579999999998</v>
      </c>
      <c r="N11" s="916">
        <v>186.01379999999997</v>
      </c>
      <c r="O11" s="916">
        <v>152.35415999999998</v>
      </c>
      <c r="P11" s="916"/>
    </row>
    <row r="12" spans="6:17">
      <c r="F12" s="995"/>
      <c r="G12" s="881">
        <v>43906</v>
      </c>
      <c r="I12" s="916">
        <v>139.65797999999998</v>
      </c>
      <c r="J12" s="916"/>
      <c r="K12" s="880">
        <v>141.13427999999999</v>
      </c>
      <c r="L12" s="880"/>
      <c r="M12" s="916">
        <v>142.11847999999998</v>
      </c>
      <c r="N12" s="916">
        <v>178.82914</v>
      </c>
      <c r="O12" s="916">
        <v>148.71261999999999</v>
      </c>
      <c r="P12" s="916"/>
    </row>
    <row r="13" spans="6:17">
      <c r="F13" s="995"/>
      <c r="G13" s="881">
        <v>43910</v>
      </c>
      <c r="I13" s="916">
        <v>135.32749999999999</v>
      </c>
      <c r="J13" s="916"/>
      <c r="K13" s="880">
        <v>137.59116</v>
      </c>
      <c r="L13" s="880"/>
      <c r="M13" s="916">
        <v>139.65797999999998</v>
      </c>
      <c r="N13" s="916">
        <v>193.19845999999998</v>
      </c>
      <c r="O13" s="916">
        <v>146.94105999999999</v>
      </c>
      <c r="P13" s="916"/>
    </row>
    <row r="14" spans="6:17">
      <c r="F14" s="995"/>
      <c r="G14" s="881">
        <v>43920</v>
      </c>
      <c r="I14" s="916">
        <v>134.3433</v>
      </c>
      <c r="J14" s="916"/>
      <c r="K14" s="880">
        <v>136.8038</v>
      </c>
      <c r="L14" s="880"/>
      <c r="M14" s="916">
        <v>138.57535999999999</v>
      </c>
      <c r="N14" s="916">
        <v>201.07205999999999</v>
      </c>
      <c r="O14" s="916">
        <v>145.36633999999998</v>
      </c>
      <c r="P14" s="916"/>
    </row>
    <row r="15" spans="6:17">
      <c r="F15" s="995"/>
      <c r="G15" s="881">
        <v>43927</v>
      </c>
      <c r="I15" s="916">
        <v>129.02861999999999</v>
      </c>
      <c r="J15" s="916">
        <v>0</v>
      </c>
      <c r="K15" s="916">
        <v>131.29228000000001</v>
      </c>
      <c r="L15" s="916">
        <v>0</v>
      </c>
      <c r="M15" s="916">
        <v>133.55593999999999</v>
      </c>
      <c r="N15" s="916">
        <v>197.92261999999999</v>
      </c>
      <c r="O15" s="916">
        <v>141.52795999999998</v>
      </c>
      <c r="P15" s="916"/>
      <c r="Q15" s="879">
        <v>144.87423999999999</v>
      </c>
    </row>
    <row r="16" spans="6:17">
      <c r="F16" s="995"/>
      <c r="G16" s="881">
        <v>43934</v>
      </c>
      <c r="H16" s="880"/>
      <c r="I16" s="880">
        <v>130.50492</v>
      </c>
      <c r="J16" s="880"/>
      <c r="K16" s="880">
        <v>132.3749</v>
      </c>
      <c r="L16" s="880"/>
      <c r="M16" s="880">
        <v>134.14645999999999</v>
      </c>
      <c r="N16" s="880">
        <v>203.7294</v>
      </c>
      <c r="O16" s="880">
        <v>142.31531999999999</v>
      </c>
      <c r="P16" s="880"/>
      <c r="Q16" s="778">
        <v>147.33473999999998</v>
      </c>
    </row>
    <row r="17" spans="1:17">
      <c r="F17" s="995"/>
      <c r="G17" s="881">
        <v>43941</v>
      </c>
      <c r="H17" s="880"/>
      <c r="I17" s="880">
        <v>123.71393999999999</v>
      </c>
      <c r="J17" s="880"/>
      <c r="K17" s="880">
        <v>126.86337999999999</v>
      </c>
      <c r="L17" s="880"/>
      <c r="M17" s="880">
        <v>128.73336</v>
      </c>
      <c r="N17" s="880">
        <v>203.92623999999998</v>
      </c>
      <c r="O17" s="880">
        <v>137.68957999999998</v>
      </c>
      <c r="P17" s="880"/>
      <c r="Q17" s="778">
        <v>143.79161999999999</v>
      </c>
    </row>
    <row r="18" spans="1:17">
      <c r="F18" s="995"/>
      <c r="G18" s="881">
        <v>43948</v>
      </c>
      <c r="H18" s="880"/>
      <c r="I18" s="880">
        <v>120.26924</v>
      </c>
      <c r="J18" s="880"/>
      <c r="K18" s="880">
        <v>123.32025999999999</v>
      </c>
      <c r="L18" s="880"/>
      <c r="M18" s="880">
        <v>125.58391999999999</v>
      </c>
      <c r="N18" s="880">
        <v>195.46212</v>
      </c>
      <c r="O18" s="880">
        <v>134.93382</v>
      </c>
      <c r="P18" s="880"/>
      <c r="Q18" s="778">
        <v>141.03585999999999</v>
      </c>
    </row>
    <row r="19" spans="1:17">
      <c r="F19" s="995"/>
      <c r="G19" s="881">
        <v>43955</v>
      </c>
      <c r="H19" s="880"/>
      <c r="I19" s="880">
        <v>122.33605999999999</v>
      </c>
      <c r="J19" s="880"/>
      <c r="K19" s="880">
        <v>124.20603999999999</v>
      </c>
      <c r="L19" s="880"/>
      <c r="M19" s="880">
        <v>126.9618</v>
      </c>
      <c r="N19" s="880">
        <v>198.61156</v>
      </c>
      <c r="O19" s="880">
        <v>136.90222</v>
      </c>
      <c r="P19" s="879">
        <v>142.51215999999999</v>
      </c>
      <c r="Q19" s="778">
        <v>144.18529999999998</v>
      </c>
    </row>
    <row r="20" spans="1:17">
      <c r="F20" s="995"/>
      <c r="G20" s="881">
        <v>43962</v>
      </c>
      <c r="H20" s="880"/>
      <c r="I20" s="880">
        <v>125.38708</v>
      </c>
      <c r="J20" s="880"/>
      <c r="K20" s="880">
        <v>125.38708</v>
      </c>
      <c r="L20" s="880"/>
      <c r="M20" s="880">
        <v>127.55231999999999</v>
      </c>
      <c r="N20" s="880">
        <v>194.47791999999998</v>
      </c>
      <c r="O20" s="880">
        <v>136.90222</v>
      </c>
      <c r="P20" s="879">
        <v>141.92164</v>
      </c>
      <c r="Q20" s="778">
        <v>143.49635999999998</v>
      </c>
    </row>
    <row r="21" spans="1:17" ht="12" customHeight="1">
      <c r="G21" s="881">
        <v>43969</v>
      </c>
      <c r="H21" s="880"/>
      <c r="I21" s="880"/>
      <c r="J21" s="880"/>
      <c r="K21" s="880">
        <v>126.27285999999999</v>
      </c>
      <c r="L21" s="880"/>
      <c r="M21" s="880">
        <v>127.65073999999998</v>
      </c>
      <c r="N21" s="880">
        <v>182.86435999999998</v>
      </c>
      <c r="O21" s="880">
        <v>135.91801999999998</v>
      </c>
      <c r="P21" s="879">
        <v>140.7406</v>
      </c>
      <c r="Q21" s="778">
        <v>143.00425999999999</v>
      </c>
    </row>
    <row r="22" spans="1:17">
      <c r="A22" s="773" t="s">
        <v>524</v>
      </c>
      <c r="G22" s="881"/>
      <c r="H22" s="880"/>
      <c r="I22" s="880"/>
      <c r="J22" s="880"/>
      <c r="K22" s="880"/>
      <c r="L22" s="880"/>
      <c r="M22" s="880"/>
      <c r="N22" s="880"/>
      <c r="O22" s="880"/>
      <c r="P22" s="880"/>
    </row>
    <row r="23" spans="1:17">
      <c r="G23" s="881"/>
      <c r="H23" s="880"/>
      <c r="I23" s="880"/>
      <c r="J23" s="880"/>
      <c r="K23" s="880"/>
      <c r="L23" s="880"/>
      <c r="M23" s="880"/>
      <c r="N23" s="880"/>
      <c r="O23" s="880"/>
      <c r="P23" s="880"/>
    </row>
    <row r="24" spans="1:17">
      <c r="G24" s="881"/>
      <c r="H24" s="880"/>
      <c r="I24" s="880"/>
      <c r="J24" s="880"/>
      <c r="K24" s="880"/>
      <c r="L24" s="880"/>
      <c r="M24" s="880"/>
      <c r="N24" s="880"/>
      <c r="O24" s="880"/>
      <c r="P24" s="880"/>
    </row>
    <row r="25" spans="1:17">
      <c r="A25" s="868" t="s">
        <v>524</v>
      </c>
      <c r="F25" s="996"/>
      <c r="G25" s="881"/>
      <c r="H25" s="880"/>
      <c r="I25" s="880"/>
      <c r="J25" s="880"/>
      <c r="K25" s="880"/>
      <c r="L25" s="880"/>
      <c r="M25" s="880"/>
      <c r="N25" s="880"/>
      <c r="O25" s="880"/>
      <c r="P25" s="880"/>
    </row>
    <row r="26" spans="1:17">
      <c r="F26" s="996"/>
      <c r="G26" s="881"/>
      <c r="H26" s="880"/>
      <c r="I26" s="880"/>
      <c r="J26" s="880"/>
      <c r="K26" s="880"/>
      <c r="L26" s="880"/>
      <c r="M26" s="880"/>
      <c r="N26" s="880"/>
      <c r="O26" s="880"/>
      <c r="P26" s="880"/>
    </row>
    <row r="27" spans="1:17">
      <c r="F27" s="996"/>
      <c r="G27" s="881"/>
      <c r="H27" s="880"/>
      <c r="I27" s="880"/>
      <c r="J27" s="880"/>
      <c r="K27" s="880"/>
      <c r="L27" s="880"/>
      <c r="M27" s="880"/>
      <c r="N27" s="880"/>
      <c r="O27" s="880"/>
      <c r="P27" s="880"/>
    </row>
    <row r="28" spans="1:17">
      <c r="F28" s="881"/>
      <c r="G28" s="881"/>
      <c r="H28" s="880"/>
      <c r="I28" s="880"/>
      <c r="J28" s="880"/>
      <c r="K28" s="880"/>
      <c r="L28" s="880"/>
      <c r="M28" s="880"/>
      <c r="N28" s="880"/>
      <c r="O28" s="880"/>
      <c r="P28" s="880"/>
    </row>
    <row r="29" spans="1:17">
      <c r="F29" s="881"/>
      <c r="G29" s="881"/>
      <c r="H29" s="880"/>
      <c r="I29" s="880"/>
      <c r="J29" s="880"/>
      <c r="K29" s="880"/>
      <c r="L29" s="880"/>
      <c r="M29" s="880"/>
      <c r="N29" s="880"/>
      <c r="O29" s="880"/>
      <c r="P29" s="880"/>
    </row>
    <row r="30" spans="1:17">
      <c r="F30" s="881"/>
      <c r="G30" s="881"/>
      <c r="H30" s="880"/>
      <c r="I30" s="880"/>
      <c r="J30" s="880"/>
      <c r="K30" s="880"/>
      <c r="L30" s="880"/>
      <c r="M30" s="880"/>
      <c r="N30" s="880"/>
      <c r="O30" s="880"/>
      <c r="P30" s="880"/>
    </row>
    <row r="31" spans="1:17">
      <c r="F31" s="881"/>
    </row>
    <row r="32" spans="1:17">
      <c r="F32" s="881"/>
    </row>
    <row r="33" spans="6:7">
      <c r="F33" s="881"/>
    </row>
    <row r="34" spans="6:7">
      <c r="F34" s="881"/>
    </row>
    <row r="35" spans="6:7">
      <c r="F35" s="881"/>
    </row>
    <row r="36" spans="6:7">
      <c r="F36" s="881"/>
    </row>
    <row r="38" spans="6:7">
      <c r="F38" s="881"/>
    </row>
    <row r="39" spans="6:7">
      <c r="F39" s="881"/>
    </row>
    <row r="40" spans="6:7">
      <c r="F40" s="881"/>
    </row>
    <row r="41" spans="6:7">
      <c r="F41" s="997"/>
    </row>
    <row r="42" spans="6:7">
      <c r="F42" s="997"/>
    </row>
    <row r="43" spans="6:7">
      <c r="F43" s="997"/>
    </row>
    <row r="44" spans="6:7">
      <c r="F44" s="998"/>
    </row>
    <row r="45" spans="6:7">
      <c r="F45" s="995"/>
      <c r="G45" s="877"/>
    </row>
    <row r="46" spans="6:7">
      <c r="F46" s="995"/>
      <c r="G46" s="877"/>
    </row>
    <row r="47" spans="6:7">
      <c r="F47" s="995"/>
      <c r="G47" s="877"/>
    </row>
    <row r="48" spans="6:7">
      <c r="F48" s="995"/>
      <c r="G48" s="877"/>
    </row>
    <row r="49" spans="6:7">
      <c r="F49" s="995"/>
      <c r="G49" s="877"/>
    </row>
    <row r="50" spans="6:7">
      <c r="F50" s="995"/>
      <c r="G50" s="877"/>
    </row>
    <row r="51" spans="6:7">
      <c r="F51" s="995"/>
      <c r="G51" s="877"/>
    </row>
    <row r="52" spans="6:7">
      <c r="F52" s="995"/>
      <c r="G52" s="877"/>
    </row>
    <row r="53" spans="6:7">
      <c r="F53" s="995"/>
      <c r="G53" s="877"/>
    </row>
    <row r="54" spans="6:7">
      <c r="F54" s="995"/>
      <c r="G54" s="877"/>
    </row>
    <row r="55" spans="6:7">
      <c r="F55" s="983"/>
      <c r="G55" s="882"/>
    </row>
    <row r="56" spans="6:7">
      <c r="F56" s="983"/>
      <c r="G56" s="882"/>
    </row>
    <row r="57" spans="6:7">
      <c r="F57" s="983"/>
      <c r="G57" s="882"/>
    </row>
    <row r="58" spans="6:7">
      <c r="F58" s="983"/>
      <c r="G58" s="882"/>
    </row>
    <row r="59" spans="6:7">
      <c r="F59" s="983"/>
      <c r="G59" s="882"/>
    </row>
    <row r="60" spans="6:7">
      <c r="F60" s="995"/>
      <c r="G60" s="877"/>
    </row>
    <row r="61" spans="6:7">
      <c r="F61" s="995"/>
      <c r="G61" s="877"/>
    </row>
    <row r="62" spans="6:7">
      <c r="F62" s="995"/>
      <c r="G62" s="877"/>
    </row>
    <row r="63" spans="6:7">
      <c r="F63" s="995"/>
      <c r="G63" s="877"/>
    </row>
    <row r="64" spans="6:7">
      <c r="F64" s="995"/>
      <c r="G64" s="877"/>
    </row>
    <row r="65" spans="6:7">
      <c r="F65" s="995"/>
      <c r="G65" s="877"/>
    </row>
    <row r="66" spans="6:7">
      <c r="F66" s="995"/>
      <c r="G66" s="877"/>
    </row>
    <row r="67" spans="6:7">
      <c r="F67" s="995"/>
    </row>
    <row r="68" spans="6:7">
      <c r="F68" s="995"/>
    </row>
    <row r="69" spans="6:7">
      <c r="F69" s="995"/>
    </row>
    <row r="70" spans="6:7">
      <c r="F70" s="995"/>
    </row>
    <row r="71" spans="6:7">
      <c r="F71" s="995"/>
    </row>
    <row r="72" spans="6:7">
      <c r="F72" s="995"/>
    </row>
    <row r="73" spans="6:7">
      <c r="F73" s="995"/>
    </row>
    <row r="74" spans="6:7">
      <c r="F74" s="995"/>
    </row>
    <row r="75" spans="6:7">
      <c r="F75" s="995"/>
    </row>
    <row r="76" spans="6:7">
      <c r="F76" s="995"/>
    </row>
    <row r="77" spans="6:7">
      <c r="F77" s="995"/>
    </row>
    <row r="78" spans="6:7">
      <c r="F78" s="995"/>
    </row>
    <row r="79" spans="6:7">
      <c r="F79" s="995"/>
    </row>
    <row r="80" spans="6:7">
      <c r="F80" s="995"/>
    </row>
    <row r="81" spans="6:6">
      <c r="F81" s="995"/>
    </row>
    <row r="82" spans="6:6">
      <c r="F82" s="995"/>
    </row>
    <row r="83" spans="6:6">
      <c r="F83" s="995"/>
    </row>
    <row r="84" spans="6:6">
      <c r="F84" s="995"/>
    </row>
    <row r="85" spans="6:6">
      <c r="F85" s="995"/>
    </row>
    <row r="86" spans="6:6">
      <c r="F86" s="995"/>
    </row>
    <row r="87" spans="6:6">
      <c r="F87" s="995"/>
    </row>
    <row r="88" spans="6:6">
      <c r="F88" s="995"/>
    </row>
    <row r="89" spans="6:6">
      <c r="F89" s="995"/>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sheetPr>
  <dimension ref="A1:H45"/>
  <sheetViews>
    <sheetView workbookViewId="0">
      <selection activeCell="I9" sqref="I9"/>
    </sheetView>
  </sheetViews>
  <sheetFormatPr baseColWidth="10" defaultColWidth="11.07421875" defaultRowHeight="15" customHeight="1"/>
  <cols>
    <col min="1" max="1" width="6" style="538" customWidth="1"/>
    <col min="2" max="5" width="10.23046875" style="538" customWidth="1"/>
    <col min="6" max="6" width="12.07421875" style="538" customWidth="1"/>
    <col min="7" max="7" width="6.23046875" style="538" customWidth="1"/>
    <col min="8" max="8" width="6.3828125" style="538" customWidth="1"/>
    <col min="9" max="16384" width="11.07421875" style="538"/>
  </cols>
  <sheetData>
    <row r="1" spans="1:8" s="539" customFormat="1" ht="15" customHeight="1">
      <c r="A1" s="1014"/>
      <c r="B1" s="1014"/>
      <c r="C1" s="1014"/>
      <c r="D1" s="1014"/>
      <c r="E1" s="1014"/>
      <c r="F1" s="1014"/>
      <c r="G1" s="1014"/>
    </row>
    <row r="2" spans="1:8" s="539" customFormat="1" ht="15" customHeight="1">
      <c r="A2" s="1246" t="s">
        <v>406</v>
      </c>
      <c r="B2" s="1246"/>
      <c r="C2" s="1246"/>
      <c r="D2" s="1246"/>
      <c r="E2" s="1246"/>
      <c r="F2" s="1246"/>
      <c r="G2" s="1246"/>
    </row>
    <row r="3" spans="1:8" s="539" customFormat="1" ht="15" customHeight="1">
      <c r="A3" s="1014" t="s">
        <v>364</v>
      </c>
      <c r="B3" s="1014"/>
      <c r="C3" s="1014"/>
      <c r="D3" s="1014"/>
      <c r="E3" s="1014"/>
      <c r="F3" s="1014"/>
      <c r="G3" s="1014"/>
    </row>
    <row r="4" spans="1:8" s="539" customFormat="1" ht="15" customHeight="1">
      <c r="A4" s="554"/>
      <c r="B4" s="554"/>
      <c r="C4" s="554"/>
      <c r="D4" s="554"/>
      <c r="E4" s="554"/>
      <c r="F4" s="554"/>
      <c r="G4" s="554"/>
    </row>
    <row r="5" spans="1:8" s="539" customFormat="1" ht="15" customHeight="1">
      <c r="A5" s="540"/>
      <c r="B5" s="541" t="s">
        <v>18</v>
      </c>
      <c r="C5" s="541"/>
      <c r="D5" s="541"/>
      <c r="E5" s="541"/>
      <c r="F5" s="541"/>
      <c r="G5" s="542" t="s">
        <v>19</v>
      </c>
      <c r="H5" s="260"/>
    </row>
    <row r="6" spans="1:8" s="539" customFormat="1" ht="9.75" customHeight="1">
      <c r="A6" s="543"/>
      <c r="B6" s="543"/>
      <c r="C6" s="543"/>
      <c r="D6" s="543"/>
      <c r="E6" s="543"/>
      <c r="F6" s="543"/>
      <c r="G6" s="537"/>
    </row>
    <row r="7" spans="1:8" s="539" customFormat="1" ht="27" customHeight="1">
      <c r="A7" s="555" t="s">
        <v>20</v>
      </c>
      <c r="B7" s="1243" t="s">
        <v>574</v>
      </c>
      <c r="C7" s="1244"/>
      <c r="D7" s="1244"/>
      <c r="E7" s="1244"/>
      <c r="F7" s="1244"/>
      <c r="G7" s="836">
        <v>44</v>
      </c>
    </row>
    <row r="8" spans="1:8" s="539" customFormat="1" ht="15" customHeight="1">
      <c r="A8" s="555" t="s">
        <v>21</v>
      </c>
      <c r="B8" s="1239" t="s">
        <v>251</v>
      </c>
      <c r="C8" s="1239"/>
      <c r="D8" s="1239"/>
      <c r="E8" s="1239"/>
      <c r="F8" s="1239"/>
      <c r="G8" s="836">
        <v>45</v>
      </c>
    </row>
    <row r="9" spans="1:8" s="539" customFormat="1" ht="15" customHeight="1">
      <c r="A9" s="555" t="s">
        <v>22</v>
      </c>
      <c r="B9" s="1245" t="s">
        <v>252</v>
      </c>
      <c r="C9" s="1245"/>
      <c r="D9" s="1245"/>
      <c r="E9" s="1245"/>
      <c r="F9" s="1245"/>
      <c r="G9" s="836">
        <v>46</v>
      </c>
      <c r="H9" s="777"/>
    </row>
    <row r="10" spans="1:8" s="539" customFormat="1" ht="13.2">
      <c r="A10" s="555" t="s">
        <v>46</v>
      </c>
      <c r="B10" s="1239" t="s">
        <v>253</v>
      </c>
      <c r="C10" s="1239"/>
      <c r="D10" s="1239"/>
      <c r="E10" s="1239"/>
      <c r="F10" s="1239"/>
      <c r="G10" s="836">
        <v>47</v>
      </c>
      <c r="H10" s="777"/>
    </row>
    <row r="11" spans="1:8" s="539" customFormat="1" ht="27" customHeight="1">
      <c r="A11" s="555" t="s">
        <v>23</v>
      </c>
      <c r="B11" s="1239" t="s">
        <v>254</v>
      </c>
      <c r="C11" s="1239"/>
      <c r="D11" s="1239"/>
      <c r="E11" s="1239"/>
      <c r="F11" s="1239"/>
      <c r="G11" s="836">
        <v>48</v>
      </c>
      <c r="H11" s="777"/>
    </row>
    <row r="12" spans="1:8" s="539" customFormat="1" ht="15" customHeight="1">
      <c r="A12" s="555" t="s">
        <v>24</v>
      </c>
      <c r="B12" s="1239" t="s">
        <v>255</v>
      </c>
      <c r="C12" s="1239"/>
      <c r="D12" s="1239"/>
      <c r="E12" s="1239"/>
      <c r="F12" s="1239"/>
      <c r="G12" s="836">
        <v>49</v>
      </c>
      <c r="H12" s="777"/>
    </row>
    <row r="13" spans="1:8" s="539" customFormat="1" ht="15" customHeight="1">
      <c r="A13" s="555" t="s">
        <v>25</v>
      </c>
      <c r="B13" s="1245" t="s">
        <v>490</v>
      </c>
      <c r="C13" s="1245"/>
      <c r="D13" s="1245"/>
      <c r="E13" s="1245"/>
      <c r="F13" s="1245"/>
      <c r="G13" s="836">
        <v>50</v>
      </c>
      <c r="H13" s="777"/>
    </row>
    <row r="14" spans="1:8" s="539" customFormat="1" ht="15" customHeight="1">
      <c r="A14" s="555" t="s">
        <v>26</v>
      </c>
      <c r="B14" s="1247" t="s">
        <v>256</v>
      </c>
      <c r="C14" s="1247"/>
      <c r="D14" s="1247"/>
      <c r="E14" s="1247"/>
      <c r="F14" s="1247"/>
      <c r="G14" s="836">
        <v>51</v>
      </c>
      <c r="H14" s="777"/>
    </row>
    <row r="15" spans="1:8" s="539" customFormat="1" ht="15" customHeight="1">
      <c r="A15" s="555" t="s">
        <v>27</v>
      </c>
      <c r="B15" s="1247" t="s">
        <v>257</v>
      </c>
      <c r="C15" s="1247"/>
      <c r="D15" s="1247"/>
      <c r="E15" s="1247"/>
      <c r="F15" s="1247"/>
      <c r="G15" s="836">
        <v>52</v>
      </c>
      <c r="H15" s="777"/>
    </row>
    <row r="16" spans="1:8" s="539" customFormat="1" ht="15" customHeight="1">
      <c r="A16" s="555" t="s">
        <v>39</v>
      </c>
      <c r="B16" s="1247" t="s">
        <v>258</v>
      </c>
      <c r="C16" s="1247"/>
      <c r="D16" s="1247"/>
      <c r="E16" s="1247"/>
      <c r="F16" s="1247"/>
      <c r="G16" s="836">
        <v>53</v>
      </c>
      <c r="H16" s="777"/>
    </row>
    <row r="17" spans="1:8" s="539" customFormat="1" ht="15" customHeight="1">
      <c r="A17" s="555" t="s">
        <v>40</v>
      </c>
      <c r="B17" s="1239" t="s">
        <v>259</v>
      </c>
      <c r="C17" s="1239"/>
      <c r="D17" s="1239"/>
      <c r="E17" s="1239"/>
      <c r="F17" s="1239"/>
      <c r="G17" s="836">
        <v>54</v>
      </c>
      <c r="H17" s="777"/>
    </row>
    <row r="18" spans="1:8" s="539" customFormat="1" ht="15" customHeight="1">
      <c r="A18" s="555" t="s">
        <v>60</v>
      </c>
      <c r="B18" s="1239" t="s">
        <v>83</v>
      </c>
      <c r="C18" s="1239"/>
      <c r="D18" s="1239"/>
      <c r="E18" s="1239"/>
      <c r="F18" s="1239"/>
      <c r="G18" s="836">
        <v>55</v>
      </c>
      <c r="H18" s="777"/>
    </row>
    <row r="19" spans="1:8" s="539" customFormat="1" ht="15" customHeight="1">
      <c r="A19" s="555" t="s">
        <v>81</v>
      </c>
      <c r="B19" s="1239" t="s">
        <v>103</v>
      </c>
      <c r="C19" s="1239"/>
      <c r="D19" s="1239"/>
      <c r="E19" s="1239"/>
      <c r="F19" s="1239"/>
      <c r="G19" s="836">
        <v>56</v>
      </c>
      <c r="H19" s="777"/>
    </row>
    <row r="20" spans="1:8" s="539" customFormat="1" ht="15" customHeight="1">
      <c r="A20" s="555" t="s">
        <v>82</v>
      </c>
      <c r="B20" s="1239" t="s">
        <v>260</v>
      </c>
      <c r="C20" s="1239"/>
      <c r="D20" s="1239"/>
      <c r="E20" s="1239"/>
      <c r="F20" s="1239"/>
      <c r="G20" s="836">
        <v>57</v>
      </c>
      <c r="H20" s="777"/>
    </row>
    <row r="21" spans="1:8" s="539" customFormat="1" ht="30.75" customHeight="1">
      <c r="A21" s="552" t="s">
        <v>352</v>
      </c>
      <c r="B21" s="1239" t="s">
        <v>261</v>
      </c>
      <c r="C21" s="1239"/>
      <c r="D21" s="1239"/>
      <c r="E21" s="1239"/>
      <c r="F21" s="1239"/>
      <c r="G21" s="836">
        <v>59</v>
      </c>
      <c r="H21" s="777"/>
    </row>
    <row r="22" spans="1:8" s="539" customFormat="1" ht="15" customHeight="1">
      <c r="B22" s="543"/>
      <c r="C22" s="543"/>
      <c r="D22" s="543"/>
      <c r="E22" s="543"/>
      <c r="F22" s="543"/>
      <c r="G22" s="837"/>
    </row>
    <row r="23" spans="1:8" s="539" customFormat="1" ht="15" customHeight="1">
      <c r="A23" s="540" t="s">
        <v>28</v>
      </c>
      <c r="B23" s="541" t="s">
        <v>18</v>
      </c>
      <c r="C23" s="541"/>
      <c r="D23" s="541"/>
      <c r="E23" s="541"/>
      <c r="F23" s="541"/>
      <c r="G23" s="542" t="s">
        <v>19</v>
      </c>
    </row>
    <row r="24" spans="1:8" s="539" customFormat="1" ht="12" customHeight="1">
      <c r="B24" s="543"/>
      <c r="C24" s="543"/>
      <c r="D24" s="543"/>
      <c r="E24" s="543"/>
      <c r="F24" s="543"/>
      <c r="G24" s="537"/>
    </row>
    <row r="25" spans="1:8" s="539" customFormat="1" ht="15.75" customHeight="1">
      <c r="A25" s="555" t="s">
        <v>20</v>
      </c>
      <c r="B25" s="1191" t="s">
        <v>262</v>
      </c>
      <c r="C25" s="1191"/>
      <c r="D25" s="1191"/>
      <c r="E25" s="1191"/>
      <c r="F25" s="1191"/>
      <c r="G25" s="838">
        <v>44</v>
      </c>
    </row>
    <row r="26" spans="1:8" s="539" customFormat="1" ht="15.75" customHeight="1">
      <c r="A26" s="555" t="s">
        <v>21</v>
      </c>
      <c r="B26" s="1238" t="s">
        <v>263</v>
      </c>
      <c r="C26" s="1238"/>
      <c r="D26" s="1238"/>
      <c r="E26" s="1238"/>
      <c r="F26" s="1238"/>
      <c r="G26" s="838">
        <v>45</v>
      </c>
    </row>
    <row r="27" spans="1:8" s="539" customFormat="1" ht="30.75" customHeight="1">
      <c r="A27" s="555" t="s">
        <v>22</v>
      </c>
      <c r="B27" s="1239" t="s">
        <v>264</v>
      </c>
      <c r="C27" s="1239"/>
      <c r="D27" s="1239"/>
      <c r="E27" s="1239"/>
      <c r="F27" s="1239"/>
      <c r="G27" s="838">
        <v>47</v>
      </c>
    </row>
    <row r="28" spans="1:8" s="539" customFormat="1" ht="18" customHeight="1">
      <c r="A28" s="546" t="s">
        <v>46</v>
      </c>
      <c r="B28" s="1240" t="s">
        <v>491</v>
      </c>
      <c r="C28" s="1240"/>
      <c r="D28" s="1240"/>
      <c r="E28" s="1240"/>
      <c r="F28" s="1240"/>
      <c r="G28" s="838">
        <v>50</v>
      </c>
    </row>
    <row r="29" spans="1:8" s="539" customFormat="1" ht="18.75" customHeight="1">
      <c r="A29" s="546" t="s">
        <v>23</v>
      </c>
      <c r="B29" s="1191" t="s">
        <v>265</v>
      </c>
      <c r="C29" s="1188"/>
      <c r="D29" s="1188"/>
      <c r="E29" s="1188"/>
      <c r="F29" s="1188"/>
      <c r="G29" s="838">
        <v>51</v>
      </c>
    </row>
    <row r="30" spans="1:8" s="539" customFormat="1" ht="17.25" customHeight="1">
      <c r="A30" s="546" t="s">
        <v>24</v>
      </c>
      <c r="B30" s="1191" t="s">
        <v>266</v>
      </c>
      <c r="C30" s="1188"/>
      <c r="D30" s="1188"/>
      <c r="E30" s="1188"/>
      <c r="F30" s="1188"/>
      <c r="G30" s="838">
        <v>52</v>
      </c>
    </row>
    <row r="31" spans="1:8" s="539" customFormat="1" ht="15" customHeight="1">
      <c r="A31" s="546" t="s">
        <v>25</v>
      </c>
      <c r="B31" s="1241" t="s">
        <v>267</v>
      </c>
      <c r="C31" s="1242"/>
      <c r="D31" s="1242"/>
      <c r="E31" s="1242"/>
      <c r="F31" s="1242"/>
      <c r="G31" s="838">
        <v>53</v>
      </c>
    </row>
    <row r="32" spans="1:8" s="539" customFormat="1" ht="15" customHeight="1">
      <c r="A32" s="546" t="s">
        <v>26</v>
      </c>
      <c r="B32" s="1238" t="s">
        <v>268</v>
      </c>
      <c r="C32" s="1238"/>
      <c r="D32" s="1238"/>
      <c r="E32" s="1238"/>
      <c r="F32" s="1238"/>
      <c r="G32" s="838">
        <v>54</v>
      </c>
    </row>
    <row r="33" spans="1:8" s="539" customFormat="1" ht="15" customHeight="1">
      <c r="A33" s="546" t="s">
        <v>27</v>
      </c>
      <c r="B33" s="1238" t="s">
        <v>269</v>
      </c>
      <c r="C33" s="1238"/>
      <c r="D33" s="1238"/>
      <c r="E33" s="1238"/>
      <c r="F33" s="1238"/>
      <c r="G33" s="838">
        <v>55</v>
      </c>
    </row>
    <row r="34" spans="1:8" s="539" customFormat="1" ht="19.5" customHeight="1">
      <c r="A34" s="546" t="s">
        <v>39</v>
      </c>
      <c r="B34" s="1238" t="s">
        <v>270</v>
      </c>
      <c r="C34" s="1238"/>
      <c r="D34" s="1238"/>
      <c r="E34" s="1238"/>
      <c r="F34" s="1238"/>
      <c r="G34" s="838">
        <v>57</v>
      </c>
    </row>
    <row r="35" spans="1:8" s="539" customFormat="1" ht="16.5" customHeight="1">
      <c r="A35" s="539" t="s">
        <v>40</v>
      </c>
      <c r="B35" s="1241" t="s">
        <v>271</v>
      </c>
      <c r="C35" s="1242"/>
      <c r="D35" s="1242"/>
      <c r="E35" s="1242"/>
      <c r="F35" s="1242"/>
      <c r="G35" s="838">
        <v>58</v>
      </c>
    </row>
    <row r="36" spans="1:8" s="539" customFormat="1" ht="30.75" customHeight="1">
      <c r="A36" s="539" t="s">
        <v>60</v>
      </c>
      <c r="B36" s="1241" t="s">
        <v>272</v>
      </c>
      <c r="C36" s="1241"/>
      <c r="D36" s="1241"/>
      <c r="E36" s="1241"/>
      <c r="F36" s="1241"/>
      <c r="G36" s="838">
        <v>60</v>
      </c>
    </row>
    <row r="37" spans="1:8" s="539" customFormat="1" ht="19.350000000000001" customHeight="1">
      <c r="G37" s="556"/>
    </row>
    <row r="38" spans="1:8" s="539" customFormat="1" ht="12" customHeight="1">
      <c r="A38" s="547" t="s">
        <v>16</v>
      </c>
      <c r="B38" s="557"/>
      <c r="C38" s="557"/>
      <c r="D38" s="557"/>
      <c r="E38" s="557"/>
      <c r="F38" s="557"/>
      <c r="G38" s="537"/>
    </row>
    <row r="39" spans="1:8" s="539" customFormat="1" ht="12" customHeight="1">
      <c r="A39" s="547" t="s">
        <v>61</v>
      </c>
      <c r="C39" s="549"/>
      <c r="D39" s="549"/>
      <c r="E39" s="549"/>
      <c r="F39" s="549"/>
      <c r="G39" s="839"/>
    </row>
    <row r="40" spans="1:8" s="539" customFormat="1" ht="12" customHeight="1">
      <c r="A40" s="547" t="s">
        <v>62</v>
      </c>
      <c r="C40" s="549"/>
      <c r="D40" s="549"/>
      <c r="E40" s="549"/>
      <c r="F40" s="549"/>
      <c r="G40" s="839"/>
    </row>
    <row r="41" spans="1:8" s="539" customFormat="1" ht="12" customHeight="1">
      <c r="A41" s="551" t="s">
        <v>17</v>
      </c>
      <c r="C41" s="549"/>
      <c r="D41" s="549"/>
      <c r="E41" s="549"/>
      <c r="F41" s="549"/>
      <c r="G41" s="839"/>
    </row>
    <row r="42" spans="1:8" s="539" customFormat="1" ht="12" customHeight="1">
      <c r="B42" s="261"/>
      <c r="C42" s="549"/>
      <c r="D42" s="549"/>
      <c r="E42" s="549"/>
      <c r="F42" s="549"/>
      <c r="G42" s="839"/>
    </row>
    <row r="43" spans="1:8" ht="15" customHeight="1">
      <c r="B43" s="539"/>
      <c r="C43" s="539"/>
      <c r="D43" s="539"/>
      <c r="E43" s="539"/>
      <c r="F43" s="539"/>
      <c r="G43" s="840"/>
      <c r="H43" s="539"/>
    </row>
    <row r="44" spans="1:8" ht="15" customHeight="1">
      <c r="A44" s="552"/>
    </row>
    <row r="45" spans="1:8" ht="15" customHeight="1">
      <c r="B45" s="1193"/>
      <c r="C45" s="1193"/>
      <c r="D45" s="1193"/>
      <c r="E45" s="1193"/>
      <c r="F45" s="1193"/>
    </row>
  </sheetData>
  <mergeCells count="31">
    <mergeCell ref="B19:F19"/>
    <mergeCell ref="B11:F11"/>
    <mergeCell ref="B18:F18"/>
    <mergeCell ref="B12:F12"/>
    <mergeCell ref="B14:F14"/>
    <mergeCell ref="B15:F15"/>
    <mergeCell ref="B16:F1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45:F45"/>
    <mergeCell ref="B26:F26"/>
    <mergeCell ref="B27:F27"/>
    <mergeCell ref="B28:F28"/>
    <mergeCell ref="B29:F29"/>
    <mergeCell ref="B34:F34"/>
    <mergeCell ref="B35:F35"/>
    <mergeCell ref="B36:F36"/>
  </mergeCells>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79998168889431442"/>
  </sheetPr>
  <dimension ref="B1:Z56"/>
  <sheetViews>
    <sheetView zoomScaleNormal="100" workbookViewId="0">
      <selection activeCell="G6" sqref="G6"/>
    </sheetView>
  </sheetViews>
  <sheetFormatPr baseColWidth="10" defaultColWidth="10.921875" defaultRowHeight="11.4"/>
  <cols>
    <col min="1" max="1" width="0.61328125" style="1" customWidth="1"/>
    <col min="2" max="2" width="10.07421875" style="1" customWidth="1"/>
    <col min="3" max="7" width="10.69140625" style="1" customWidth="1"/>
    <col min="8" max="8" width="4.3828125" style="1" customWidth="1"/>
    <col min="9" max="9" width="7.921875" style="1" hidden="1" customWidth="1"/>
    <col min="10" max="10" width="5.53515625" style="1" hidden="1" customWidth="1"/>
    <col min="11" max="15" width="7.921875" style="1" hidden="1" customWidth="1"/>
    <col min="16" max="16" width="5.53515625" style="1" hidden="1" customWidth="1"/>
    <col min="17" max="17" width="6.61328125" style="1" hidden="1" customWidth="1"/>
    <col min="18" max="19" width="7.921875" style="1" hidden="1" customWidth="1"/>
    <col min="20" max="16384" width="10.921875" style="1"/>
  </cols>
  <sheetData>
    <row r="1" spans="2:26" s="24" customFormat="1" ht="13.2">
      <c r="B1" s="1032" t="s">
        <v>0</v>
      </c>
      <c r="C1" s="1032"/>
      <c r="D1" s="1032"/>
      <c r="E1" s="1032"/>
      <c r="F1" s="1032"/>
      <c r="G1" s="1032"/>
      <c r="I1" s="1260" t="s">
        <v>273</v>
      </c>
      <c r="J1" s="1249"/>
      <c r="K1" s="1249"/>
      <c r="L1" s="1249"/>
      <c r="M1" s="1249"/>
      <c r="N1" s="1249"/>
      <c r="O1" s="1249"/>
      <c r="P1" s="1249"/>
      <c r="Q1" s="1249"/>
      <c r="R1" s="1249"/>
      <c r="S1" s="1249"/>
    </row>
    <row r="2" spans="2:26" s="24" customFormat="1" ht="13.2">
      <c r="B2" s="29"/>
      <c r="C2" s="29"/>
      <c r="D2" s="29"/>
      <c r="E2" s="29"/>
      <c r="F2" s="29"/>
      <c r="G2" s="29"/>
    </row>
    <row r="3" spans="2:26" s="24" customFormat="1" ht="13.5" customHeight="1">
      <c r="B3" s="1122" t="s">
        <v>655</v>
      </c>
      <c r="C3" s="1122"/>
      <c r="D3" s="1122"/>
      <c r="E3" s="1122"/>
      <c r="F3" s="1122"/>
      <c r="G3" s="1122"/>
      <c r="I3" s="1255" t="s">
        <v>274</v>
      </c>
      <c r="J3" s="1249"/>
      <c r="K3" s="1249"/>
      <c r="L3" s="1249"/>
      <c r="M3" s="1249"/>
      <c r="N3" s="1249"/>
      <c r="O3" s="1249"/>
      <c r="P3" s="1249"/>
      <c r="Q3" s="1249"/>
      <c r="R3" s="1249"/>
      <c r="S3" s="1249"/>
    </row>
    <row r="4" spans="2:26" s="24" customFormat="1" ht="13.2">
      <c r="B4" s="1038" t="s">
        <v>33</v>
      </c>
      <c r="C4" s="1038"/>
      <c r="D4" s="1038"/>
      <c r="E4" s="1038"/>
      <c r="F4" s="1038"/>
      <c r="G4" s="1038"/>
    </row>
    <row r="5" spans="2:26" s="38" customFormat="1" ht="30" customHeight="1">
      <c r="B5" s="397" t="s">
        <v>34</v>
      </c>
      <c r="C5" s="756" t="s">
        <v>197</v>
      </c>
      <c r="D5" s="756" t="s">
        <v>6</v>
      </c>
      <c r="E5" s="756" t="s">
        <v>13</v>
      </c>
      <c r="F5" s="756" t="s">
        <v>111</v>
      </c>
      <c r="G5" s="756" t="s">
        <v>198</v>
      </c>
      <c r="H5" s="24"/>
      <c r="I5" s="1255" t="s">
        <v>275</v>
      </c>
      <c r="J5" s="1249"/>
      <c r="K5" s="1249"/>
      <c r="L5" s="1249"/>
      <c r="M5" s="1249"/>
      <c r="N5" s="1249"/>
      <c r="O5" s="1249"/>
      <c r="P5" s="1249"/>
      <c r="Q5" s="1249"/>
      <c r="R5" s="1249"/>
      <c r="S5" s="1249"/>
    </row>
    <row r="6" spans="2:26" s="38" customFormat="1" ht="15.75" customHeight="1">
      <c r="B6" s="46">
        <v>43952</v>
      </c>
      <c r="C6" s="758">
        <v>180.35</v>
      </c>
      <c r="D6" s="758">
        <v>501.96</v>
      </c>
      <c r="E6" s="758">
        <v>498.12</v>
      </c>
      <c r="F6" s="758">
        <v>45.22</v>
      </c>
      <c r="G6" s="758">
        <v>184.18</v>
      </c>
      <c r="H6" s="398"/>
      <c r="I6" s="146"/>
    </row>
    <row r="7" spans="2:26" s="38" customFormat="1" ht="15.75" customHeight="1">
      <c r="B7" s="46">
        <v>43983</v>
      </c>
      <c r="C7" s="758"/>
      <c r="D7" s="758"/>
      <c r="E7" s="758"/>
      <c r="F7" s="758"/>
      <c r="G7" s="758"/>
      <c r="H7" s="398"/>
      <c r="I7" s="1255" t="s">
        <v>276</v>
      </c>
      <c r="J7" s="1249"/>
      <c r="K7" s="1249"/>
      <c r="L7" s="1249"/>
      <c r="M7" s="1249"/>
      <c r="N7" s="1249"/>
      <c r="O7" s="1249"/>
      <c r="P7" s="1249"/>
      <c r="Q7" s="1249"/>
      <c r="R7" s="1249"/>
      <c r="S7" s="1249"/>
    </row>
    <row r="8" spans="2:26" s="38" customFormat="1" ht="15.75" customHeight="1" thickBot="1">
      <c r="B8" s="46">
        <v>44013</v>
      </c>
      <c r="C8" s="758"/>
      <c r="D8" s="758"/>
      <c r="E8" s="758"/>
      <c r="F8" s="758"/>
      <c r="G8" s="758"/>
      <c r="H8" s="398"/>
      <c r="I8" s="399"/>
      <c r="J8" s="399"/>
      <c r="K8" s="399"/>
      <c r="L8" s="399"/>
      <c r="M8" s="399"/>
      <c r="N8" s="399"/>
      <c r="O8" s="399"/>
      <c r="P8" s="399"/>
      <c r="Q8" s="399"/>
      <c r="R8" s="399"/>
      <c r="S8" s="399"/>
    </row>
    <row r="9" spans="2:26" s="38" customFormat="1" ht="15.75" customHeight="1" thickTop="1" thickBot="1">
      <c r="B9" s="46">
        <v>44044</v>
      </c>
      <c r="C9" s="758"/>
      <c r="D9" s="758"/>
      <c r="E9" s="758"/>
      <c r="F9" s="758"/>
      <c r="G9" s="758"/>
      <c r="H9" s="398"/>
      <c r="I9" s="1256" t="s">
        <v>277</v>
      </c>
      <c r="J9" s="1257"/>
      <c r="K9" s="400" t="s">
        <v>278</v>
      </c>
      <c r="L9" s="400" t="s">
        <v>279</v>
      </c>
      <c r="M9" s="400" t="s">
        <v>280</v>
      </c>
      <c r="N9" s="400" t="s">
        <v>281</v>
      </c>
      <c r="O9" s="400" t="s">
        <v>282</v>
      </c>
      <c r="P9" s="1258" t="s">
        <v>283</v>
      </c>
      <c r="Q9" s="1259"/>
      <c r="R9" s="399"/>
      <c r="S9" s="399"/>
    </row>
    <row r="10" spans="2:26" s="38" customFormat="1" ht="15.75" customHeight="1" thickTop="1">
      <c r="B10" s="46">
        <v>44075</v>
      </c>
      <c r="C10" s="758"/>
      <c r="D10" s="758"/>
      <c r="E10" s="758"/>
      <c r="F10" s="758"/>
      <c r="G10" s="758"/>
      <c r="H10" s="398"/>
      <c r="I10" s="401"/>
      <c r="J10" s="402"/>
      <c r="K10" s="403"/>
      <c r="L10" s="403"/>
      <c r="M10" s="403"/>
      <c r="N10" s="403"/>
      <c r="O10" s="403"/>
      <c r="P10" s="1253"/>
      <c r="Q10" s="1254"/>
      <c r="R10" s="399"/>
      <c r="S10" s="399"/>
      <c r="T10" s="404"/>
      <c r="U10" s="404"/>
      <c r="V10" s="404"/>
      <c r="W10" s="404"/>
      <c r="X10" s="404"/>
      <c r="Y10" s="405"/>
      <c r="Z10" s="237"/>
    </row>
    <row r="11" spans="2:26" s="38" customFormat="1" ht="15.75" customHeight="1">
      <c r="B11" s="46">
        <v>44105</v>
      </c>
      <c r="C11" s="758"/>
      <c r="D11" s="758"/>
      <c r="E11" s="758"/>
      <c r="F11" s="758"/>
      <c r="G11" s="758"/>
      <c r="H11" s="398"/>
      <c r="I11" s="1248" t="s">
        <v>284</v>
      </c>
      <c r="J11" s="406" t="s">
        <v>285</v>
      </c>
      <c r="K11" s="407">
        <v>103.46</v>
      </c>
      <c r="L11" s="407">
        <v>469.5</v>
      </c>
      <c r="M11" s="407">
        <v>39.659999999999997</v>
      </c>
      <c r="N11" s="407">
        <v>483.68</v>
      </c>
      <c r="O11" s="407">
        <v>41.62</v>
      </c>
      <c r="P11" s="1250">
        <v>89.28</v>
      </c>
      <c r="Q11" s="1249"/>
      <c r="R11" s="399"/>
      <c r="S11" s="399"/>
      <c r="T11" s="408"/>
      <c r="U11" s="408"/>
      <c r="V11" s="408"/>
      <c r="W11" s="408"/>
      <c r="X11" s="408"/>
      <c r="Y11" s="409"/>
      <c r="Z11" s="410"/>
    </row>
    <row r="12" spans="2:26" s="38" customFormat="1" ht="15.75" customHeight="1">
      <c r="B12" s="46">
        <v>44136</v>
      </c>
      <c r="C12" s="758"/>
      <c r="D12" s="758"/>
      <c r="E12" s="758"/>
      <c r="F12" s="758"/>
      <c r="G12" s="758"/>
      <c r="H12" s="398"/>
      <c r="I12" s="1249"/>
      <c r="J12" s="406" t="s">
        <v>286</v>
      </c>
      <c r="K12" s="407">
        <v>103.65</v>
      </c>
      <c r="L12" s="407">
        <v>471.09</v>
      </c>
      <c r="M12" s="407">
        <v>40.020000000000003</v>
      </c>
      <c r="N12" s="407">
        <v>484.23</v>
      </c>
      <c r="O12" s="407">
        <v>41.66</v>
      </c>
      <c r="P12" s="1250">
        <v>90.51</v>
      </c>
      <c r="Q12" s="1249"/>
      <c r="R12" s="399"/>
      <c r="S12" s="399"/>
      <c r="T12" s="408"/>
      <c r="U12" s="408"/>
      <c r="V12" s="408"/>
      <c r="W12" s="408"/>
      <c r="X12" s="408"/>
      <c r="Y12" s="409"/>
      <c r="Z12" s="410"/>
    </row>
    <row r="13" spans="2:26" s="38" customFormat="1" ht="15.75" customHeight="1">
      <c r="B13" s="46">
        <v>44166</v>
      </c>
      <c r="C13" s="763"/>
      <c r="D13" s="763"/>
      <c r="E13" s="763"/>
      <c r="F13" s="758"/>
      <c r="G13" s="758"/>
      <c r="H13" s="398"/>
      <c r="I13" s="1248" t="s">
        <v>287</v>
      </c>
      <c r="J13" s="406" t="s">
        <v>285</v>
      </c>
      <c r="K13" s="407">
        <v>1.55</v>
      </c>
      <c r="L13" s="407">
        <v>6.11</v>
      </c>
      <c r="M13" s="407">
        <v>0.76</v>
      </c>
      <c r="N13" s="407">
        <v>3.85</v>
      </c>
      <c r="O13" s="407">
        <v>3.24</v>
      </c>
      <c r="P13" s="1250">
        <v>1.33</v>
      </c>
      <c r="Q13" s="1249"/>
      <c r="R13" s="399"/>
      <c r="S13" s="399"/>
      <c r="T13" s="146"/>
      <c r="U13" s="146"/>
      <c r="V13" s="146"/>
      <c r="W13" s="146"/>
      <c r="X13" s="146"/>
      <c r="Y13" s="146"/>
      <c r="Z13" s="146"/>
    </row>
    <row r="14" spans="2:26" s="38" customFormat="1" ht="15.75" customHeight="1">
      <c r="B14" s="46">
        <v>44197</v>
      </c>
      <c r="C14" s="891"/>
      <c r="D14" s="891"/>
      <c r="E14" s="163"/>
      <c r="F14" s="163"/>
      <c r="G14" s="163"/>
      <c r="H14" s="466"/>
      <c r="I14" s="1249"/>
      <c r="J14" s="406" t="s">
        <v>286</v>
      </c>
      <c r="K14" s="407">
        <v>1.55</v>
      </c>
      <c r="L14" s="407">
        <v>6.11</v>
      </c>
      <c r="M14" s="407">
        <v>0.76</v>
      </c>
      <c r="N14" s="407">
        <v>3.85</v>
      </c>
      <c r="O14" s="407">
        <v>3.18</v>
      </c>
      <c r="P14" s="1250">
        <v>1.39</v>
      </c>
      <c r="Q14" s="1249"/>
      <c r="R14" s="399"/>
      <c r="S14" s="399"/>
      <c r="T14" s="146"/>
      <c r="U14" s="146"/>
      <c r="V14" s="146"/>
      <c r="W14" s="146"/>
      <c r="X14" s="146"/>
      <c r="Z14" s="146"/>
    </row>
    <row r="15" spans="2:26" s="411" customFormat="1" ht="15.75" customHeight="1">
      <c r="B15" s="46">
        <v>44228</v>
      </c>
      <c r="C15" s="667"/>
      <c r="D15" s="764"/>
      <c r="E15" s="764"/>
      <c r="F15" s="764"/>
      <c r="G15" s="764"/>
      <c r="H15" s="146"/>
      <c r="I15" s="1248" t="s">
        <v>288</v>
      </c>
      <c r="J15" s="406" t="s">
        <v>285</v>
      </c>
      <c r="K15" s="407">
        <v>101.91</v>
      </c>
      <c r="L15" s="407">
        <v>463.39</v>
      </c>
      <c r="M15" s="407">
        <v>38.9</v>
      </c>
      <c r="N15" s="407">
        <v>479.82</v>
      </c>
      <c r="O15" s="407">
        <v>38.380000000000003</v>
      </c>
      <c r="P15" s="1250">
        <v>87.96</v>
      </c>
      <c r="Q15" s="1249"/>
      <c r="R15" s="399"/>
      <c r="S15" s="399"/>
      <c r="T15" s="146"/>
      <c r="U15" s="146"/>
      <c r="V15" s="146"/>
      <c r="W15" s="146"/>
      <c r="X15" s="146"/>
      <c r="Z15" s="146"/>
    </row>
    <row r="16" spans="2:26" s="411" customFormat="1" ht="15.75" customHeight="1">
      <c r="B16" s="46">
        <v>44256</v>
      </c>
      <c r="C16" s="764"/>
      <c r="D16" s="764"/>
      <c r="E16" s="764"/>
      <c r="F16" s="764"/>
      <c r="G16" s="764"/>
      <c r="H16" s="700"/>
      <c r="I16" s="1248"/>
      <c r="J16" s="406"/>
      <c r="K16" s="407"/>
      <c r="L16" s="407"/>
      <c r="M16" s="407"/>
      <c r="N16" s="407"/>
      <c r="O16" s="407"/>
      <c r="P16" s="407"/>
      <c r="Q16" s="412"/>
      <c r="R16" s="399"/>
      <c r="S16" s="399"/>
      <c r="T16" s="466"/>
      <c r="U16" s="146"/>
      <c r="V16" s="146"/>
      <c r="W16" s="146"/>
      <c r="X16" s="146"/>
      <c r="Y16" s="146"/>
      <c r="Z16" s="146"/>
    </row>
    <row r="17" spans="2:26" s="411" customFormat="1" ht="15.75" customHeight="1">
      <c r="B17" s="46">
        <v>44287</v>
      </c>
      <c r="C17" s="939"/>
      <c r="D17" s="939"/>
      <c r="E17" s="939"/>
      <c r="F17" s="939"/>
      <c r="G17" s="939"/>
      <c r="H17" s="398"/>
      <c r="I17" s="1249"/>
      <c r="J17" s="406" t="s">
        <v>286</v>
      </c>
      <c r="K17" s="407">
        <v>102.1</v>
      </c>
      <c r="L17" s="407">
        <v>464.98</v>
      </c>
      <c r="M17" s="407">
        <v>39.26</v>
      </c>
      <c r="N17" s="407">
        <v>480.38</v>
      </c>
      <c r="O17" s="407">
        <v>38.479999999999997</v>
      </c>
      <c r="P17" s="1250">
        <v>89.12</v>
      </c>
      <c r="Q17" s="1249"/>
      <c r="R17" s="399"/>
      <c r="S17" s="399"/>
      <c r="T17" s="466"/>
      <c r="U17" s="146"/>
      <c r="V17" s="146"/>
      <c r="W17" s="146"/>
      <c r="X17" s="146"/>
      <c r="Y17" s="146"/>
      <c r="Z17" s="146"/>
    </row>
    <row r="18" spans="2:26" s="38" customFormat="1" ht="18.75" customHeight="1">
      <c r="B18" s="1037" t="s">
        <v>171</v>
      </c>
      <c r="C18" s="1037"/>
      <c r="D18" s="1037"/>
      <c r="E18" s="1037"/>
      <c r="F18" s="1037"/>
      <c r="G18" s="1037"/>
      <c r="H18" s="146"/>
      <c r="I18" s="412"/>
      <c r="J18" s="406" t="s">
        <v>286</v>
      </c>
      <c r="K18" s="407">
        <v>30.25</v>
      </c>
      <c r="L18" s="407">
        <v>154</v>
      </c>
      <c r="M18" s="407">
        <v>0.72</v>
      </c>
      <c r="N18" s="407">
        <v>134.80000000000001</v>
      </c>
      <c r="O18" s="407">
        <v>30.2</v>
      </c>
      <c r="P18" s="1250">
        <v>19.97</v>
      </c>
      <c r="Q18" s="1249"/>
      <c r="R18" s="146"/>
      <c r="S18" s="146"/>
      <c r="T18" s="146"/>
      <c r="U18" s="146"/>
      <c r="V18" s="146"/>
      <c r="W18" s="146"/>
      <c r="X18" s="146"/>
      <c r="Y18" s="146"/>
      <c r="Z18" s="146"/>
    </row>
    <row r="19" spans="2:26" ht="28.5" customHeight="1">
      <c r="B19" s="14"/>
      <c r="C19" s="413"/>
      <c r="D19" s="413"/>
      <c r="E19" s="413"/>
      <c r="F19" s="413"/>
      <c r="G19" s="413"/>
      <c r="I19" s="1248" t="s">
        <v>289</v>
      </c>
      <c r="J19" s="406" t="s">
        <v>285</v>
      </c>
      <c r="K19" s="407">
        <v>17.690000000000001</v>
      </c>
      <c r="L19" s="407">
        <v>100</v>
      </c>
      <c r="M19" s="407">
        <v>0</v>
      </c>
      <c r="N19" s="407">
        <v>98</v>
      </c>
      <c r="O19" s="407">
        <v>8.5</v>
      </c>
      <c r="P19" s="1250">
        <v>11.19</v>
      </c>
      <c r="Q19" s="1249"/>
      <c r="R19" s="158"/>
      <c r="S19" s="158"/>
      <c r="T19" s="158"/>
      <c r="U19" s="158"/>
      <c r="V19" s="158"/>
      <c r="W19" s="158"/>
      <c r="X19" s="158"/>
      <c r="Y19" s="158"/>
      <c r="Z19" s="158"/>
    </row>
    <row r="20" spans="2:26" ht="13.2">
      <c r="I20" s="1249"/>
      <c r="J20" s="406" t="s">
        <v>286</v>
      </c>
      <c r="K20" s="407">
        <v>17.77</v>
      </c>
      <c r="L20" s="407">
        <v>103</v>
      </c>
      <c r="M20" s="407">
        <v>0</v>
      </c>
      <c r="N20" s="407">
        <v>98.9</v>
      </c>
      <c r="O20" s="407">
        <v>8.6</v>
      </c>
      <c r="P20" s="1250">
        <v>13.27</v>
      </c>
      <c r="Q20" s="1249"/>
    </row>
    <row r="21" spans="2:26" ht="13.2">
      <c r="I21" s="1248" t="s">
        <v>290</v>
      </c>
      <c r="J21" s="406" t="s">
        <v>285</v>
      </c>
      <c r="K21" s="407">
        <v>1.56</v>
      </c>
      <c r="L21" s="407">
        <v>6.9</v>
      </c>
      <c r="M21" s="407">
        <v>0.02</v>
      </c>
      <c r="N21" s="407">
        <v>2.8</v>
      </c>
      <c r="O21" s="407">
        <v>4.5999999999999996</v>
      </c>
      <c r="P21" s="1250">
        <v>1.08</v>
      </c>
      <c r="Q21" s="1249"/>
    </row>
    <row r="22" spans="2:26" ht="15" customHeight="1">
      <c r="I22" s="1249"/>
      <c r="J22" s="406" t="s">
        <v>286</v>
      </c>
      <c r="K22" s="407">
        <v>1.56</v>
      </c>
      <c r="L22" s="407">
        <v>6.9</v>
      </c>
      <c r="M22" s="407">
        <v>0.02</v>
      </c>
      <c r="N22" s="407">
        <v>2.8</v>
      </c>
      <c r="O22" s="407">
        <v>4.5999999999999996</v>
      </c>
      <c r="P22" s="1250">
        <v>1.08</v>
      </c>
      <c r="Q22" s="1249"/>
    </row>
    <row r="23" spans="2:26" ht="9.75" customHeight="1">
      <c r="I23" s="1248" t="s">
        <v>291</v>
      </c>
      <c r="J23" s="406" t="s">
        <v>285</v>
      </c>
      <c r="K23" s="407">
        <v>10</v>
      </c>
      <c r="L23" s="407">
        <v>15.9</v>
      </c>
      <c r="M23" s="407">
        <v>0.3</v>
      </c>
      <c r="N23" s="407">
        <v>11.2</v>
      </c>
      <c r="O23" s="407">
        <v>10</v>
      </c>
      <c r="P23" s="1250">
        <v>5</v>
      </c>
      <c r="Q23" s="1249"/>
    </row>
    <row r="24" spans="2:26" ht="15" customHeight="1">
      <c r="I24" s="1249"/>
      <c r="J24" s="406" t="s">
        <v>286</v>
      </c>
      <c r="K24" s="407">
        <v>10</v>
      </c>
      <c r="L24" s="407">
        <v>15.9</v>
      </c>
      <c r="M24" s="407">
        <v>0.3</v>
      </c>
      <c r="N24" s="407">
        <v>11.2</v>
      </c>
      <c r="O24" s="407">
        <v>10</v>
      </c>
      <c r="P24" s="1250">
        <v>5</v>
      </c>
      <c r="Q24" s="1249"/>
    </row>
    <row r="25" spans="2:26" ht="15" customHeight="1">
      <c r="I25" s="1248" t="s">
        <v>292</v>
      </c>
      <c r="J25" s="406" t="s">
        <v>285</v>
      </c>
      <c r="K25" s="407">
        <v>0.93</v>
      </c>
      <c r="L25" s="407">
        <v>28.2</v>
      </c>
      <c r="M25" s="407">
        <v>0.4</v>
      </c>
      <c r="N25" s="407">
        <v>21.9</v>
      </c>
      <c r="O25" s="407">
        <v>7</v>
      </c>
      <c r="P25" s="1250">
        <v>0.63</v>
      </c>
      <c r="Q25" s="1249"/>
    </row>
    <row r="26" spans="2:26" ht="15" customHeight="1">
      <c r="I26" s="1249"/>
      <c r="J26" s="406" t="s">
        <v>286</v>
      </c>
      <c r="K26" s="407">
        <v>0.93</v>
      </c>
      <c r="L26" s="407">
        <v>28.2</v>
      </c>
      <c r="M26" s="407">
        <v>0.4</v>
      </c>
      <c r="N26" s="407">
        <v>21.9</v>
      </c>
      <c r="O26" s="407">
        <v>7</v>
      </c>
      <c r="P26" s="1250">
        <v>0.63</v>
      </c>
      <c r="Q26" s="1249"/>
    </row>
    <row r="27" spans="2:26" ht="15" customHeight="1">
      <c r="I27" s="1248" t="s">
        <v>293</v>
      </c>
      <c r="J27" s="406" t="s">
        <v>285</v>
      </c>
      <c r="K27" s="407">
        <v>10.77</v>
      </c>
      <c r="L27" s="407">
        <v>63.71</v>
      </c>
      <c r="M27" s="407">
        <v>13.84</v>
      </c>
      <c r="N27" s="407">
        <v>77.349999999999994</v>
      </c>
      <c r="O27" s="407">
        <v>1.1599999999999999</v>
      </c>
      <c r="P27" s="1250">
        <v>9.81</v>
      </c>
      <c r="Q27" s="1249"/>
    </row>
    <row r="28" spans="2:26" ht="15" customHeight="1">
      <c r="I28" s="1249"/>
      <c r="J28" s="406" t="s">
        <v>286</v>
      </c>
      <c r="K28" s="407">
        <v>10.83</v>
      </c>
      <c r="L28" s="407">
        <v>62.71</v>
      </c>
      <c r="M28" s="407">
        <v>13.94</v>
      </c>
      <c r="N28" s="407">
        <v>77.19</v>
      </c>
      <c r="O28" s="407">
        <v>1.1599999999999999</v>
      </c>
      <c r="P28" s="1250">
        <v>9.1300000000000008</v>
      </c>
      <c r="Q28" s="1249"/>
    </row>
    <row r="29" spans="2:26" ht="15" customHeight="1">
      <c r="I29" s="1248" t="s">
        <v>294</v>
      </c>
      <c r="J29" s="406" t="s">
        <v>285</v>
      </c>
      <c r="K29" s="407">
        <v>0.65</v>
      </c>
      <c r="L29" s="407">
        <v>7.91</v>
      </c>
      <c r="M29" s="407">
        <v>0.7</v>
      </c>
      <c r="N29" s="407">
        <v>7.9</v>
      </c>
      <c r="O29" s="407">
        <v>0.83</v>
      </c>
      <c r="P29" s="1250">
        <v>0.53</v>
      </c>
      <c r="Q29" s="1249"/>
    </row>
    <row r="30" spans="2:26" ht="15" customHeight="1">
      <c r="I30" s="1249"/>
      <c r="J30" s="406" t="s">
        <v>286</v>
      </c>
      <c r="K30" s="407">
        <v>0.69</v>
      </c>
      <c r="L30" s="407">
        <v>7.91</v>
      </c>
      <c r="M30" s="407">
        <v>0.7</v>
      </c>
      <c r="N30" s="407">
        <v>7.94</v>
      </c>
      <c r="O30" s="407">
        <v>0.83</v>
      </c>
      <c r="P30" s="1250">
        <v>0.53</v>
      </c>
      <c r="Q30" s="1249"/>
    </row>
    <row r="31" spans="2:26" ht="15" customHeight="1">
      <c r="I31" s="1248" t="s">
        <v>295</v>
      </c>
      <c r="J31" s="406" t="s">
        <v>285</v>
      </c>
      <c r="K31" s="407">
        <v>1.23</v>
      </c>
      <c r="L31" s="407">
        <v>2.0099999999999998</v>
      </c>
      <c r="M31" s="407">
        <v>1.5</v>
      </c>
      <c r="N31" s="407">
        <v>3.28</v>
      </c>
      <c r="O31" s="407">
        <v>0.28000000000000003</v>
      </c>
      <c r="P31" s="1250">
        <v>1.18</v>
      </c>
      <c r="Q31" s="1249"/>
    </row>
    <row r="32" spans="2:26" ht="15" customHeight="1">
      <c r="I32" s="1249"/>
      <c r="J32" s="406" t="s">
        <v>286</v>
      </c>
      <c r="K32" s="407">
        <v>1.23</v>
      </c>
      <c r="L32" s="407">
        <v>2.0099999999999998</v>
      </c>
      <c r="M32" s="407">
        <v>1.5</v>
      </c>
      <c r="N32" s="407">
        <v>3.28</v>
      </c>
      <c r="O32" s="407">
        <v>0.28000000000000003</v>
      </c>
      <c r="P32" s="1250">
        <v>1.18</v>
      </c>
      <c r="Q32" s="1249"/>
    </row>
    <row r="33" spans="8:17" ht="15" customHeight="1">
      <c r="H33" s="14"/>
      <c r="I33" s="1248" t="s">
        <v>296</v>
      </c>
      <c r="J33" s="406" t="s">
        <v>285</v>
      </c>
      <c r="K33" s="407">
        <v>3.95</v>
      </c>
      <c r="L33" s="407">
        <v>36.299999999999997</v>
      </c>
      <c r="M33" s="407">
        <v>1.9</v>
      </c>
      <c r="N33" s="407">
        <v>38.299999999999997</v>
      </c>
      <c r="O33" s="407">
        <v>0</v>
      </c>
      <c r="P33" s="1250">
        <v>3.85</v>
      </c>
      <c r="Q33" s="1249"/>
    </row>
    <row r="34" spans="8:17" ht="15" customHeight="1">
      <c r="H34" s="14"/>
      <c r="I34" s="1249"/>
      <c r="J34" s="406" t="s">
        <v>286</v>
      </c>
      <c r="K34" s="407">
        <v>3.96</v>
      </c>
      <c r="L34" s="407">
        <v>35.299999999999997</v>
      </c>
      <c r="M34" s="407">
        <v>2</v>
      </c>
      <c r="N34" s="407">
        <v>38.1</v>
      </c>
      <c r="O34" s="407">
        <v>0</v>
      </c>
      <c r="P34" s="1250">
        <v>3.16</v>
      </c>
      <c r="Q34" s="1249"/>
    </row>
    <row r="35" spans="8:17" ht="27.75" customHeight="1">
      <c r="H35" s="14"/>
      <c r="I35" s="1248" t="s">
        <v>297</v>
      </c>
      <c r="J35" s="406" t="s">
        <v>285</v>
      </c>
      <c r="K35" s="407">
        <v>1.19</v>
      </c>
      <c r="L35" s="407">
        <v>2.71</v>
      </c>
      <c r="M35" s="407">
        <v>2.5</v>
      </c>
      <c r="N35" s="407">
        <v>5.85</v>
      </c>
      <c r="O35" s="407">
        <v>0</v>
      </c>
      <c r="P35" s="1250">
        <v>0.55000000000000004</v>
      </c>
      <c r="Q35" s="1249"/>
    </row>
    <row r="36" spans="8:17" ht="13.2">
      <c r="I36" s="1249"/>
      <c r="J36" s="406" t="s">
        <v>286</v>
      </c>
      <c r="K36" s="407">
        <v>1.19</v>
      </c>
      <c r="L36" s="407">
        <v>2.71</v>
      </c>
      <c r="M36" s="407">
        <v>2.5</v>
      </c>
      <c r="N36" s="407">
        <v>5.85</v>
      </c>
      <c r="O36" s="407">
        <v>0</v>
      </c>
      <c r="P36" s="1250">
        <v>0.55000000000000004</v>
      </c>
      <c r="Q36" s="1249"/>
    </row>
    <row r="37" spans="8:17" ht="13.2">
      <c r="I37" s="1248" t="s">
        <v>298</v>
      </c>
      <c r="J37" s="406" t="s">
        <v>285</v>
      </c>
      <c r="K37" s="407">
        <v>2.21</v>
      </c>
      <c r="L37" s="407">
        <v>11.5</v>
      </c>
      <c r="M37" s="407">
        <v>2</v>
      </c>
      <c r="N37" s="407">
        <v>13.25</v>
      </c>
      <c r="O37" s="407">
        <v>0</v>
      </c>
      <c r="P37" s="1250">
        <v>2.46</v>
      </c>
      <c r="Q37" s="1249"/>
    </row>
    <row r="38" spans="8:17" ht="13.2">
      <c r="I38" s="1249"/>
      <c r="J38" s="406" t="s">
        <v>286</v>
      </c>
      <c r="K38" s="407">
        <v>2.21</v>
      </c>
      <c r="L38" s="407">
        <v>11.5</v>
      </c>
      <c r="M38" s="407">
        <v>2</v>
      </c>
      <c r="N38" s="407">
        <v>13.25</v>
      </c>
      <c r="O38" s="407">
        <v>0</v>
      </c>
      <c r="P38" s="1250">
        <v>2.46</v>
      </c>
      <c r="Q38" s="1249"/>
    </row>
    <row r="39" spans="8:17" ht="13.2">
      <c r="I39" s="1248" t="s">
        <v>299</v>
      </c>
      <c r="J39" s="406" t="s">
        <v>285</v>
      </c>
      <c r="K39" s="407">
        <v>1.06</v>
      </c>
      <c r="L39" s="407">
        <v>1.89</v>
      </c>
      <c r="M39" s="407">
        <v>4.0999999999999996</v>
      </c>
      <c r="N39" s="407">
        <v>6.13</v>
      </c>
      <c r="O39" s="407">
        <v>0</v>
      </c>
      <c r="P39" s="1250">
        <v>0.93</v>
      </c>
      <c r="Q39" s="1249"/>
    </row>
    <row r="40" spans="8:17" ht="13.2">
      <c r="I40" s="1249"/>
      <c r="J40" s="406" t="s">
        <v>286</v>
      </c>
      <c r="K40" s="407">
        <v>1.06</v>
      </c>
      <c r="L40" s="407">
        <v>1.89</v>
      </c>
      <c r="M40" s="407">
        <v>4.0999999999999996</v>
      </c>
      <c r="N40" s="407">
        <v>6.13</v>
      </c>
      <c r="O40" s="407">
        <v>0</v>
      </c>
      <c r="P40" s="1250">
        <v>0.93</v>
      </c>
      <c r="Q40" s="1249"/>
    </row>
    <row r="41" spans="8:17" ht="26.4">
      <c r="I41" s="414" t="s">
        <v>300</v>
      </c>
      <c r="J41" s="406"/>
      <c r="K41" s="407"/>
      <c r="L41" s="407"/>
      <c r="M41" s="407"/>
      <c r="N41" s="407"/>
      <c r="O41" s="407"/>
      <c r="P41" s="1250"/>
      <c r="Q41" s="1249"/>
    </row>
    <row r="42" spans="8:17" ht="13.2">
      <c r="I42" s="1248" t="s">
        <v>301</v>
      </c>
      <c r="J42" s="406" t="s">
        <v>285</v>
      </c>
      <c r="K42" s="407">
        <v>0.56999999999999995</v>
      </c>
      <c r="L42" s="407">
        <v>12.2</v>
      </c>
      <c r="M42" s="407">
        <v>0</v>
      </c>
      <c r="N42" s="407">
        <v>10.65</v>
      </c>
      <c r="O42" s="407">
        <v>1.8</v>
      </c>
      <c r="P42" s="1250">
        <v>0.32</v>
      </c>
      <c r="Q42" s="1249"/>
    </row>
    <row r="43" spans="8:17" ht="13.2">
      <c r="I43" s="1249"/>
      <c r="J43" s="406" t="s">
        <v>286</v>
      </c>
      <c r="K43" s="407">
        <v>0.56999999999999995</v>
      </c>
      <c r="L43" s="407">
        <v>12.2</v>
      </c>
      <c r="M43" s="407">
        <v>0</v>
      </c>
      <c r="N43" s="407">
        <v>10.65</v>
      </c>
      <c r="O43" s="407">
        <v>1.8</v>
      </c>
      <c r="P43" s="1250">
        <v>0.32</v>
      </c>
      <c r="Q43" s="1249"/>
    </row>
    <row r="44" spans="8:17" ht="13.2">
      <c r="I44" s="1248" t="s">
        <v>302</v>
      </c>
      <c r="J44" s="406" t="s">
        <v>285</v>
      </c>
      <c r="K44" s="407">
        <v>0.47</v>
      </c>
      <c r="L44" s="407">
        <v>1.61</v>
      </c>
      <c r="M44" s="407">
        <v>1.69</v>
      </c>
      <c r="N44" s="407">
        <v>3.33</v>
      </c>
      <c r="O44" s="407">
        <v>0.01</v>
      </c>
      <c r="P44" s="1250">
        <v>0.43</v>
      </c>
      <c r="Q44" s="1249"/>
    </row>
    <row r="45" spans="8:17" ht="13.2">
      <c r="I45" s="1249"/>
      <c r="J45" s="406" t="s">
        <v>286</v>
      </c>
      <c r="K45" s="407">
        <v>0.47</v>
      </c>
      <c r="L45" s="407">
        <v>1.61</v>
      </c>
      <c r="M45" s="407">
        <v>1.69</v>
      </c>
      <c r="N45" s="407">
        <v>3.33</v>
      </c>
      <c r="O45" s="407">
        <v>0.01</v>
      </c>
      <c r="P45" s="1250">
        <v>0.43</v>
      </c>
      <c r="Q45" s="1249"/>
    </row>
    <row r="46" spans="8:17" ht="13.2">
      <c r="I46" s="1248" t="s">
        <v>303</v>
      </c>
      <c r="J46" s="406" t="s">
        <v>285</v>
      </c>
      <c r="K46" s="407">
        <v>47.66</v>
      </c>
      <c r="L46" s="407">
        <v>145.77000000000001</v>
      </c>
      <c r="M46" s="407">
        <v>4.7</v>
      </c>
      <c r="N46" s="407">
        <v>150</v>
      </c>
      <c r="O46" s="407">
        <v>0.45</v>
      </c>
      <c r="P46" s="1250">
        <v>47.68</v>
      </c>
      <c r="Q46" s="1249"/>
    </row>
    <row r="47" spans="8:17" ht="13.2">
      <c r="I47" s="1249"/>
      <c r="J47" s="406" t="s">
        <v>286</v>
      </c>
      <c r="K47" s="407">
        <v>47.64</v>
      </c>
      <c r="L47" s="407">
        <v>145.77000000000001</v>
      </c>
      <c r="M47" s="407">
        <v>5</v>
      </c>
      <c r="N47" s="407">
        <v>150.30000000000001</v>
      </c>
      <c r="O47" s="407">
        <v>0.35</v>
      </c>
      <c r="P47" s="1250">
        <v>47.76</v>
      </c>
      <c r="Q47" s="1249"/>
    </row>
    <row r="48" spans="8:17" ht="13.2">
      <c r="I48" s="1248" t="s">
        <v>304</v>
      </c>
      <c r="J48" s="406" t="s">
        <v>285</v>
      </c>
      <c r="K48" s="407">
        <v>0.92</v>
      </c>
      <c r="L48" s="407">
        <v>4</v>
      </c>
      <c r="M48" s="407">
        <v>0.03</v>
      </c>
      <c r="N48" s="407">
        <v>4</v>
      </c>
      <c r="O48" s="407">
        <v>0.4</v>
      </c>
      <c r="P48" s="1250">
        <v>0.54</v>
      </c>
      <c r="Q48" s="1249"/>
    </row>
    <row r="49" spans="9:19" ht="13.2">
      <c r="I49" s="1249"/>
      <c r="J49" s="406" t="s">
        <v>286</v>
      </c>
      <c r="K49" s="407">
        <v>0.92</v>
      </c>
      <c r="L49" s="407">
        <v>4</v>
      </c>
      <c r="M49" s="407">
        <v>0.03</v>
      </c>
      <c r="N49" s="407">
        <v>4</v>
      </c>
      <c r="O49" s="407">
        <v>0.4</v>
      </c>
      <c r="P49" s="1250">
        <v>0.54</v>
      </c>
      <c r="Q49" s="1249"/>
      <c r="R49" s="399"/>
      <c r="S49" s="399"/>
    </row>
    <row r="50" spans="9:19" ht="13.2">
      <c r="I50" s="1248" t="s">
        <v>305</v>
      </c>
      <c r="J50" s="406" t="s">
        <v>285</v>
      </c>
      <c r="K50" s="407">
        <v>3.2</v>
      </c>
      <c r="L50" s="407">
        <v>7.9</v>
      </c>
      <c r="M50" s="407">
        <v>0.7</v>
      </c>
      <c r="N50" s="407">
        <v>8.3800000000000008</v>
      </c>
      <c r="O50" s="407">
        <v>0.08</v>
      </c>
      <c r="P50" s="1250">
        <v>3.35</v>
      </c>
      <c r="Q50" s="1249"/>
      <c r="R50" s="399"/>
      <c r="S50" s="399"/>
    </row>
    <row r="51" spans="9:19" ht="13.2">
      <c r="I51" s="1249"/>
      <c r="J51" s="406" t="s">
        <v>286</v>
      </c>
      <c r="K51" s="407">
        <v>3.2</v>
      </c>
      <c r="L51" s="407">
        <v>7.65</v>
      </c>
      <c r="M51" s="407">
        <v>0.7</v>
      </c>
      <c r="N51" s="407">
        <v>8.3000000000000007</v>
      </c>
      <c r="O51" s="407">
        <v>0.08</v>
      </c>
      <c r="P51" s="1250">
        <v>3.18</v>
      </c>
      <c r="Q51" s="1249"/>
      <c r="R51" s="399"/>
      <c r="S51" s="399"/>
    </row>
    <row r="52" spans="9:19" ht="13.2">
      <c r="I52" s="1248" t="s">
        <v>306</v>
      </c>
      <c r="J52" s="406" t="s">
        <v>285</v>
      </c>
      <c r="K52" s="407">
        <v>0.15</v>
      </c>
      <c r="L52" s="407">
        <v>0.13</v>
      </c>
      <c r="M52" s="407">
        <v>0.7</v>
      </c>
      <c r="N52" s="407">
        <v>0.87</v>
      </c>
      <c r="O52" s="407">
        <v>0</v>
      </c>
      <c r="P52" s="1250">
        <v>0.11</v>
      </c>
      <c r="Q52" s="1249"/>
      <c r="R52" s="399"/>
      <c r="S52" s="399"/>
    </row>
    <row r="53" spans="9:19" ht="13.2">
      <c r="I53" s="1249"/>
      <c r="J53" s="406" t="s">
        <v>286</v>
      </c>
      <c r="K53" s="407">
        <v>0.15</v>
      </c>
      <c r="L53" s="407">
        <v>0.13</v>
      </c>
      <c r="M53" s="407">
        <v>0.7</v>
      </c>
      <c r="N53" s="407">
        <v>0.87</v>
      </c>
      <c r="O53" s="407">
        <v>0</v>
      </c>
      <c r="P53" s="1250">
        <v>0.11</v>
      </c>
      <c r="Q53" s="1249"/>
      <c r="R53" s="399"/>
      <c r="S53" s="399"/>
    </row>
    <row r="54" spans="9:19" ht="13.2">
      <c r="I54" s="1248" t="s">
        <v>307</v>
      </c>
      <c r="J54" s="406" t="s">
        <v>285</v>
      </c>
      <c r="K54" s="407">
        <v>1.19</v>
      </c>
      <c r="L54" s="407">
        <v>4.33</v>
      </c>
      <c r="M54" s="407">
        <v>0.47</v>
      </c>
      <c r="N54" s="407">
        <v>4.3899999999999997</v>
      </c>
      <c r="O54" s="407">
        <v>0</v>
      </c>
      <c r="P54" s="1250">
        <v>1.59</v>
      </c>
      <c r="Q54" s="1249"/>
      <c r="R54" s="399"/>
      <c r="S54" s="399"/>
    </row>
    <row r="55" spans="9:19" ht="13.2">
      <c r="I55" s="1249"/>
      <c r="J55" s="406" t="s">
        <v>286</v>
      </c>
      <c r="K55" s="407">
        <v>1.19</v>
      </c>
      <c r="L55" s="407">
        <v>4.33</v>
      </c>
      <c r="M55" s="407">
        <v>0.47</v>
      </c>
      <c r="N55" s="407">
        <v>4.3899999999999997</v>
      </c>
      <c r="O55" s="407">
        <v>0</v>
      </c>
      <c r="P55" s="1250">
        <v>1.59</v>
      </c>
      <c r="Q55" s="1249"/>
      <c r="R55" s="399"/>
      <c r="S55" s="399"/>
    </row>
    <row r="56" spans="9:19" ht="13.8" thickBot="1">
      <c r="I56" s="415"/>
      <c r="J56" s="416"/>
      <c r="K56" s="417"/>
      <c r="L56" s="417"/>
      <c r="M56" s="417"/>
      <c r="N56" s="417"/>
      <c r="O56" s="417"/>
      <c r="P56" s="1251"/>
      <c r="Q56" s="1252"/>
      <c r="R56" s="399"/>
      <c r="S56" s="399"/>
    </row>
  </sheetData>
  <mergeCells count="77">
    <mergeCell ref="I7:S7"/>
    <mergeCell ref="I9:J9"/>
    <mergeCell ref="P9:Q9"/>
    <mergeCell ref="I5:S5"/>
    <mergeCell ref="B1:G1"/>
    <mergeCell ref="I1:S1"/>
    <mergeCell ref="B3:G3"/>
    <mergeCell ref="I3:S3"/>
    <mergeCell ref="B4:G4"/>
    <mergeCell ref="P10:Q10"/>
    <mergeCell ref="I11:I12"/>
    <mergeCell ref="P11:Q11"/>
    <mergeCell ref="P12:Q12"/>
    <mergeCell ref="P22:Q22"/>
    <mergeCell ref="I13:I14"/>
    <mergeCell ref="P13:Q13"/>
    <mergeCell ref="P14:Q14"/>
    <mergeCell ref="I15:I17"/>
    <mergeCell ref="P15:Q15"/>
    <mergeCell ref="P17:Q17"/>
    <mergeCell ref="B18:G18"/>
    <mergeCell ref="P18:Q18"/>
    <mergeCell ref="I19:I20"/>
    <mergeCell ref="P19:Q19"/>
    <mergeCell ref="P20:Q20"/>
    <mergeCell ref="I23:I24"/>
    <mergeCell ref="P23:Q23"/>
    <mergeCell ref="P24:Q24"/>
    <mergeCell ref="I21:I22"/>
    <mergeCell ref="P21:Q21"/>
    <mergeCell ref="I25:I26"/>
    <mergeCell ref="P25:Q25"/>
    <mergeCell ref="P26:Q26"/>
    <mergeCell ref="I27:I28"/>
    <mergeCell ref="P27:Q27"/>
    <mergeCell ref="P28:Q28"/>
    <mergeCell ref="I29:I30"/>
    <mergeCell ref="P29:Q29"/>
    <mergeCell ref="P30:Q30"/>
    <mergeCell ref="I31:I32"/>
    <mergeCell ref="P31:Q31"/>
    <mergeCell ref="P32:Q32"/>
    <mergeCell ref="I33:I34"/>
    <mergeCell ref="P33:Q33"/>
    <mergeCell ref="P34:Q34"/>
    <mergeCell ref="I35:I36"/>
    <mergeCell ref="P35:Q35"/>
    <mergeCell ref="P36:Q36"/>
    <mergeCell ref="I37:I38"/>
    <mergeCell ref="P37:Q37"/>
    <mergeCell ref="P38:Q38"/>
    <mergeCell ref="I39:I40"/>
    <mergeCell ref="P39:Q39"/>
    <mergeCell ref="P40:Q40"/>
    <mergeCell ref="P41:Q41"/>
    <mergeCell ref="I42:I43"/>
    <mergeCell ref="P42:Q42"/>
    <mergeCell ref="P43:Q43"/>
    <mergeCell ref="I44:I45"/>
    <mergeCell ref="P44:Q44"/>
    <mergeCell ref="P45:Q45"/>
    <mergeCell ref="I46:I47"/>
    <mergeCell ref="P46:Q46"/>
    <mergeCell ref="P47:Q47"/>
    <mergeCell ref="I48:I49"/>
    <mergeCell ref="P48:Q48"/>
    <mergeCell ref="P49:Q49"/>
    <mergeCell ref="I50:I51"/>
    <mergeCell ref="P50:Q50"/>
    <mergeCell ref="P51:Q51"/>
    <mergeCell ref="P56:Q56"/>
    <mergeCell ref="I52:I53"/>
    <mergeCell ref="P52:Q52"/>
    <mergeCell ref="P53:Q53"/>
    <mergeCell ref="I54:I55"/>
    <mergeCell ref="P54:Q54"/>
    <mergeCell ref="P55:Q55"/>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79998168889431442"/>
  </sheetPr>
  <dimension ref="B1:X39"/>
  <sheetViews>
    <sheetView topLeftCell="B7" zoomScaleNormal="100" workbookViewId="0">
      <selection activeCell="K30" sqref="K30"/>
    </sheetView>
  </sheetViews>
  <sheetFormatPr baseColWidth="10" defaultColWidth="10.921875" defaultRowHeight="11.4"/>
  <cols>
    <col min="1" max="1" width="0.61328125" style="1" customWidth="1"/>
    <col min="2" max="2" width="14.921875" style="1" customWidth="1"/>
    <col min="3" max="5" width="9.61328125" style="1" customWidth="1"/>
    <col min="6" max="6" width="11.23046875" style="1" bestFit="1" customWidth="1"/>
    <col min="7" max="7" width="9.61328125" style="1" customWidth="1"/>
    <col min="8" max="8" width="2" style="1" customWidth="1"/>
    <col min="9" max="9" width="6.4609375" style="1" customWidth="1"/>
    <col min="10" max="13" width="5.3828125" style="2" customWidth="1"/>
    <col min="14" max="14" width="6.921875" style="2" customWidth="1"/>
    <col min="15" max="17" width="5.69140625" style="2" customWidth="1"/>
    <col min="18" max="18" width="10.921875" style="2"/>
    <col min="19" max="16384" width="10.921875" style="1"/>
  </cols>
  <sheetData>
    <row r="1" spans="2:24" s="24" customFormat="1" ht="13.2">
      <c r="B1" s="1038" t="s">
        <v>1</v>
      </c>
      <c r="C1" s="1038"/>
      <c r="D1" s="1038"/>
      <c r="E1" s="1038"/>
      <c r="F1" s="1038"/>
      <c r="G1" s="1038"/>
      <c r="J1" s="33"/>
      <c r="K1" s="33"/>
      <c r="L1" s="33"/>
      <c r="M1" s="33"/>
      <c r="N1" s="33"/>
      <c r="O1" s="33"/>
      <c r="P1" s="33"/>
      <c r="Q1" s="33"/>
      <c r="R1" s="33"/>
    </row>
    <row r="2" spans="2:24" s="24" customFormat="1" ht="13.2">
      <c r="B2" s="29"/>
      <c r="C2" s="29"/>
      <c r="D2" s="29"/>
      <c r="E2" s="29"/>
      <c r="F2" s="29"/>
      <c r="G2" s="29"/>
      <c r="J2" s="33"/>
      <c r="K2" s="33"/>
      <c r="L2" s="33"/>
      <c r="M2" s="33"/>
      <c r="N2" s="33"/>
      <c r="O2" s="33"/>
      <c r="P2" s="33"/>
      <c r="Q2" s="33"/>
      <c r="R2" s="33"/>
    </row>
    <row r="3" spans="2:24" s="24" customFormat="1" ht="13.2">
      <c r="B3" s="1038" t="s">
        <v>251</v>
      </c>
      <c r="C3" s="1038"/>
      <c r="D3" s="1038"/>
      <c r="E3" s="1038"/>
      <c r="F3" s="1038"/>
      <c r="G3" s="1038"/>
      <c r="J3" s="33"/>
      <c r="K3" s="33"/>
      <c r="L3" s="33"/>
      <c r="M3" s="33"/>
      <c r="N3" s="33"/>
      <c r="O3" s="33"/>
      <c r="P3" s="33"/>
      <c r="Q3" s="33"/>
      <c r="R3" s="33"/>
    </row>
    <row r="4" spans="2:24" s="24" customFormat="1" ht="15.75" customHeight="1">
      <c r="B4" s="1032" t="s">
        <v>604</v>
      </c>
      <c r="C4" s="1032"/>
      <c r="D4" s="1032"/>
      <c r="E4" s="1032"/>
      <c r="F4" s="1032"/>
      <c r="G4" s="1032"/>
      <c r="H4" s="41"/>
      <c r="J4" s="599"/>
      <c r="K4" s="600"/>
      <c r="L4" s="600"/>
      <c r="M4" s="600"/>
      <c r="N4" s="600"/>
      <c r="O4" s="600"/>
      <c r="P4" s="1261"/>
      <c r="Q4" s="1264"/>
      <c r="R4" s="33"/>
    </row>
    <row r="5" spans="2:24" s="38" customFormat="1" ht="27.9" customHeight="1">
      <c r="B5" s="937" t="s">
        <v>454</v>
      </c>
      <c r="C5" s="937" t="s">
        <v>197</v>
      </c>
      <c r="D5" s="937" t="s">
        <v>6</v>
      </c>
      <c r="E5" s="937" t="s">
        <v>13</v>
      </c>
      <c r="F5" s="937" t="s">
        <v>132</v>
      </c>
      <c r="G5" s="937" t="s">
        <v>199</v>
      </c>
      <c r="I5" s="418"/>
      <c r="J5" s="601"/>
      <c r="K5" s="600"/>
      <c r="L5" s="600"/>
      <c r="M5" s="600"/>
      <c r="N5" s="600"/>
      <c r="O5" s="600"/>
      <c r="P5" s="1261"/>
      <c r="Q5" s="1262"/>
      <c r="R5" s="50"/>
    </row>
    <row r="6" spans="2:24" s="38" customFormat="1" ht="15.75" customHeight="1">
      <c r="B6" s="67" t="s">
        <v>65</v>
      </c>
      <c r="C6" s="762">
        <v>106.76</v>
      </c>
      <c r="D6" s="762">
        <v>471.97</v>
      </c>
      <c r="E6" s="762">
        <v>468.72</v>
      </c>
      <c r="F6" s="762">
        <v>110.01</v>
      </c>
      <c r="G6" s="765">
        <f t="shared" ref="G6:G14" si="0">+F6/E6</f>
        <v>0.23470302099334356</v>
      </c>
      <c r="I6" s="419"/>
      <c r="J6" s="599"/>
      <c r="K6" s="602"/>
      <c r="L6" s="602"/>
      <c r="M6" s="602"/>
      <c r="N6" s="602"/>
      <c r="O6" s="602"/>
      <c r="P6" s="1265"/>
      <c r="Q6" s="1262"/>
      <c r="R6" s="50"/>
    </row>
    <row r="7" spans="2:24" s="38" customFormat="1" ht="15.75" customHeight="1">
      <c r="B7" s="67" t="s">
        <v>69</v>
      </c>
      <c r="C7" s="762">
        <v>110.62</v>
      </c>
      <c r="D7" s="762">
        <v>478.42</v>
      </c>
      <c r="E7" s="762">
        <v>481.56</v>
      </c>
      <c r="F7" s="762">
        <v>107.48</v>
      </c>
      <c r="G7" s="765">
        <f t="shared" si="0"/>
        <v>0.22319129495805301</v>
      </c>
      <c r="I7" s="419"/>
      <c r="J7" s="601"/>
      <c r="K7" s="600"/>
      <c r="L7" s="600"/>
      <c r="M7" s="600"/>
      <c r="N7" s="600"/>
      <c r="O7" s="600"/>
      <c r="P7" s="1261"/>
      <c r="Q7" s="1262"/>
      <c r="R7" s="50"/>
    </row>
    <row r="8" spans="2:24" s="38" customFormat="1" ht="15.75" customHeight="1">
      <c r="B8" s="67" t="s">
        <v>142</v>
      </c>
      <c r="C8" s="762">
        <v>113.76</v>
      </c>
      <c r="D8" s="762">
        <v>478.7</v>
      </c>
      <c r="E8" s="762">
        <v>478.09</v>
      </c>
      <c r="F8" s="762">
        <v>114.37</v>
      </c>
      <c r="G8" s="765">
        <f t="shared" si="0"/>
        <v>0.23922274048819261</v>
      </c>
      <c r="I8" s="1"/>
      <c r="J8" s="1"/>
      <c r="K8" s="1"/>
      <c r="L8" s="1"/>
      <c r="M8" s="1"/>
      <c r="N8" s="1"/>
      <c r="O8" s="1"/>
      <c r="P8" s="1"/>
      <c r="Q8" s="50"/>
      <c r="R8" s="50"/>
    </row>
    <row r="9" spans="2:24" s="38" customFormat="1" ht="15.75" customHeight="1">
      <c r="B9" s="257" t="s">
        <v>365</v>
      </c>
      <c r="C9" s="763">
        <v>127.89</v>
      </c>
      <c r="D9" s="763">
        <v>472.94</v>
      </c>
      <c r="E9" s="763">
        <v>468.09</v>
      </c>
      <c r="F9" s="763">
        <v>132.74</v>
      </c>
      <c r="G9" s="765">
        <f t="shared" si="0"/>
        <v>0.28357794441239936</v>
      </c>
      <c r="I9" s="1"/>
      <c r="J9" s="1"/>
      <c r="K9" s="1"/>
      <c r="L9" s="1"/>
      <c r="M9" s="1"/>
      <c r="N9" s="1"/>
      <c r="O9" s="1"/>
      <c r="P9" s="1"/>
      <c r="Q9" s="50"/>
      <c r="R9" s="153"/>
      <c r="W9" s="50"/>
      <c r="X9" s="50"/>
    </row>
    <row r="10" spans="2:24" s="146" customFormat="1" ht="15.75" customHeight="1">
      <c r="B10" s="257" t="s">
        <v>456</v>
      </c>
      <c r="C10" s="763">
        <v>142.63999999999999</v>
      </c>
      <c r="D10" s="763">
        <v>490.95</v>
      </c>
      <c r="E10" s="763">
        <v>483.69</v>
      </c>
      <c r="F10" s="763">
        <v>149.88999999999999</v>
      </c>
      <c r="G10" s="765">
        <f t="shared" si="0"/>
        <v>0.30988856498997291</v>
      </c>
      <c r="H10" s="38"/>
      <c r="I10" s="1"/>
      <c r="J10" s="1"/>
      <c r="K10" s="1"/>
      <c r="L10" s="1"/>
      <c r="M10" s="1"/>
      <c r="N10" s="1"/>
      <c r="O10" s="1"/>
      <c r="P10" s="1"/>
      <c r="Q10" s="153"/>
      <c r="R10" s="153"/>
      <c r="U10" s="153"/>
      <c r="X10" s="153"/>
    </row>
    <row r="11" spans="2:24" s="146" customFormat="1" ht="15.75" customHeight="1">
      <c r="B11" s="257" t="s">
        <v>509</v>
      </c>
      <c r="C11" s="764">
        <v>149.88999999999999</v>
      </c>
      <c r="D11" s="764">
        <v>494.92</v>
      </c>
      <c r="E11" s="764">
        <v>482.28</v>
      </c>
      <c r="F11" s="764">
        <v>162.53</v>
      </c>
      <c r="G11" s="765">
        <f t="shared" si="0"/>
        <v>0.33700340051422412</v>
      </c>
      <c r="H11" s="238"/>
      <c r="I11" s="506"/>
      <c r="J11" s="603"/>
      <c r="K11" s="153"/>
      <c r="L11" s="153"/>
      <c r="M11" s="153"/>
      <c r="N11" s="153"/>
      <c r="O11" s="153"/>
      <c r="P11" s="153"/>
      <c r="Q11" s="153"/>
      <c r="R11" s="2"/>
      <c r="S11" s="38"/>
      <c r="V11" s="1"/>
      <c r="X11" s="238"/>
    </row>
    <row r="12" spans="2:24" s="146" customFormat="1" ht="15.75" customHeight="1">
      <c r="B12" s="740" t="s">
        <v>652</v>
      </c>
      <c r="C12" s="764">
        <v>164.12</v>
      </c>
      <c r="D12" s="764">
        <v>496.46</v>
      </c>
      <c r="E12" s="764">
        <v>483.83</v>
      </c>
      <c r="F12" s="866">
        <v>176.74</v>
      </c>
      <c r="G12" s="765">
        <f t="shared" si="0"/>
        <v>0.36529359485769797</v>
      </c>
      <c r="H12" s="238"/>
      <c r="I12" s="506"/>
      <c r="J12" s="603"/>
      <c r="K12" s="931"/>
      <c r="L12" s="153"/>
      <c r="M12" s="153"/>
      <c r="N12" s="153"/>
      <c r="O12" s="153"/>
      <c r="P12" s="153"/>
      <c r="Q12" s="153"/>
      <c r="R12" s="2"/>
      <c r="S12" s="38"/>
      <c r="V12" s="1"/>
      <c r="X12" s="238"/>
    </row>
    <row r="13" spans="2:24" s="146" customFormat="1" ht="15.75" customHeight="1">
      <c r="B13" s="975" t="s">
        <v>603</v>
      </c>
      <c r="C13" s="763">
        <v>176.74</v>
      </c>
      <c r="D13" s="763">
        <v>493.79</v>
      </c>
      <c r="E13" s="763">
        <v>490.19</v>
      </c>
      <c r="F13" s="763">
        <v>180.35</v>
      </c>
      <c r="G13" s="765">
        <f t="shared" si="0"/>
        <v>0.36791856219017116</v>
      </c>
      <c r="H13" s="238"/>
      <c r="I13" s="506"/>
      <c r="J13" s="603"/>
      <c r="K13" s="931"/>
      <c r="L13" s="153"/>
      <c r="M13" s="153"/>
      <c r="N13" s="153"/>
      <c r="O13" s="153"/>
      <c r="P13" s="153"/>
      <c r="Q13" s="153"/>
      <c r="R13" s="2"/>
      <c r="S13" s="38"/>
      <c r="V13" s="1"/>
      <c r="X13" s="238"/>
    </row>
    <row r="14" spans="2:24" s="146" customFormat="1" ht="15.75" customHeight="1">
      <c r="B14" s="257" t="s">
        <v>602</v>
      </c>
      <c r="C14" s="993">
        <v>180.35</v>
      </c>
      <c r="D14" s="993">
        <v>501.96</v>
      </c>
      <c r="E14" s="993">
        <v>498.12</v>
      </c>
      <c r="F14" s="993">
        <v>184.18</v>
      </c>
      <c r="G14" s="765">
        <f t="shared" si="0"/>
        <v>0.36975026098128966</v>
      </c>
      <c r="H14" s="398"/>
      <c r="I14" s="605"/>
      <c r="J14" s="604"/>
      <c r="K14" s="931"/>
      <c r="L14" s="604"/>
      <c r="M14" s="604"/>
      <c r="N14" s="604"/>
      <c r="O14" s="604"/>
      <c r="P14" s="604"/>
      <c r="Q14" s="604"/>
      <c r="R14" s="604"/>
      <c r="S14" s="419"/>
      <c r="T14" s="419"/>
      <c r="U14" s="419"/>
      <c r="V14" s="419"/>
      <c r="W14" s="419"/>
      <c r="X14" s="153"/>
    </row>
    <row r="15" spans="2:24" s="38" customFormat="1" ht="18.75" customHeight="1">
      <c r="B15" s="1263" t="s">
        <v>170</v>
      </c>
      <c r="C15" s="1263"/>
      <c r="D15" s="1263"/>
      <c r="E15" s="1263"/>
      <c r="F15" s="1263"/>
      <c r="G15" s="1263"/>
      <c r="H15" s="48"/>
      <c r="I15" s="212"/>
      <c r="J15" s="50"/>
      <c r="K15" s="366"/>
      <c r="L15" s="50"/>
      <c r="M15" s="50"/>
      <c r="N15" s="50"/>
      <c r="O15" s="50"/>
      <c r="P15" s="50"/>
      <c r="Q15" s="50"/>
      <c r="R15" s="2"/>
      <c r="W15" s="50"/>
      <c r="X15" s="50"/>
    </row>
    <row r="16" spans="2:24" s="38" customFormat="1" ht="18.75" customHeight="1">
      <c r="B16" s="1"/>
      <c r="C16" s="661"/>
      <c r="D16" s="719"/>
      <c r="E16" s="661"/>
      <c r="F16" s="661"/>
      <c r="G16" s="661"/>
      <c r="H16" s="48"/>
      <c r="J16" s="50"/>
      <c r="K16" s="50"/>
      <c r="L16" s="50"/>
      <c r="M16" s="50"/>
      <c r="N16" s="50"/>
      <c r="O16" s="50"/>
      <c r="P16" s="50"/>
      <c r="Q16" s="50"/>
      <c r="R16" s="2"/>
      <c r="W16" s="50"/>
      <c r="X16" s="50"/>
    </row>
    <row r="17" spans="3:24" ht="15" customHeight="1">
      <c r="C17" s="652"/>
      <c r="D17" s="652"/>
      <c r="E17" s="652"/>
      <c r="F17" s="652"/>
      <c r="G17" s="652"/>
      <c r="H17" s="9"/>
      <c r="W17" s="2"/>
      <c r="X17" s="2"/>
    </row>
    <row r="18" spans="3:24" ht="9.75" customHeight="1">
      <c r="H18" s="9"/>
      <c r="W18" s="2"/>
      <c r="X18" s="2"/>
    </row>
    <row r="19" spans="3:24" ht="15" customHeight="1">
      <c r="D19" s="367"/>
      <c r="H19" s="8"/>
    </row>
    <row r="20" spans="3:24" ht="15" customHeight="1">
      <c r="H20" s="8"/>
    </row>
    <row r="21" spans="3:24" ht="15" customHeight="1">
      <c r="H21" s="8"/>
    </row>
    <row r="22" spans="3:24" ht="15" customHeight="1">
      <c r="H22" s="10"/>
      <c r="I22" s="15"/>
    </row>
    <row r="23" spans="3:24" ht="15" customHeight="1">
      <c r="H23" s="10"/>
    </row>
    <row r="24" spans="3:24" ht="15" customHeight="1">
      <c r="H24" s="10"/>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20"/>
      <c r="L29" s="14"/>
      <c r="M29" s="14"/>
      <c r="N29" s="14"/>
    </row>
    <row r="30" spans="3:24" ht="15" customHeight="1">
      <c r="H30" s="10"/>
      <c r="I30" s="14"/>
      <c r="J30" s="14"/>
      <c r="K30" s="14"/>
      <c r="L30" s="14"/>
      <c r="M30" s="14"/>
      <c r="N30" s="14"/>
    </row>
    <row r="31" spans="3:24" ht="15" customHeight="1">
      <c r="I31" s="420"/>
      <c r="J31" s="421"/>
      <c r="K31" s="421"/>
      <c r="L31" s="421"/>
      <c r="M31" s="421"/>
      <c r="N31" s="422"/>
    </row>
    <row r="33" spans="2:13" ht="14.25" customHeight="1"/>
    <row r="34" spans="2:13" ht="14.25" customHeight="1"/>
    <row r="35" spans="2:13" ht="14.25" customHeight="1"/>
    <row r="36" spans="2:13" ht="14.25" customHeight="1"/>
    <row r="38" spans="2:13">
      <c r="B38" s="16"/>
      <c r="C38" s="884"/>
      <c r="D38" s="884"/>
      <c r="E38" s="884"/>
      <c r="F38" s="884"/>
      <c r="G38" s="884"/>
      <c r="H38" s="16"/>
      <c r="I38" s="16"/>
      <c r="J38" s="14"/>
      <c r="K38" s="14"/>
      <c r="L38" s="14"/>
      <c r="M38" s="14"/>
    </row>
    <row r="39" spans="2:13" ht="17.399999999999999">
      <c r="C39" s="19"/>
      <c r="D39" s="522"/>
      <c r="E39" s="19"/>
      <c r="F39" s="19"/>
      <c r="G39" s="19"/>
    </row>
  </sheetData>
  <mergeCells count="8">
    <mergeCell ref="P7:Q7"/>
    <mergeCell ref="B15:G15"/>
    <mergeCell ref="B1:G1"/>
    <mergeCell ref="B3:G3"/>
    <mergeCell ref="B4:G4"/>
    <mergeCell ref="P4:Q4"/>
    <mergeCell ref="P5:Q5"/>
    <mergeCell ref="P6:Q6"/>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R43"/>
  <sheetViews>
    <sheetView topLeftCell="A10" zoomScaleNormal="100" workbookViewId="0">
      <selection activeCell="K29" sqref="K29"/>
    </sheetView>
  </sheetViews>
  <sheetFormatPr baseColWidth="10" defaultColWidth="10.921875" defaultRowHeight="11.4"/>
  <cols>
    <col min="1" max="1" width="11.84375" style="1" customWidth="1"/>
    <col min="2" max="6" width="9" style="1" customWidth="1"/>
    <col min="7" max="7" width="9.3828125" style="1" customWidth="1"/>
    <col min="8" max="8" width="6.921875" style="37" customWidth="1"/>
    <col min="9" max="14" width="10.921875" style="37"/>
    <col min="15" max="18" width="10.921875" style="125"/>
    <col min="19" max="16384" width="10.921875" style="1"/>
  </cols>
  <sheetData>
    <row r="1" spans="1:18" s="24" customFormat="1" ht="13.2">
      <c r="A1" s="1038" t="s">
        <v>1</v>
      </c>
      <c r="B1" s="1038"/>
      <c r="C1" s="1038"/>
      <c r="D1" s="1038"/>
      <c r="E1" s="1038"/>
      <c r="F1" s="1038"/>
      <c r="G1" s="1038"/>
      <c r="H1" s="196"/>
      <c r="I1" s="196"/>
      <c r="J1" s="196"/>
      <c r="K1" s="196"/>
      <c r="L1" s="196"/>
      <c r="M1" s="196"/>
      <c r="N1" s="196"/>
      <c r="O1" s="118"/>
      <c r="P1" s="118"/>
      <c r="Q1" s="118"/>
      <c r="R1" s="118"/>
    </row>
    <row r="2" spans="1:18" s="24" customFormat="1" ht="13.2">
      <c r="A2" s="29"/>
      <c r="B2" s="29"/>
      <c r="C2" s="29"/>
      <c r="D2" s="29"/>
      <c r="E2" s="29"/>
      <c r="F2" s="29"/>
      <c r="G2" s="29"/>
      <c r="H2" s="196"/>
      <c r="I2" s="196"/>
      <c r="J2" s="196"/>
      <c r="K2" s="196"/>
      <c r="L2" s="196"/>
      <c r="M2" s="196"/>
      <c r="N2" s="196"/>
      <c r="O2" s="118"/>
      <c r="P2" s="118"/>
      <c r="Q2" s="118"/>
      <c r="R2" s="118"/>
    </row>
    <row r="3" spans="1:18" s="24" customFormat="1" ht="13.2">
      <c r="A3" s="1038" t="s">
        <v>436</v>
      </c>
      <c r="B3" s="1038"/>
      <c r="C3" s="1038"/>
      <c r="D3" s="1038"/>
      <c r="E3" s="1038"/>
      <c r="F3" s="1038"/>
      <c r="G3" s="1038"/>
      <c r="H3" s="196"/>
      <c r="I3" s="196"/>
      <c r="J3" s="196"/>
      <c r="K3" s="196"/>
      <c r="L3" s="196"/>
      <c r="M3" s="196"/>
      <c r="N3" s="196"/>
      <c r="O3" s="118"/>
      <c r="P3" s="118"/>
      <c r="Q3" s="118"/>
      <c r="R3" s="118"/>
    </row>
    <row r="4" spans="1:18" s="24" customFormat="1" ht="13.2">
      <c r="A4" s="1039" t="s">
        <v>604</v>
      </c>
      <c r="B4" s="1039"/>
      <c r="C4" s="1039"/>
      <c r="D4" s="1039"/>
      <c r="E4" s="1039"/>
      <c r="F4" s="1039"/>
      <c r="G4" s="1039"/>
      <c r="H4" s="196"/>
      <c r="I4" s="196"/>
      <c r="J4" s="196"/>
      <c r="K4" s="196"/>
      <c r="L4" s="196"/>
      <c r="M4" s="196"/>
      <c r="N4" s="196"/>
      <c r="O4" s="118"/>
      <c r="P4" s="118"/>
      <c r="Q4" s="118"/>
      <c r="R4" s="118"/>
    </row>
    <row r="5" spans="1:18" s="22" customFormat="1" ht="49.5" customHeight="1">
      <c r="A5" s="647" t="s">
        <v>367</v>
      </c>
      <c r="B5" s="647" t="s">
        <v>130</v>
      </c>
      <c r="C5" s="647" t="s">
        <v>6</v>
      </c>
      <c r="D5" s="647" t="s">
        <v>13</v>
      </c>
      <c r="E5" s="647" t="s">
        <v>111</v>
      </c>
      <c r="F5" s="647" t="s">
        <v>132</v>
      </c>
      <c r="G5" s="647" t="s">
        <v>133</v>
      </c>
      <c r="H5" s="196"/>
      <c r="I5" s="36"/>
      <c r="J5" s="36"/>
      <c r="K5" s="36"/>
      <c r="L5" s="36"/>
      <c r="M5" s="36"/>
      <c r="N5" s="36"/>
      <c r="O5" s="127"/>
      <c r="P5" s="127"/>
      <c r="Q5" s="127"/>
      <c r="R5" s="127"/>
    </row>
    <row r="6" spans="1:18" s="22" customFormat="1" ht="15.75" customHeight="1">
      <c r="A6" s="113" t="s">
        <v>63</v>
      </c>
      <c r="B6" s="759">
        <v>199.12700000000001</v>
      </c>
      <c r="C6" s="760">
        <v>695.95</v>
      </c>
      <c r="D6" s="760">
        <v>697.43299999999999</v>
      </c>
      <c r="E6" s="760">
        <v>158.19800000000001</v>
      </c>
      <c r="F6" s="759">
        <v>197.64400000000001</v>
      </c>
      <c r="G6" s="80">
        <v>0.28338779495664818</v>
      </c>
      <c r="H6" s="203"/>
      <c r="I6" s="196"/>
      <c r="J6" s="196"/>
      <c r="K6" s="196"/>
      <c r="L6" s="196"/>
      <c r="M6" s="196"/>
      <c r="N6" s="196"/>
      <c r="O6" s="196"/>
      <c r="P6" s="196"/>
      <c r="Q6" s="196"/>
      <c r="R6" s="196"/>
    </row>
    <row r="7" spans="1:18" s="22" customFormat="1" ht="15.75" customHeight="1">
      <c r="A7" s="113" t="s">
        <v>65</v>
      </c>
      <c r="B7" s="759">
        <v>197.64400000000001</v>
      </c>
      <c r="C7" s="760">
        <v>658.649</v>
      </c>
      <c r="D7" s="760">
        <v>679.38300000000004</v>
      </c>
      <c r="E7" s="760">
        <v>137.33000000000001</v>
      </c>
      <c r="F7" s="759">
        <v>176.91</v>
      </c>
      <c r="G7" s="80">
        <v>0.26039803763120356</v>
      </c>
      <c r="H7" s="203"/>
      <c r="I7" s="196"/>
      <c r="J7" s="196"/>
      <c r="K7" s="196"/>
      <c r="L7" s="196"/>
      <c r="M7" s="196"/>
      <c r="N7" s="196"/>
      <c r="O7" s="196"/>
      <c r="P7" s="196"/>
      <c r="Q7" s="196"/>
      <c r="R7" s="196"/>
    </row>
    <row r="8" spans="1:18" s="22" customFormat="1" ht="15.75" customHeight="1">
      <c r="A8" s="113" t="s">
        <v>69</v>
      </c>
      <c r="B8" s="759">
        <v>177.06</v>
      </c>
      <c r="C8" s="760">
        <v>715.36</v>
      </c>
      <c r="D8" s="760">
        <v>698.33</v>
      </c>
      <c r="E8" s="760">
        <v>165.91</v>
      </c>
      <c r="F8" s="759">
        <v>194.09</v>
      </c>
      <c r="G8" s="80">
        <v>0.27793450088067245</v>
      </c>
      <c r="H8" s="203"/>
      <c r="I8" s="196"/>
      <c r="J8" s="196"/>
      <c r="K8" s="196"/>
      <c r="L8" s="196"/>
      <c r="M8" s="196"/>
      <c r="N8" s="196"/>
      <c r="O8" s="196"/>
      <c r="P8" s="196"/>
      <c r="Q8" s="196"/>
      <c r="R8" s="196"/>
    </row>
    <row r="9" spans="1:18" s="22" customFormat="1" ht="15.75" customHeight="1">
      <c r="A9" s="113" t="s">
        <v>142</v>
      </c>
      <c r="B9" s="759">
        <v>194.69</v>
      </c>
      <c r="C9" s="760">
        <v>728.26</v>
      </c>
      <c r="D9" s="760">
        <v>705.74</v>
      </c>
      <c r="E9" s="760">
        <v>164.42</v>
      </c>
      <c r="F9" s="759">
        <v>217.2</v>
      </c>
      <c r="G9" s="80">
        <v>0.30776206534984551</v>
      </c>
      <c r="H9" s="203"/>
      <c r="I9" s="196"/>
      <c r="J9" s="196"/>
      <c r="K9" s="196"/>
      <c r="L9" s="196"/>
      <c r="M9" s="196"/>
      <c r="N9" s="196"/>
      <c r="O9" s="196"/>
      <c r="P9" s="196"/>
      <c r="Q9" s="196"/>
      <c r="R9" s="196"/>
    </row>
    <row r="10" spans="1:18" s="22" customFormat="1" ht="15.75" customHeight="1">
      <c r="A10" s="113" t="s">
        <v>365</v>
      </c>
      <c r="B10" s="759">
        <v>218.69</v>
      </c>
      <c r="C10" s="760">
        <v>735.21</v>
      </c>
      <c r="D10" s="760">
        <v>711.16</v>
      </c>
      <c r="E10" s="760">
        <v>172.84</v>
      </c>
      <c r="F10" s="759">
        <v>242.74</v>
      </c>
      <c r="G10" s="80">
        <v>0.34132965858597225</v>
      </c>
      <c r="H10" s="203"/>
      <c r="I10" s="196"/>
      <c r="J10" s="196"/>
      <c r="K10" s="196"/>
      <c r="L10" s="196"/>
      <c r="M10" s="196"/>
      <c r="N10" s="196"/>
      <c r="O10" s="196"/>
      <c r="P10" s="196"/>
      <c r="Q10" s="196"/>
      <c r="R10" s="196"/>
    </row>
    <row r="11" spans="1:18" s="22" customFormat="1" ht="15.75" customHeight="1">
      <c r="A11" s="42" t="s">
        <v>456</v>
      </c>
      <c r="B11" s="758">
        <v>245</v>
      </c>
      <c r="C11" s="758">
        <v>756.4</v>
      </c>
      <c r="D11" s="758">
        <v>739.09</v>
      </c>
      <c r="E11" s="758">
        <v>183.36</v>
      </c>
      <c r="F11" s="758">
        <v>262.08</v>
      </c>
      <c r="G11" s="80">
        <v>0.34132965858597225</v>
      </c>
      <c r="H11" s="203"/>
      <c r="I11" s="196"/>
      <c r="J11" s="196"/>
      <c r="K11" s="196"/>
      <c r="L11" s="196"/>
      <c r="M11" s="196"/>
      <c r="N11" s="196"/>
      <c r="O11" s="196"/>
      <c r="P11" s="196"/>
      <c r="Q11" s="196"/>
      <c r="R11" s="196"/>
    </row>
    <row r="12" spans="1:18" s="115" customFormat="1" ht="15.75" customHeight="1">
      <c r="A12" s="525" t="s">
        <v>509</v>
      </c>
      <c r="B12" s="758">
        <v>262.79000000000002</v>
      </c>
      <c r="C12" s="758">
        <v>762.88</v>
      </c>
      <c r="D12" s="758">
        <v>741.98</v>
      </c>
      <c r="E12" s="758">
        <v>182.47</v>
      </c>
      <c r="F12" s="758">
        <v>283.69</v>
      </c>
      <c r="G12" s="80">
        <v>0.34132965858597225</v>
      </c>
      <c r="H12" s="203"/>
      <c r="I12" s="196"/>
      <c r="J12" s="196"/>
      <c r="K12" s="196"/>
      <c r="L12" s="196"/>
      <c r="M12" s="196"/>
      <c r="N12" s="196"/>
      <c r="O12" s="196"/>
      <c r="P12" s="196"/>
      <c r="Q12" s="196"/>
      <c r="R12" s="196"/>
    </row>
    <row r="13" spans="1:18" s="22" customFormat="1" ht="15.75" customHeight="1">
      <c r="A13" s="741" t="s">
        <v>497</v>
      </c>
      <c r="B13" s="758">
        <v>284.06</v>
      </c>
      <c r="C13" s="758">
        <v>730.54</v>
      </c>
      <c r="D13" s="758">
        <v>735.24</v>
      </c>
      <c r="E13" s="758">
        <v>173.56</v>
      </c>
      <c r="F13" s="758">
        <v>279.35000000000002</v>
      </c>
      <c r="G13" s="80">
        <f>F13/D13</f>
        <v>0.37994396387574131</v>
      </c>
      <c r="H13" s="203"/>
      <c r="J13" s="196"/>
      <c r="K13" s="196"/>
      <c r="L13" s="196"/>
      <c r="M13" s="196"/>
      <c r="N13" s="196"/>
      <c r="O13" s="196"/>
      <c r="P13" s="196"/>
      <c r="Q13" s="196"/>
      <c r="R13" s="196"/>
    </row>
    <row r="14" spans="1:18" s="22" customFormat="1" ht="15.75" customHeight="1">
      <c r="A14" s="741" t="s">
        <v>603</v>
      </c>
      <c r="B14" s="758">
        <v>279.35000000000002</v>
      </c>
      <c r="C14" s="758">
        <v>764.32</v>
      </c>
      <c r="D14" s="758">
        <v>748.55</v>
      </c>
      <c r="E14" s="758">
        <v>183.4</v>
      </c>
      <c r="F14" s="758">
        <v>295.12</v>
      </c>
      <c r="G14" s="80">
        <f>F14/D14</f>
        <v>0.39425556075078488</v>
      </c>
      <c r="H14" s="203"/>
      <c r="J14" s="262"/>
      <c r="K14" s="196"/>
      <c r="L14" s="196"/>
      <c r="M14" s="196"/>
      <c r="N14" s="196"/>
      <c r="O14" s="196"/>
      <c r="P14" s="196"/>
      <c r="Q14" s="196"/>
      <c r="R14" s="196"/>
    </row>
    <row r="15" spans="1:18" s="22" customFormat="1" ht="15.75" customHeight="1">
      <c r="A15" s="747" t="s">
        <v>602</v>
      </c>
      <c r="B15" s="758">
        <v>295.12</v>
      </c>
      <c r="C15" s="758">
        <v>768.49</v>
      </c>
      <c r="D15" s="758">
        <v>753.49</v>
      </c>
      <c r="E15" s="758">
        <v>187.98</v>
      </c>
      <c r="F15" s="758">
        <v>310.12</v>
      </c>
      <c r="G15" s="80">
        <f>F15/D15</f>
        <v>0.41157812313368458</v>
      </c>
      <c r="H15" s="203"/>
      <c r="I15" s="19"/>
      <c r="J15" s="262"/>
      <c r="K15" s="196"/>
      <c r="L15" s="196"/>
      <c r="M15" s="196"/>
      <c r="N15" s="196"/>
      <c r="O15" s="196"/>
      <c r="P15" s="196"/>
      <c r="Q15" s="196"/>
      <c r="R15" s="196"/>
    </row>
    <row r="16" spans="1:18" s="22" customFormat="1" ht="15" customHeight="1">
      <c r="A16" s="1037" t="s">
        <v>171</v>
      </c>
      <c r="B16" s="1037"/>
      <c r="C16" s="1037"/>
      <c r="D16" s="1037"/>
      <c r="E16" s="1037"/>
      <c r="F16" s="1037"/>
      <c r="G16" s="1037"/>
      <c r="I16" s="196"/>
      <c r="J16" s="196"/>
      <c r="K16" s="196"/>
      <c r="L16" s="196"/>
      <c r="M16" s="196"/>
      <c r="N16" s="196"/>
      <c r="O16" s="196"/>
      <c r="P16" s="196"/>
      <c r="Q16" s="196"/>
      <c r="R16" s="196"/>
    </row>
    <row r="17" spans="1:18" s="22" customFormat="1" ht="9.9" customHeight="1">
      <c r="A17" s="662"/>
      <c r="B17" s="946"/>
      <c r="C17" s="946"/>
      <c r="D17" s="946"/>
      <c r="E17" s="946"/>
      <c r="F17" s="946"/>
      <c r="G17" s="662"/>
      <c r="I17" s="196"/>
      <c r="J17" s="196"/>
      <c r="K17" s="196"/>
      <c r="L17" s="196"/>
      <c r="M17" s="196"/>
      <c r="N17" s="196"/>
      <c r="O17" s="196"/>
      <c r="P17" s="196"/>
      <c r="Q17" s="196"/>
      <c r="R17" s="196"/>
    </row>
    <row r="19" spans="1:18" ht="15" customHeight="1">
      <c r="H19" s="195"/>
    </row>
    <row r="20" spans="1:18" ht="9.75" customHeight="1">
      <c r="H20" s="519"/>
      <c r="I20" s="519"/>
      <c r="J20" s="519"/>
      <c r="K20" s="519"/>
      <c r="L20" s="519"/>
      <c r="M20" s="519"/>
      <c r="N20" s="519"/>
      <c r="O20" s="519"/>
      <c r="P20" s="519"/>
      <c r="Q20" s="519"/>
    </row>
    <row r="21" spans="1:18" ht="15" customHeight="1">
      <c r="H21" s="519"/>
      <c r="I21" s="519"/>
      <c r="J21" s="519"/>
      <c r="K21" s="519"/>
      <c r="L21" s="519"/>
      <c r="M21" s="519"/>
      <c r="N21" s="519"/>
      <c r="O21" s="519"/>
      <c r="P21" s="519"/>
      <c r="Q21" s="519"/>
    </row>
    <row r="22" spans="1:18" ht="15" customHeight="1">
      <c r="H22" s="519"/>
      <c r="I22" s="519"/>
      <c r="J22" s="519"/>
      <c r="K22" s="519"/>
      <c r="L22" s="519"/>
      <c r="M22" s="519"/>
      <c r="N22" s="519"/>
      <c r="O22" s="519"/>
      <c r="P22" s="519"/>
      <c r="Q22" s="519"/>
    </row>
    <row r="23" spans="1:18" ht="15" customHeight="1">
      <c r="H23" s="519"/>
      <c r="I23" s="519"/>
      <c r="J23" s="519"/>
      <c r="K23" s="519"/>
      <c r="L23" s="519"/>
      <c r="M23" s="519"/>
      <c r="N23" s="519"/>
      <c r="O23" s="519"/>
      <c r="P23" s="519"/>
      <c r="Q23" s="519"/>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97"/>
    </row>
    <row r="31" spans="1:18" ht="15" customHeight="1">
      <c r="H31" s="197"/>
    </row>
    <row r="32" spans="1:18" ht="15" customHeight="1">
      <c r="H32" s="197"/>
    </row>
    <row r="33" spans="1:8" ht="15" customHeight="1">
      <c r="H33" s="198"/>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67"/>
      <c r="D41" s="367"/>
      <c r="E41" s="367"/>
      <c r="F41" s="367"/>
    </row>
    <row r="42" spans="1:8" ht="17.399999999999999">
      <c r="C42" s="19"/>
      <c r="D42" s="19"/>
      <c r="E42" s="19"/>
      <c r="F42" s="19"/>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79998168889431442"/>
    <pageSetUpPr fitToPage="1"/>
  </sheetPr>
  <dimension ref="B1:X31"/>
  <sheetViews>
    <sheetView zoomScaleNormal="100" workbookViewId="0">
      <selection activeCell="B4" sqref="B4:O4"/>
    </sheetView>
  </sheetViews>
  <sheetFormatPr baseColWidth="10" defaultRowHeight="17.399999999999999"/>
  <cols>
    <col min="1" max="1" width="1.84375" customWidth="1"/>
    <col min="2" max="2" width="11.61328125" customWidth="1"/>
    <col min="3" max="3" width="8.84375" bestFit="1" customWidth="1"/>
    <col min="4" max="15" width="4.61328125" customWidth="1"/>
  </cols>
  <sheetData>
    <row r="1" spans="2:24">
      <c r="B1" s="433"/>
      <c r="C1" s="433"/>
      <c r="D1" s="433"/>
      <c r="E1" s="433"/>
      <c r="F1" s="433"/>
      <c r="G1" s="433"/>
      <c r="H1" s="433"/>
      <c r="I1" s="433"/>
      <c r="J1" s="433"/>
      <c r="K1" s="433"/>
      <c r="L1" s="433"/>
      <c r="M1" s="433"/>
      <c r="N1" s="433"/>
    </row>
    <row r="2" spans="2:24">
      <c r="B2" s="1042" t="s">
        <v>2</v>
      </c>
      <c r="C2" s="1042"/>
      <c r="D2" s="1042"/>
      <c r="E2" s="1042"/>
      <c r="F2" s="1042"/>
      <c r="G2" s="1042"/>
      <c r="H2" s="1042"/>
      <c r="I2" s="1042"/>
      <c r="J2" s="1042"/>
      <c r="K2" s="1042"/>
      <c r="L2" s="1042"/>
      <c r="M2" s="1042"/>
      <c r="N2" s="1042"/>
      <c r="O2" s="1042"/>
    </row>
    <row r="3" spans="2:24" ht="18" customHeight="1">
      <c r="B3" s="1043" t="s">
        <v>439</v>
      </c>
      <c r="C3" s="1043"/>
      <c r="D3" s="1043"/>
      <c r="E3" s="1043"/>
      <c r="F3" s="1043"/>
      <c r="G3" s="1043"/>
      <c r="H3" s="1043"/>
      <c r="I3" s="1043"/>
      <c r="J3" s="1043"/>
      <c r="K3" s="1043"/>
      <c r="L3" s="1043"/>
      <c r="M3" s="1043"/>
      <c r="N3" s="1043"/>
      <c r="O3" s="1043"/>
    </row>
    <row r="4" spans="2:24" ht="18" customHeight="1">
      <c r="B4" s="1044" t="s">
        <v>604</v>
      </c>
      <c r="C4" s="1044"/>
      <c r="D4" s="1044"/>
      <c r="E4" s="1044"/>
      <c r="F4" s="1044"/>
      <c r="G4" s="1044"/>
      <c r="H4" s="1044"/>
      <c r="I4" s="1044"/>
      <c r="J4" s="1044"/>
      <c r="K4" s="1044"/>
      <c r="L4" s="1044"/>
      <c r="M4" s="1044"/>
      <c r="N4" s="1044"/>
      <c r="O4" s="1044"/>
    </row>
    <row r="5" spans="2:24">
      <c r="B5" s="1041"/>
      <c r="C5" s="1041"/>
      <c r="D5" s="1041"/>
      <c r="E5" s="1041"/>
      <c r="F5" s="1041"/>
      <c r="G5" s="1041"/>
      <c r="H5" s="1041"/>
      <c r="I5" s="1041"/>
      <c r="J5" s="835"/>
      <c r="K5" s="433"/>
      <c r="L5" s="433"/>
      <c r="M5" s="433"/>
      <c r="N5" s="433"/>
    </row>
    <row r="6" spans="2:24" ht="58.5" customHeight="1">
      <c r="B6" s="745" t="s">
        <v>5</v>
      </c>
      <c r="C6" s="746" t="s">
        <v>71</v>
      </c>
      <c r="D6" s="746" t="s">
        <v>9</v>
      </c>
      <c r="E6" s="746" t="s">
        <v>202</v>
      </c>
      <c r="F6" s="746" t="s">
        <v>308</v>
      </c>
      <c r="G6" s="746" t="s">
        <v>203</v>
      </c>
      <c r="H6" s="746" t="s">
        <v>309</v>
      </c>
      <c r="I6" s="746" t="s">
        <v>310</v>
      </c>
      <c r="J6" s="746" t="s">
        <v>311</v>
      </c>
      <c r="K6" s="746" t="s">
        <v>89</v>
      </c>
      <c r="L6" s="746" t="s">
        <v>312</v>
      </c>
      <c r="M6" s="746" t="s">
        <v>313</v>
      </c>
      <c r="N6" s="746" t="s">
        <v>129</v>
      </c>
      <c r="O6" s="746" t="s">
        <v>510</v>
      </c>
    </row>
    <row r="7" spans="2:24" ht="21.75" customHeight="1">
      <c r="B7" s="1267" t="s">
        <v>657</v>
      </c>
      <c r="C7" s="1267"/>
      <c r="D7" s="1267"/>
      <c r="E7" s="1267"/>
      <c r="F7" s="1267"/>
      <c r="G7" s="1267"/>
      <c r="H7" s="1267"/>
      <c r="I7" s="1267"/>
      <c r="J7" s="1267"/>
      <c r="K7" s="1267"/>
      <c r="L7" s="1267"/>
      <c r="M7" s="1267"/>
      <c r="N7" s="1267"/>
      <c r="O7" s="1267"/>
    </row>
    <row r="8" spans="2:24">
      <c r="B8" s="701" t="s">
        <v>130</v>
      </c>
      <c r="C8" s="867">
        <v>176.74</v>
      </c>
      <c r="D8" s="867">
        <v>0.184</v>
      </c>
      <c r="E8" s="867">
        <v>0.19</v>
      </c>
      <c r="F8" s="867">
        <v>1.07</v>
      </c>
      <c r="G8" s="867">
        <v>1.9E-2</v>
      </c>
      <c r="H8" s="867">
        <v>29.5</v>
      </c>
      <c r="I8" s="867">
        <v>0.93</v>
      </c>
      <c r="J8" s="867">
        <v>4.54</v>
      </c>
      <c r="K8" s="867">
        <v>1.42</v>
      </c>
      <c r="L8" s="867">
        <v>0.10199999999999999</v>
      </c>
      <c r="M8" s="867">
        <v>1.1000000000000001</v>
      </c>
      <c r="N8" s="867">
        <v>115</v>
      </c>
      <c r="O8" s="867">
        <v>61.74</v>
      </c>
    </row>
    <row r="9" spans="2:24">
      <c r="B9" s="702" t="s">
        <v>6</v>
      </c>
      <c r="C9" s="867">
        <v>493.79</v>
      </c>
      <c r="D9" s="867">
        <v>0.70799999999999996</v>
      </c>
      <c r="E9" s="867">
        <v>7.14</v>
      </c>
      <c r="F9" s="867">
        <v>12.7</v>
      </c>
      <c r="G9" s="867">
        <v>0.70399999999999996</v>
      </c>
      <c r="H9" s="867">
        <v>118</v>
      </c>
      <c r="I9" s="867">
        <v>7.2</v>
      </c>
      <c r="J9" s="867">
        <v>18</v>
      </c>
      <c r="K9" s="867">
        <v>5.86</v>
      </c>
      <c r="L9" s="867">
        <v>0.84</v>
      </c>
      <c r="M9" s="867">
        <v>27.37</v>
      </c>
      <c r="N9" s="867">
        <v>146.72999999999999</v>
      </c>
      <c r="O9" s="867">
        <v>347.06</v>
      </c>
    </row>
    <row r="10" spans="2:24">
      <c r="B10" s="702" t="s">
        <v>126</v>
      </c>
      <c r="C10" s="867">
        <v>40.659999999999997</v>
      </c>
      <c r="D10" s="867">
        <v>8.0000000000000002E-3</v>
      </c>
      <c r="E10" s="867">
        <v>0.85</v>
      </c>
      <c r="F10" s="867">
        <v>0.01</v>
      </c>
      <c r="G10" s="867">
        <v>2E-3</v>
      </c>
      <c r="H10" s="867">
        <v>0</v>
      </c>
      <c r="I10" s="867">
        <v>0</v>
      </c>
      <c r="J10" s="867">
        <v>0.25</v>
      </c>
      <c r="K10" s="867">
        <v>1.02</v>
      </c>
      <c r="L10" s="867">
        <v>0</v>
      </c>
      <c r="M10" s="867">
        <v>0.4</v>
      </c>
      <c r="N10" s="867">
        <v>2.4</v>
      </c>
      <c r="O10" s="867">
        <v>38.26</v>
      </c>
    </row>
    <row r="11" spans="2:24">
      <c r="B11" s="702" t="s">
        <v>13</v>
      </c>
      <c r="C11" s="867">
        <v>490.19</v>
      </c>
      <c r="D11" s="867">
        <v>0.52</v>
      </c>
      <c r="E11" s="867">
        <v>7.3</v>
      </c>
      <c r="F11" s="867">
        <v>10.45</v>
      </c>
      <c r="G11" s="867">
        <v>0.06</v>
      </c>
      <c r="H11" s="867">
        <v>102.3</v>
      </c>
      <c r="I11" s="867">
        <v>3</v>
      </c>
      <c r="J11" s="867">
        <v>11.2</v>
      </c>
      <c r="K11" s="867">
        <v>4.22</v>
      </c>
      <c r="L11" s="867">
        <v>7.4999999999999997E-2</v>
      </c>
      <c r="M11" s="867">
        <v>21.3</v>
      </c>
      <c r="N11" s="867">
        <v>145.13</v>
      </c>
      <c r="O11" s="867">
        <v>345.06</v>
      </c>
    </row>
    <row r="12" spans="2:24">
      <c r="B12" s="702" t="s">
        <v>111</v>
      </c>
      <c r="C12" s="867">
        <v>42.4</v>
      </c>
      <c r="D12" s="867">
        <v>0.33</v>
      </c>
      <c r="E12" s="867">
        <v>0.5</v>
      </c>
      <c r="F12" s="867">
        <v>2.2000000000000002</v>
      </c>
      <c r="G12" s="867">
        <v>0.6</v>
      </c>
      <c r="H12" s="867">
        <v>10.199999999999999</v>
      </c>
      <c r="I12" s="867">
        <v>4.4000000000000004</v>
      </c>
      <c r="J12" s="867">
        <v>7.5</v>
      </c>
      <c r="K12" s="867">
        <v>3.11</v>
      </c>
      <c r="L12" s="867">
        <v>0.77500000000000002</v>
      </c>
      <c r="M12" s="867">
        <v>6.5</v>
      </c>
      <c r="N12" s="867">
        <v>3</v>
      </c>
      <c r="O12" s="867">
        <v>39.4</v>
      </c>
    </row>
    <row r="13" spans="2:24">
      <c r="B13" s="703" t="s">
        <v>132</v>
      </c>
      <c r="C13" s="867">
        <v>180.35</v>
      </c>
      <c r="D13" s="867">
        <v>0.122</v>
      </c>
      <c r="E13" s="867">
        <v>0.38</v>
      </c>
      <c r="F13" s="867">
        <v>1.1299999999999999</v>
      </c>
      <c r="G13" s="867">
        <v>6.5000000000000002E-2</v>
      </c>
      <c r="H13" s="867">
        <v>35</v>
      </c>
      <c r="I13" s="867">
        <v>0.73</v>
      </c>
      <c r="J13" s="867">
        <v>4.09</v>
      </c>
      <c r="K13" s="867">
        <v>0.97</v>
      </c>
      <c r="L13" s="867">
        <v>9.1999999999999998E-2</v>
      </c>
      <c r="M13" s="867">
        <v>1.07</v>
      </c>
      <c r="N13" s="867">
        <v>116</v>
      </c>
      <c r="O13" s="867">
        <v>64.349999999999994</v>
      </c>
      <c r="P13" s="297"/>
      <c r="Q13" s="297"/>
      <c r="R13" s="297"/>
      <c r="S13" s="297"/>
      <c r="T13" s="297"/>
      <c r="U13" s="297"/>
      <c r="V13" s="297"/>
      <c r="W13" s="297"/>
      <c r="X13" s="297"/>
    </row>
    <row r="14" spans="2:24" ht="18" customHeight="1">
      <c r="B14" s="1040" t="s">
        <v>658</v>
      </c>
      <c r="C14" s="1040"/>
      <c r="D14" s="1040"/>
      <c r="E14" s="1040"/>
      <c r="F14" s="1040"/>
      <c r="G14" s="1040"/>
      <c r="H14" s="1040"/>
      <c r="I14" s="1040"/>
      <c r="J14" s="1040"/>
      <c r="K14" s="1040"/>
      <c r="L14" s="1040"/>
      <c r="M14" s="1040"/>
      <c r="N14" s="1040"/>
      <c r="O14" s="1040"/>
    </row>
    <row r="15" spans="2:24">
      <c r="B15" s="701" t="s">
        <v>130</v>
      </c>
      <c r="C15" s="867">
        <v>180.35</v>
      </c>
      <c r="D15" s="867">
        <v>0.122</v>
      </c>
      <c r="E15" s="867">
        <v>0.38</v>
      </c>
      <c r="F15" s="867">
        <v>1.1299999999999999</v>
      </c>
      <c r="G15" s="867">
        <v>6.5000000000000002E-2</v>
      </c>
      <c r="H15" s="867">
        <v>35</v>
      </c>
      <c r="I15" s="867">
        <v>0.73</v>
      </c>
      <c r="J15" s="867">
        <v>4.09</v>
      </c>
      <c r="K15" s="867">
        <v>0.97</v>
      </c>
      <c r="L15" s="867">
        <v>9.1999999999999998E-2</v>
      </c>
      <c r="M15" s="867">
        <v>1.07</v>
      </c>
      <c r="N15" s="867">
        <v>116</v>
      </c>
      <c r="O15" s="867">
        <v>64.349999999999994</v>
      </c>
    </row>
    <row r="16" spans="2:24">
      <c r="B16" s="704" t="s">
        <v>6</v>
      </c>
      <c r="C16" s="867">
        <v>501.96</v>
      </c>
      <c r="D16" s="867">
        <v>0.81899999999999995</v>
      </c>
      <c r="E16" s="867">
        <v>6.87</v>
      </c>
      <c r="F16" s="867">
        <v>13.1</v>
      </c>
      <c r="G16" s="867">
        <v>0.69699999999999995</v>
      </c>
      <c r="H16" s="867">
        <v>118</v>
      </c>
      <c r="I16" s="867">
        <v>7.5</v>
      </c>
      <c r="J16" s="867">
        <v>20.399999999999999</v>
      </c>
      <c r="K16" s="867">
        <v>6.86</v>
      </c>
      <c r="L16" s="867">
        <v>0.85399999999999998</v>
      </c>
      <c r="M16" s="867">
        <v>27.5</v>
      </c>
      <c r="N16" s="867">
        <v>149</v>
      </c>
      <c r="O16" s="867">
        <v>352.96</v>
      </c>
      <c r="Q16" s="918"/>
    </row>
    <row r="17" spans="2:24">
      <c r="B17" s="704" t="s">
        <v>126</v>
      </c>
      <c r="C17" s="867">
        <v>42.08</v>
      </c>
      <c r="D17" s="867">
        <v>7.0000000000000001E-3</v>
      </c>
      <c r="E17" s="867">
        <v>0.9</v>
      </c>
      <c r="F17" s="867">
        <v>0.01</v>
      </c>
      <c r="G17" s="867">
        <v>2E-3</v>
      </c>
      <c r="H17" s="867">
        <v>0</v>
      </c>
      <c r="I17" s="867">
        <v>0</v>
      </c>
      <c r="J17" s="867">
        <v>0.2</v>
      </c>
      <c r="K17" s="867">
        <v>1.04</v>
      </c>
      <c r="L17" s="867">
        <v>0</v>
      </c>
      <c r="M17" s="867">
        <v>0.4</v>
      </c>
      <c r="N17" s="867">
        <v>2.2000000000000002</v>
      </c>
      <c r="O17" s="867">
        <v>39.880000000000003</v>
      </c>
    </row>
    <row r="18" spans="2:24">
      <c r="B18" s="704" t="s">
        <v>13</v>
      </c>
      <c r="C18" s="867">
        <v>498.12</v>
      </c>
      <c r="D18" s="867">
        <v>0.51</v>
      </c>
      <c r="E18" s="867">
        <v>7.2</v>
      </c>
      <c r="F18" s="867">
        <v>10.6</v>
      </c>
      <c r="G18" s="867">
        <v>6.5000000000000002E-2</v>
      </c>
      <c r="H18" s="867">
        <v>104</v>
      </c>
      <c r="I18" s="867">
        <v>3.1</v>
      </c>
      <c r="J18" s="867">
        <v>11.8</v>
      </c>
      <c r="K18" s="867">
        <v>4.37</v>
      </c>
      <c r="L18" s="867">
        <v>7.4999999999999997E-2</v>
      </c>
      <c r="M18" s="867">
        <v>21.4</v>
      </c>
      <c r="N18" s="867">
        <v>147</v>
      </c>
      <c r="O18" s="867">
        <v>351.12</v>
      </c>
    </row>
    <row r="19" spans="2:24">
      <c r="B19" s="704" t="s">
        <v>111</v>
      </c>
      <c r="C19" s="867">
        <v>45.22</v>
      </c>
      <c r="D19" s="867">
        <v>0.3</v>
      </c>
      <c r="E19" s="867">
        <v>0.5</v>
      </c>
      <c r="F19" s="867">
        <v>2.2000000000000002</v>
      </c>
      <c r="G19" s="867">
        <v>0.61</v>
      </c>
      <c r="H19" s="867">
        <v>11</v>
      </c>
      <c r="I19" s="867">
        <v>4.3</v>
      </c>
      <c r="J19" s="867">
        <v>9</v>
      </c>
      <c r="K19" s="867">
        <v>3.18</v>
      </c>
      <c r="L19" s="867">
        <v>0.8</v>
      </c>
      <c r="M19" s="867">
        <v>6.6</v>
      </c>
      <c r="N19" s="867">
        <v>3.2</v>
      </c>
      <c r="O19" s="867">
        <v>42.02</v>
      </c>
    </row>
    <row r="20" spans="2:24">
      <c r="B20" s="704" t="s">
        <v>132</v>
      </c>
      <c r="C20" s="867">
        <v>184.18</v>
      </c>
      <c r="D20" s="867">
        <v>0.13800000000000001</v>
      </c>
      <c r="E20" s="867">
        <v>0.44</v>
      </c>
      <c r="F20" s="867">
        <v>1.44</v>
      </c>
      <c r="G20" s="867">
        <v>8.8999999999999996E-2</v>
      </c>
      <c r="H20" s="867">
        <v>38</v>
      </c>
      <c r="I20" s="867">
        <v>0.83</v>
      </c>
      <c r="J20" s="867">
        <v>3.89</v>
      </c>
      <c r="K20" s="867">
        <v>1.33</v>
      </c>
      <c r="L20" s="867">
        <v>7.0999999999999994E-2</v>
      </c>
      <c r="M20" s="867">
        <v>0.97</v>
      </c>
      <c r="N20" s="867">
        <v>117</v>
      </c>
      <c r="O20" s="867">
        <v>67.180000000000007</v>
      </c>
      <c r="P20" s="297"/>
      <c r="Q20" s="947"/>
      <c r="R20" s="297"/>
      <c r="S20" s="297"/>
      <c r="T20" s="297"/>
      <c r="U20" s="297"/>
      <c r="V20" s="297"/>
      <c r="W20" s="297"/>
      <c r="X20" s="297"/>
    </row>
    <row r="21" spans="2:24">
      <c r="B21" s="1266" t="s">
        <v>359</v>
      </c>
      <c r="C21" s="1266"/>
      <c r="D21" s="1266"/>
      <c r="E21" s="1266"/>
      <c r="F21" s="1266"/>
      <c r="G21" s="1266"/>
      <c r="H21" s="1266"/>
      <c r="I21" s="1266"/>
      <c r="J21" s="1266"/>
      <c r="K21" s="1266"/>
      <c r="L21" s="1266"/>
      <c r="M21" s="1266"/>
      <c r="N21" s="1266"/>
      <c r="O21" s="1266"/>
    </row>
    <row r="22" spans="2:24">
      <c r="B22" s="727"/>
      <c r="C22" s="727"/>
      <c r="D22" s="727"/>
      <c r="E22" s="727"/>
      <c r="F22" s="727"/>
      <c r="G22" s="727"/>
      <c r="H22" s="727"/>
      <c r="I22" s="727"/>
      <c r="J22" s="727"/>
      <c r="K22" s="727"/>
      <c r="L22" s="727"/>
      <c r="M22" s="297"/>
      <c r="N22" s="297"/>
      <c r="O22" s="297"/>
    </row>
    <row r="23" spans="2:24">
      <c r="B23" s="297"/>
      <c r="C23" s="297"/>
      <c r="D23" s="297"/>
      <c r="E23" s="297"/>
      <c r="F23" s="297"/>
      <c r="G23" s="297"/>
      <c r="H23" s="297"/>
      <c r="I23" s="297"/>
      <c r="J23" s="297"/>
      <c r="K23" s="297"/>
      <c r="L23" s="297"/>
      <c r="M23" s="297"/>
      <c r="N23" s="297"/>
      <c r="O23" s="297"/>
    </row>
    <row r="24" spans="2:24">
      <c r="B24" s="297"/>
      <c r="C24" s="19"/>
      <c r="D24" s="297"/>
      <c r="E24" s="297"/>
      <c r="F24" s="297"/>
      <c r="G24" s="297"/>
      <c r="H24" s="297"/>
      <c r="I24" s="297"/>
      <c r="J24" s="297"/>
      <c r="K24" s="297"/>
      <c r="L24" s="297"/>
      <c r="M24" s="297"/>
      <c r="N24" s="297"/>
      <c r="O24" s="297"/>
    </row>
    <row r="25" spans="2:24">
      <c r="B25" s="297"/>
      <c r="C25" s="708"/>
      <c r="D25" s="297"/>
      <c r="E25" s="297"/>
      <c r="F25" s="297"/>
      <c r="G25" s="297"/>
      <c r="H25" s="297"/>
      <c r="I25" s="297"/>
      <c r="J25" s="297"/>
      <c r="K25" s="297"/>
      <c r="L25" s="297"/>
      <c r="M25" s="297"/>
      <c r="N25" s="297"/>
      <c r="O25" s="297"/>
    </row>
    <row r="26" spans="2:24">
      <c r="B26" s="297"/>
      <c r="C26" s="297"/>
      <c r="D26" s="297"/>
      <c r="E26" s="297"/>
      <c r="F26" s="297"/>
      <c r="G26" s="297"/>
      <c r="H26" s="297"/>
      <c r="I26" s="297"/>
      <c r="J26" s="297"/>
      <c r="K26" s="297"/>
      <c r="L26" s="297"/>
      <c r="M26" s="297"/>
      <c r="N26" s="297"/>
      <c r="O26" s="297"/>
    </row>
    <row r="27" spans="2:24">
      <c r="B27" s="297"/>
      <c r="C27" s="297"/>
      <c r="D27" s="297"/>
      <c r="E27" s="297"/>
      <c r="F27" s="297"/>
      <c r="G27" s="297"/>
      <c r="H27" s="297"/>
      <c r="I27" s="297"/>
      <c r="J27" s="297"/>
      <c r="K27" s="297"/>
      <c r="L27" s="297"/>
      <c r="M27" s="297"/>
      <c r="N27" s="297"/>
      <c r="O27" s="522"/>
    </row>
    <row r="28" spans="2:24">
      <c r="B28" s="297"/>
      <c r="C28" s="297"/>
      <c r="D28" s="297"/>
      <c r="E28" s="297"/>
      <c r="F28" s="297"/>
      <c r="G28" s="297"/>
      <c r="H28" s="297"/>
      <c r="I28" s="297"/>
      <c r="J28" s="297"/>
      <c r="K28" s="297"/>
      <c r="L28" s="297"/>
      <c r="M28" s="297"/>
      <c r="N28" s="297"/>
      <c r="O28" s="297"/>
    </row>
    <row r="29" spans="2:24">
      <c r="B29" s="297"/>
      <c r="C29" s="297"/>
      <c r="D29" s="297"/>
      <c r="E29" s="297"/>
      <c r="F29" s="297"/>
      <c r="G29" s="297"/>
      <c r="H29" s="297"/>
      <c r="I29" s="297"/>
      <c r="J29" s="297"/>
      <c r="K29" s="297"/>
      <c r="L29" s="297"/>
      <c r="M29" s="297"/>
      <c r="N29" s="297"/>
      <c r="O29" s="297"/>
    </row>
    <row r="30" spans="2:24">
      <c r="B30" s="297"/>
      <c r="C30" s="297"/>
      <c r="D30" s="297"/>
      <c r="E30" s="297"/>
      <c r="F30" s="297"/>
      <c r="G30" s="297"/>
      <c r="H30" s="297"/>
      <c r="I30" s="297"/>
      <c r="J30" s="297"/>
      <c r="K30" s="297"/>
      <c r="L30" s="297"/>
      <c r="M30" s="297"/>
      <c r="N30" s="297"/>
      <c r="O30" s="297"/>
    </row>
    <row r="31" spans="2:24">
      <c r="B31" s="297"/>
      <c r="C31" s="297"/>
      <c r="D31" s="297"/>
      <c r="E31" s="297"/>
      <c r="F31" s="297"/>
      <c r="G31" s="297"/>
      <c r="H31" s="297"/>
      <c r="I31" s="297"/>
      <c r="J31" s="297"/>
      <c r="K31" s="297"/>
      <c r="L31" s="297"/>
      <c r="M31" s="297"/>
      <c r="N31" s="297"/>
      <c r="O31" s="297"/>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scale="85" orientation="portrait"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79998168889431442"/>
  </sheetPr>
  <dimension ref="B1:O19"/>
  <sheetViews>
    <sheetView zoomScaleNormal="100" workbookViewId="0">
      <selection activeCell="D17" sqref="D17"/>
    </sheetView>
  </sheetViews>
  <sheetFormatPr baseColWidth="10" defaultColWidth="10.921875" defaultRowHeight="13.2"/>
  <cols>
    <col min="1" max="1" width="0.921875" style="79" customWidth="1"/>
    <col min="2" max="2" width="15.61328125" style="79" customWidth="1"/>
    <col min="3" max="3" width="12.3828125" style="79" customWidth="1"/>
    <col min="4" max="5" width="15.61328125" style="79" customWidth="1"/>
    <col min="6" max="6" width="2.61328125" style="79" customWidth="1"/>
    <col min="7" max="7" width="6.69140625" style="79" customWidth="1"/>
    <col min="8" max="8" width="7" style="79" customWidth="1"/>
    <col min="9" max="16384" width="10.921875" style="79"/>
  </cols>
  <sheetData>
    <row r="1" spans="2:15" s="30" customFormat="1" ht="15" customHeight="1">
      <c r="B1" s="1042" t="s">
        <v>45</v>
      </c>
      <c r="C1" s="1042"/>
      <c r="D1" s="1042"/>
      <c r="E1" s="1042"/>
    </row>
    <row r="2" spans="2:15" s="30" customFormat="1" ht="15" customHeight="1">
      <c r="B2" s="31"/>
      <c r="C2" s="31"/>
      <c r="D2" s="31"/>
      <c r="E2" s="31"/>
    </row>
    <row r="3" spans="2:15" s="30" customFormat="1" ht="18.600000000000001" customHeight="1">
      <c r="B3" s="1043" t="s">
        <v>440</v>
      </c>
      <c r="C3" s="1043"/>
      <c r="D3" s="1043"/>
      <c r="E3" s="1043"/>
    </row>
    <row r="4" spans="2:15" s="30" customFormat="1" ht="15" customHeight="1">
      <c r="B4" s="1042" t="s">
        <v>537</v>
      </c>
      <c r="C4" s="1042"/>
      <c r="D4" s="1042"/>
      <c r="E4" s="1042"/>
    </row>
    <row r="5" spans="2:15" s="30" customFormat="1" ht="27.75" customHeight="1">
      <c r="B5" s="298" t="s">
        <v>11</v>
      </c>
      <c r="C5" s="299" t="s">
        <v>107</v>
      </c>
      <c r="D5" s="299" t="s">
        <v>110</v>
      </c>
      <c r="E5" s="299" t="s">
        <v>314</v>
      </c>
      <c r="G5" s="424"/>
    </row>
    <row r="6" spans="2:15" s="30" customFormat="1" ht="18" customHeight="1">
      <c r="B6" s="105" t="s">
        <v>66</v>
      </c>
      <c r="C6" s="726">
        <v>23.68</v>
      </c>
      <c r="D6" s="726">
        <v>127.3112</v>
      </c>
      <c r="E6" s="725">
        <f t="shared" ref="E6:E11" si="0">D6/C6*10</f>
        <v>53.763175675675676</v>
      </c>
      <c r="G6" s="425"/>
      <c r="H6" s="425"/>
    </row>
    <row r="7" spans="2:15" s="30" customFormat="1" ht="18" customHeight="1">
      <c r="B7" s="105" t="s">
        <v>67</v>
      </c>
      <c r="C7" s="726">
        <v>24.527000000000001</v>
      </c>
      <c r="D7" s="726">
        <v>94.672499999999999</v>
      </c>
      <c r="E7" s="725">
        <f t="shared" si="0"/>
        <v>38.599298732009622</v>
      </c>
      <c r="G7" s="425"/>
      <c r="H7" s="425"/>
    </row>
    <row r="8" spans="2:15" s="30" customFormat="1" ht="18" customHeight="1">
      <c r="B8" s="105" t="s">
        <v>68</v>
      </c>
      <c r="C8" s="726">
        <v>25.120999999999999</v>
      </c>
      <c r="D8" s="726">
        <v>130.375</v>
      </c>
      <c r="E8" s="725">
        <f t="shared" si="0"/>
        <v>51.898809760757928</v>
      </c>
      <c r="G8" s="425"/>
      <c r="H8" s="425"/>
    </row>
    <row r="9" spans="2:15" s="30" customFormat="1" ht="18" customHeight="1">
      <c r="B9" s="105" t="s">
        <v>63</v>
      </c>
      <c r="C9" s="726">
        <v>23.991</v>
      </c>
      <c r="D9" s="726">
        <v>149.78790000000001</v>
      </c>
      <c r="E9" s="725">
        <f t="shared" si="0"/>
        <v>62.435038139302243</v>
      </c>
      <c r="G9" s="425"/>
      <c r="H9" s="425"/>
      <c r="I9" s="31"/>
    </row>
    <row r="10" spans="2:15" s="30" customFormat="1" ht="18" customHeight="1">
      <c r="B10" s="105" t="s">
        <v>65</v>
      </c>
      <c r="C10" s="726">
        <v>21</v>
      </c>
      <c r="D10" s="726">
        <v>130.3073</v>
      </c>
      <c r="E10" s="725">
        <f t="shared" si="0"/>
        <v>62.051095238095243</v>
      </c>
      <c r="G10" s="426"/>
      <c r="H10" s="426"/>
      <c r="I10" s="192"/>
      <c r="J10" s="325"/>
      <c r="K10" s="325"/>
      <c r="L10" s="325"/>
      <c r="M10" s="325"/>
      <c r="N10" s="325"/>
      <c r="O10" s="325"/>
    </row>
    <row r="11" spans="2:15" ht="18" customHeight="1">
      <c r="B11" s="105" t="s">
        <v>69</v>
      </c>
      <c r="C11" s="726">
        <v>22.398</v>
      </c>
      <c r="D11" s="726">
        <v>134.88432</v>
      </c>
      <c r="E11" s="725">
        <f t="shared" si="0"/>
        <v>60.221591213501206</v>
      </c>
      <c r="F11" s="51"/>
      <c r="G11" s="426"/>
      <c r="H11" s="426"/>
      <c r="I11" s="53"/>
      <c r="J11" s="301"/>
      <c r="K11" s="301"/>
      <c r="L11" s="427"/>
      <c r="M11" s="53"/>
      <c r="N11" s="324"/>
      <c r="O11" s="324"/>
    </row>
    <row r="12" spans="2:15" ht="18" customHeight="1">
      <c r="B12" s="105" t="s">
        <v>109</v>
      </c>
      <c r="C12" s="726">
        <v>23.713999999999999</v>
      </c>
      <c r="D12" s="726">
        <f>C12*E12/10</f>
        <v>163.6266</v>
      </c>
      <c r="E12" s="725">
        <v>69</v>
      </c>
      <c r="F12" s="51"/>
      <c r="G12" s="426"/>
      <c r="H12" s="428"/>
      <c r="I12" s="429"/>
      <c r="J12" s="430"/>
      <c r="K12" s="430"/>
      <c r="L12" s="427"/>
      <c r="M12" s="53"/>
      <c r="N12" s="324"/>
      <c r="O12" s="324"/>
    </row>
    <row r="13" spans="2:15" ht="18" customHeight="1">
      <c r="B13" s="105" t="s">
        <v>161</v>
      </c>
      <c r="C13" s="726">
        <v>26.54</v>
      </c>
      <c r="D13" s="726">
        <v>174.083</v>
      </c>
      <c r="E13" s="725">
        <f>D13/C13*10</f>
        <v>65.592690278824421</v>
      </c>
      <c r="F13" s="51"/>
      <c r="G13" s="426"/>
      <c r="H13" s="426"/>
      <c r="I13" s="53"/>
      <c r="J13" s="301"/>
      <c r="K13" s="301"/>
      <c r="L13" s="427"/>
      <c r="M13" s="53"/>
      <c r="N13" s="324"/>
      <c r="O13" s="324"/>
    </row>
    <row r="14" spans="2:15" ht="18" customHeight="1">
      <c r="B14" s="105" t="s">
        <v>368</v>
      </c>
      <c r="C14" s="726">
        <v>20.937000000000001</v>
      </c>
      <c r="D14" s="726">
        <v>131.27499</v>
      </c>
      <c r="E14" s="725">
        <v>61.1</v>
      </c>
      <c r="F14" s="51"/>
      <c r="G14" s="426"/>
      <c r="H14" s="426"/>
      <c r="I14" s="53"/>
      <c r="J14" s="301"/>
      <c r="K14" s="301"/>
      <c r="L14" s="427"/>
      <c r="M14" s="53"/>
      <c r="N14" s="324"/>
      <c r="O14" s="324"/>
    </row>
    <row r="15" spans="2:15" ht="18" customHeight="1">
      <c r="B15" s="105" t="s">
        <v>459</v>
      </c>
      <c r="C15" s="726">
        <v>29.521999999999998</v>
      </c>
      <c r="D15" s="726">
        <v>192.80799999999999</v>
      </c>
      <c r="E15" s="725">
        <v>65.309938351060225</v>
      </c>
      <c r="F15" s="51"/>
      <c r="G15" s="426"/>
      <c r="H15" s="426"/>
      <c r="I15" s="53"/>
      <c r="J15" s="301"/>
      <c r="K15" s="301"/>
      <c r="L15" s="427"/>
      <c r="M15" s="53"/>
      <c r="N15" s="324"/>
      <c r="O15" s="324"/>
    </row>
    <row r="16" spans="2:15" ht="18" customHeight="1">
      <c r="B16" s="105" t="s">
        <v>497</v>
      </c>
      <c r="C16" s="726">
        <v>26.242000000000001</v>
      </c>
      <c r="D16" s="726">
        <v>174.8972</v>
      </c>
      <c r="E16" s="725">
        <f>D16/C16*10</f>
        <v>66.647816477402642</v>
      </c>
      <c r="F16" s="51"/>
      <c r="G16" s="426"/>
      <c r="H16" s="426"/>
      <c r="I16" s="53"/>
      <c r="J16" s="301"/>
      <c r="K16" s="301"/>
      <c r="L16" s="427"/>
      <c r="M16" s="53"/>
      <c r="N16" s="324"/>
      <c r="O16" s="324"/>
    </row>
    <row r="17" spans="2:15" ht="18" customHeight="1">
      <c r="B17" s="105" t="s">
        <v>523</v>
      </c>
      <c r="C17" s="726">
        <v>26.393999999999998</v>
      </c>
      <c r="D17" s="726">
        <f>C17*E17/10</f>
        <v>174.72827999999998</v>
      </c>
      <c r="E17" s="725">
        <v>66.2</v>
      </c>
      <c r="F17" s="51"/>
      <c r="G17" s="431"/>
      <c r="H17" s="324"/>
      <c r="I17" s="534"/>
      <c r="J17" s="301"/>
      <c r="K17" s="301"/>
      <c r="L17" s="427"/>
      <c r="M17" s="53"/>
      <c r="N17" s="324"/>
      <c r="O17" s="324"/>
    </row>
    <row r="18" spans="2:15" ht="20.25" customHeight="1">
      <c r="B18" s="1209" t="s">
        <v>605</v>
      </c>
      <c r="C18" s="1268"/>
      <c r="D18" s="1268"/>
      <c r="E18" s="1268"/>
      <c r="F18" s="61"/>
      <c r="G18" s="61"/>
      <c r="H18" s="61"/>
      <c r="I18" s="432"/>
      <c r="J18" s="432"/>
      <c r="K18" s="432"/>
      <c r="L18" s="432"/>
      <c r="M18" s="324"/>
      <c r="N18" s="324"/>
      <c r="O18" s="324"/>
    </row>
    <row r="19" spans="2:15" ht="18" customHeight="1">
      <c r="B19" s="1268" t="s">
        <v>498</v>
      </c>
      <c r="C19" s="1268"/>
      <c r="D19" s="1268"/>
      <c r="E19" s="1268"/>
    </row>
  </sheetData>
  <mergeCells count="5">
    <mergeCell ref="B1:E1"/>
    <mergeCell ref="B3:E3"/>
    <mergeCell ref="B4:E4"/>
    <mergeCell ref="B18:E18"/>
    <mergeCell ref="B19:E19"/>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79998168889431442"/>
  </sheetPr>
  <dimension ref="B1:N26"/>
  <sheetViews>
    <sheetView zoomScaleNormal="100" zoomScaleSheetLayoutView="50" workbookViewId="0">
      <selection activeCell="J16" sqref="J16"/>
    </sheetView>
  </sheetViews>
  <sheetFormatPr baseColWidth="10" defaultColWidth="10.921875" defaultRowHeight="13.2"/>
  <cols>
    <col min="1" max="1" width="0.921875" style="79" customWidth="1"/>
    <col min="2" max="2" width="12.53515625" style="79" customWidth="1"/>
    <col min="3" max="3" width="13.61328125" style="79" customWidth="1"/>
    <col min="4" max="6" width="12.69140625" style="79" customWidth="1"/>
    <col min="7" max="7" width="1.53515625" style="79" customWidth="1"/>
    <col min="8" max="8" width="6.69140625" style="79" customWidth="1"/>
    <col min="9" max="9" width="7" style="79" customWidth="1"/>
    <col min="10" max="16384" width="10.921875" style="79"/>
  </cols>
  <sheetData>
    <row r="1" spans="2:14" s="30" customFormat="1" ht="15" customHeight="1">
      <c r="B1" s="1042" t="s">
        <v>3</v>
      </c>
      <c r="C1" s="1042"/>
      <c r="D1" s="1042"/>
      <c r="E1" s="1042"/>
      <c r="F1" s="1042"/>
    </row>
    <row r="2" spans="2:14" s="30" customFormat="1" ht="28.5" customHeight="1">
      <c r="B2" s="1043" t="s">
        <v>254</v>
      </c>
      <c r="C2" s="1042"/>
      <c r="D2" s="1042"/>
      <c r="E2" s="1042"/>
      <c r="F2" s="1042"/>
    </row>
    <row r="3" spans="2:14" s="30" customFormat="1" ht="15" customHeight="1">
      <c r="B3" s="1042" t="s">
        <v>503</v>
      </c>
      <c r="C3" s="1042"/>
      <c r="D3" s="1042"/>
      <c r="E3" s="1042"/>
      <c r="F3" s="1042"/>
      <c r="I3" s="325"/>
      <c r="J3" s="325"/>
      <c r="K3" s="325"/>
      <c r="L3" s="325"/>
      <c r="M3" s="325"/>
      <c r="N3" s="325"/>
    </row>
    <row r="4" spans="2:14" s="30" customFormat="1" ht="15" customHeight="1">
      <c r="B4" s="66"/>
      <c r="C4" s="66"/>
      <c r="D4" s="66"/>
      <c r="E4" s="66"/>
      <c r="F4" s="66"/>
      <c r="I4" s="325"/>
      <c r="J4" s="325"/>
      <c r="K4" s="325"/>
      <c r="L4" s="325"/>
      <c r="M4" s="325"/>
      <c r="N4" s="325"/>
    </row>
    <row r="5" spans="2:14" s="30" customFormat="1" ht="27.75" customHeight="1">
      <c r="B5" s="298" t="s">
        <v>11</v>
      </c>
      <c r="C5" s="298" t="s">
        <v>12</v>
      </c>
      <c r="D5" s="299" t="s">
        <v>32</v>
      </c>
      <c r="E5" s="299" t="s">
        <v>30</v>
      </c>
      <c r="F5" s="299" t="s">
        <v>31</v>
      </c>
      <c r="I5" s="192"/>
      <c r="J5" s="192"/>
      <c r="K5" s="192"/>
      <c r="L5" s="325"/>
      <c r="M5" s="325"/>
      <c r="N5" s="325"/>
    </row>
    <row r="6" spans="2:14" ht="16.5" customHeight="1">
      <c r="B6" s="1207" t="s">
        <v>365</v>
      </c>
      <c r="C6" s="310" t="s">
        <v>178</v>
      </c>
      <c r="D6" s="621">
        <v>22332</v>
      </c>
      <c r="E6" s="621">
        <v>148507.79999999999</v>
      </c>
      <c r="F6" s="622">
        <f>E6/D6*10</f>
        <v>66.5</v>
      </c>
      <c r="G6" s="51"/>
      <c r="H6" s="322"/>
      <c r="I6" s="617"/>
      <c r="J6" s="53"/>
      <c r="K6" s="301"/>
      <c r="L6" s="301"/>
      <c r="M6" s="427"/>
      <c r="N6" s="53"/>
    </row>
    <row r="7" spans="2:14" ht="16.5" customHeight="1">
      <c r="B7" s="1207"/>
      <c r="C7" s="310" t="s">
        <v>179</v>
      </c>
      <c r="D7" s="621">
        <v>4208</v>
      </c>
      <c r="E7" s="621">
        <v>25500.5</v>
      </c>
      <c r="F7" s="622">
        <f>E7/D7*10</f>
        <v>60.600047528517109</v>
      </c>
      <c r="G7" s="51"/>
      <c r="H7" s="322"/>
      <c r="I7" s="617"/>
      <c r="J7" s="53"/>
      <c r="K7" s="301"/>
      <c r="L7" s="301"/>
      <c r="M7" s="427"/>
      <c r="N7" s="53"/>
    </row>
    <row r="8" spans="2:14" ht="16.5" customHeight="1">
      <c r="B8" s="1207"/>
      <c r="C8" s="310" t="s">
        <v>7</v>
      </c>
      <c r="D8" s="623">
        <f>SUM(D6:D7)</f>
        <v>26540</v>
      </c>
      <c r="E8" s="623">
        <f>SUM(E6:E7)</f>
        <v>174008.3</v>
      </c>
      <c r="F8" s="624">
        <f>E8/D8*10</f>
        <v>65.564544084400907</v>
      </c>
      <c r="G8" s="51"/>
      <c r="H8" s="322"/>
      <c r="I8" s="618"/>
      <c r="J8" s="53"/>
      <c r="K8" s="301"/>
      <c r="L8" s="301"/>
      <c r="M8" s="427"/>
      <c r="N8" s="53"/>
    </row>
    <row r="9" spans="2:14" ht="16.5" customHeight="1">
      <c r="B9" s="1270" t="s">
        <v>368</v>
      </c>
      <c r="C9" s="310" t="s">
        <v>178</v>
      </c>
      <c r="D9" s="623">
        <v>17395</v>
      </c>
      <c r="E9" s="621">
        <f>D9*F9/10</f>
        <v>111501.95</v>
      </c>
      <c r="F9" s="624">
        <v>64.099999999999994</v>
      </c>
      <c r="G9" s="51"/>
      <c r="H9" s="322"/>
      <c r="I9" s="618"/>
      <c r="J9" s="53"/>
      <c r="K9" s="301"/>
      <c r="L9" s="301"/>
      <c r="M9" s="427"/>
      <c r="N9" s="53"/>
    </row>
    <row r="10" spans="2:14" ht="16.5" customHeight="1">
      <c r="B10" s="1270"/>
      <c r="C10" s="310" t="s">
        <v>179</v>
      </c>
      <c r="D10" s="623">
        <v>3542</v>
      </c>
      <c r="E10" s="621">
        <f>D10*F10/10</f>
        <v>16364.040000000003</v>
      </c>
      <c r="F10" s="624">
        <v>46.2</v>
      </c>
      <c r="G10" s="51"/>
      <c r="H10" s="322"/>
      <c r="I10" s="618"/>
      <c r="J10" s="628"/>
      <c r="K10" s="617"/>
      <c r="L10" s="301"/>
      <c r="M10" s="427"/>
      <c r="N10" s="53"/>
    </row>
    <row r="11" spans="2:14" ht="16.5" customHeight="1">
      <c r="B11" s="1270"/>
      <c r="C11" s="310" t="s">
        <v>7</v>
      </c>
      <c r="D11" s="623">
        <f>SUM(D9:D10)</f>
        <v>20937</v>
      </c>
      <c r="E11" s="623">
        <f>E9+E10</f>
        <v>127865.99</v>
      </c>
      <c r="F11" s="624">
        <f>E11/D11*10</f>
        <v>61.071782012704787</v>
      </c>
      <c r="G11" s="51"/>
      <c r="H11" s="631"/>
      <c r="I11" s="635"/>
      <c r="J11" s="631"/>
      <c r="K11" s="301"/>
      <c r="L11" s="301"/>
      <c r="M11" s="427"/>
      <c r="N11" s="53"/>
    </row>
    <row r="12" spans="2:14" ht="16.5" customHeight="1">
      <c r="B12" s="1270" t="s">
        <v>452</v>
      </c>
      <c r="C12" s="310" t="s">
        <v>178</v>
      </c>
      <c r="D12" s="623">
        <v>27885</v>
      </c>
      <c r="E12" s="621">
        <f>1815355/10</f>
        <v>181535.5</v>
      </c>
      <c r="F12" s="624">
        <f>+E12*10/D12</f>
        <v>65.101488255334402</v>
      </c>
      <c r="G12" s="51"/>
      <c r="H12" s="322"/>
      <c r="I12" s="618"/>
      <c r="J12" s="53"/>
      <c r="K12" s="301"/>
      <c r="L12" s="301"/>
      <c r="M12" s="427"/>
      <c r="N12" s="53"/>
    </row>
    <row r="13" spans="2:14" ht="16.5" customHeight="1">
      <c r="B13" s="1270"/>
      <c r="C13" s="310" t="s">
        <v>179</v>
      </c>
      <c r="D13" s="623">
        <v>1637</v>
      </c>
      <c r="E13" s="621">
        <f>112725/10</f>
        <v>11272.5</v>
      </c>
      <c r="F13" s="624">
        <f>+E13*10/D13</f>
        <v>68.860720830788026</v>
      </c>
      <c r="G13" s="51"/>
      <c r="H13" s="322"/>
      <c r="I13" s="618"/>
      <c r="J13" s="616"/>
      <c r="K13" s="301"/>
      <c r="L13" s="301"/>
      <c r="M13" s="427"/>
      <c r="N13" s="53"/>
    </row>
    <row r="14" spans="2:14" ht="16.5" customHeight="1">
      <c r="B14" s="1270"/>
      <c r="C14" s="310" t="s">
        <v>7</v>
      </c>
      <c r="D14" s="623">
        <f>+D12+D13</f>
        <v>29522</v>
      </c>
      <c r="E14" s="623">
        <f>+E12+E13</f>
        <v>192808</v>
      </c>
      <c r="F14" s="624">
        <f>+E14*10/D14</f>
        <v>65.309938351060225</v>
      </c>
      <c r="G14" s="51"/>
      <c r="H14" s="633"/>
      <c r="I14" s="635"/>
      <c r="J14" s="634"/>
      <c r="K14" s="301"/>
      <c r="L14" s="301"/>
      <c r="M14" s="427"/>
      <c r="N14" s="53"/>
    </row>
    <row r="15" spans="2:14" ht="16.5" customHeight="1">
      <c r="B15" s="1270" t="s">
        <v>500</v>
      </c>
      <c r="C15" s="310" t="s">
        <v>178</v>
      </c>
      <c r="D15" s="623">
        <v>23083</v>
      </c>
      <c r="E15" s="623">
        <v>154923.79999999999</v>
      </c>
      <c r="F15" s="624">
        <f>E15/D15*10</f>
        <v>67.115972793830963</v>
      </c>
      <c r="G15" s="51"/>
      <c r="H15" s="633"/>
      <c r="I15" s="635"/>
      <c r="J15" s="634"/>
      <c r="K15" s="301"/>
      <c r="L15" s="301"/>
      <c r="M15" s="427"/>
      <c r="N15" s="53"/>
    </row>
    <row r="16" spans="2:14" ht="16.5" customHeight="1">
      <c r="B16" s="1270"/>
      <c r="C16" s="310" t="s">
        <v>480</v>
      </c>
      <c r="D16" s="623">
        <v>3159</v>
      </c>
      <c r="E16" s="623">
        <v>19973.400000000001</v>
      </c>
      <c r="F16" s="624">
        <f>E16/D16*10</f>
        <v>63.226970560303897</v>
      </c>
      <c r="G16" s="51"/>
      <c r="H16" s="633"/>
      <c r="I16" s="635"/>
      <c r="J16" s="634"/>
      <c r="K16" s="301"/>
      <c r="L16" s="301"/>
      <c r="M16" s="427"/>
      <c r="N16" s="53"/>
    </row>
    <row r="17" spans="2:14" ht="16.5" customHeight="1">
      <c r="B17" s="1270"/>
      <c r="C17" s="310" t="s">
        <v>7</v>
      </c>
      <c r="D17" s="623">
        <v>26242</v>
      </c>
      <c r="E17" s="623">
        <v>174897.2</v>
      </c>
      <c r="F17" s="624">
        <v>66.599999999999994</v>
      </c>
      <c r="G17" s="51"/>
      <c r="H17" s="633"/>
      <c r="I17" s="635"/>
      <c r="J17" s="634"/>
      <c r="K17" s="301"/>
      <c r="L17" s="301"/>
      <c r="M17" s="427"/>
      <c r="N17" s="53"/>
    </row>
    <row r="18" spans="2:14" ht="36" customHeight="1">
      <c r="B18" s="1269" t="s">
        <v>513</v>
      </c>
      <c r="C18" s="1269"/>
      <c r="D18" s="1269"/>
      <c r="E18" s="1269"/>
      <c r="F18" s="1269"/>
    </row>
    <row r="19" spans="2:14" ht="13.8">
      <c r="B19" s="716"/>
    </row>
    <row r="20" spans="2:14" ht="17.399999999999999">
      <c r="B20" s="716"/>
      <c r="D20" s="753"/>
    </row>
    <row r="21" spans="2:14" ht="17.399999999999999">
      <c r="B21" s="716"/>
      <c r="D21" s="753"/>
      <c r="E21" s="656"/>
      <c r="F21" s="620"/>
    </row>
    <row r="22" spans="2:14" ht="13.8">
      <c r="B22" s="716"/>
      <c r="E22" s="619"/>
      <c r="F22" s="620"/>
    </row>
    <row r="23" spans="2:14">
      <c r="F23" s="620"/>
    </row>
    <row r="24" spans="2:14">
      <c r="F24" s="620"/>
    </row>
    <row r="25" spans="2:14">
      <c r="F25" s="620"/>
    </row>
    <row r="26" spans="2:14">
      <c r="F26" s="620"/>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79998168889431442"/>
  </sheetPr>
  <dimension ref="B1:F16"/>
  <sheetViews>
    <sheetView zoomScaleNormal="100" workbookViewId="0">
      <selection activeCell="G16" sqref="G16"/>
    </sheetView>
  </sheetViews>
  <sheetFormatPr baseColWidth="10" defaultRowHeight="17.399999999999999"/>
  <cols>
    <col min="1" max="1" width="0.69140625" customWidth="1"/>
    <col min="2" max="2" width="23" customWidth="1"/>
    <col min="3" max="5" width="10.23046875" customWidth="1"/>
    <col min="6" max="6" width="2" customWidth="1"/>
  </cols>
  <sheetData>
    <row r="1" spans="2:6">
      <c r="B1" s="1042" t="s">
        <v>37</v>
      </c>
      <c r="C1" s="1042"/>
      <c r="D1" s="1042"/>
      <c r="E1" s="1042"/>
      <c r="F1" s="31"/>
    </row>
    <row r="2" spans="2:6">
      <c r="B2" s="1059" t="s">
        <v>508</v>
      </c>
      <c r="C2" s="1060"/>
      <c r="D2" s="1060"/>
      <c r="E2" s="1060"/>
    </row>
    <row r="3" spans="2:6">
      <c r="B3" s="1221" t="s">
        <v>589</v>
      </c>
      <c r="C3" s="1061"/>
      <c r="D3" s="1061"/>
      <c r="E3" s="1061"/>
    </row>
    <row r="4" spans="2:6">
      <c r="B4" s="1222" t="s">
        <v>590</v>
      </c>
      <c r="C4" s="1222"/>
      <c r="D4" s="1222"/>
      <c r="E4" s="1222"/>
    </row>
    <row r="5" spans="2:6" ht="17.399999999999999" customHeight="1"/>
    <row r="6" spans="2:6">
      <c r="B6" s="1071" t="s">
        <v>12</v>
      </c>
      <c r="C6" s="1071"/>
      <c r="D6" s="1218" t="s">
        <v>178</v>
      </c>
      <c r="E6" s="1218"/>
    </row>
    <row r="7" spans="2:6" ht="18.600000000000001" customHeight="1">
      <c r="B7" s="1071" t="s">
        <v>211</v>
      </c>
      <c r="C7" s="1071"/>
      <c r="D7" s="1218">
        <v>65</v>
      </c>
      <c r="E7" s="1218"/>
    </row>
    <row r="8" spans="2:6" ht="21" customHeight="1">
      <c r="B8" s="1071" t="s">
        <v>315</v>
      </c>
      <c r="C8" s="1071"/>
      <c r="D8" s="1218" t="s">
        <v>213</v>
      </c>
      <c r="E8" s="1218"/>
    </row>
    <row r="9" spans="2:6">
      <c r="B9" s="1272" t="s">
        <v>97</v>
      </c>
      <c r="C9" s="1272"/>
      <c r="D9" s="1271">
        <v>87150</v>
      </c>
      <c r="E9" s="1271"/>
    </row>
    <row r="10" spans="2:6">
      <c r="B10" s="1272" t="s">
        <v>98</v>
      </c>
      <c r="C10" s="1272"/>
      <c r="D10" s="1271">
        <v>413000</v>
      </c>
      <c r="E10" s="1271"/>
    </row>
    <row r="11" spans="2:6">
      <c r="B11" s="1272" t="s">
        <v>72</v>
      </c>
      <c r="C11" s="1272"/>
      <c r="D11" s="1271">
        <v>378400</v>
      </c>
      <c r="E11" s="1271"/>
    </row>
    <row r="12" spans="2:6">
      <c r="B12" s="1273" t="s">
        <v>592</v>
      </c>
      <c r="C12" s="1273"/>
      <c r="D12" s="1271">
        <v>106195</v>
      </c>
      <c r="E12" s="1271"/>
    </row>
    <row r="13" spans="2:6">
      <c r="B13" s="1272" t="s">
        <v>99</v>
      </c>
      <c r="C13" s="1272"/>
      <c r="D13" s="1271">
        <f>SUM(D9:E12)</f>
        <v>984745</v>
      </c>
      <c r="E13" s="1271"/>
    </row>
    <row r="14" spans="2:6" ht="25.5" customHeight="1">
      <c r="B14" s="1076" t="s">
        <v>591</v>
      </c>
      <c r="C14" s="1076"/>
      <c r="D14" s="1076"/>
      <c r="E14" s="1076"/>
    </row>
    <row r="15" spans="2:6" ht="22.5" customHeight="1">
      <c r="B15" s="1275" t="s">
        <v>593</v>
      </c>
      <c r="C15" s="1276"/>
      <c r="D15" s="1276"/>
      <c r="E15" s="1277"/>
    </row>
    <row r="16" spans="2:6" ht="14.25" customHeight="1">
      <c r="B16" s="1274"/>
      <c r="C16" s="1274"/>
      <c r="D16" s="1274"/>
      <c r="E16" s="1274"/>
    </row>
  </sheetData>
  <mergeCells count="23">
    <mergeCell ref="B12:C12"/>
    <mergeCell ref="D12:E12"/>
    <mergeCell ref="B13:C13"/>
    <mergeCell ref="D13:E13"/>
    <mergeCell ref="B16:E16"/>
    <mergeCell ref="B14:E14"/>
    <mergeCell ref="B15:E15"/>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s>
  <pageMargins left="1.5748031496062993" right="0.98425196850393704" top="0.98425196850393704" bottom="0.98425196850393704" header="0.51181102362204722" footer="0.51181102362204722"/>
  <pageSetup orientation="portrait" r:id="rId1"/>
  <headerFooter>
    <oddFooter>&amp;C&amp;11&amp;A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79998168889431442"/>
  </sheetPr>
  <dimension ref="B1:O49"/>
  <sheetViews>
    <sheetView topLeftCell="A4" zoomScaleNormal="100" workbookViewId="0">
      <selection activeCell="J19" sqref="J19"/>
    </sheetView>
  </sheetViews>
  <sheetFormatPr baseColWidth="10" defaultColWidth="9.61328125" defaultRowHeight="11.4"/>
  <cols>
    <col min="1" max="1" width="1.23046875" style="1" customWidth="1"/>
    <col min="2" max="2" width="7.61328125" style="1" customWidth="1"/>
    <col min="3" max="7" width="11" style="1" customWidth="1"/>
    <col min="8" max="8" width="2.07421875" style="1" customWidth="1"/>
    <col min="9" max="9" width="8.23046875" style="1" bestFit="1" customWidth="1"/>
    <col min="10" max="10" width="10.3828125" style="1" bestFit="1" customWidth="1"/>
    <col min="11" max="11" width="7.53515625" style="1" customWidth="1"/>
    <col min="12" max="15" width="9.61328125" style="2"/>
    <col min="16" max="16384" width="9.61328125" style="1"/>
  </cols>
  <sheetData>
    <row r="1" spans="2:15" s="24" customFormat="1" ht="18" customHeight="1">
      <c r="B1" s="1224" t="s">
        <v>74</v>
      </c>
      <c r="C1" s="1224"/>
      <c r="D1" s="1224"/>
      <c r="E1" s="1224"/>
      <c r="F1" s="1224"/>
      <c r="G1" s="1224"/>
      <c r="L1" s="33"/>
      <c r="M1" s="33"/>
      <c r="N1" s="33"/>
      <c r="O1" s="33"/>
    </row>
    <row r="2" spans="2:15" s="24" customFormat="1" ht="13.2">
      <c r="L2" s="33"/>
      <c r="M2" s="33"/>
      <c r="N2" s="33"/>
      <c r="O2" s="33"/>
    </row>
    <row r="3" spans="2:15" s="24" customFormat="1" ht="13.2">
      <c r="B3" s="1088" t="s">
        <v>490</v>
      </c>
      <c r="C3" s="1088"/>
      <c r="D3" s="1088"/>
      <c r="E3" s="1088"/>
      <c r="F3" s="1088"/>
      <c r="G3" s="1088"/>
      <c r="L3" s="33"/>
      <c r="M3" s="33"/>
      <c r="N3" s="33"/>
      <c r="O3" s="33"/>
    </row>
    <row r="4" spans="2:15" s="24" customFormat="1" ht="13.2">
      <c r="B4" s="1088" t="s">
        <v>551</v>
      </c>
      <c r="C4" s="1088"/>
      <c r="D4" s="1088"/>
      <c r="E4" s="1088"/>
      <c r="F4" s="1088"/>
      <c r="G4" s="1088"/>
      <c r="L4" s="33"/>
      <c r="M4" s="33"/>
      <c r="N4" s="33"/>
      <c r="O4" s="33"/>
    </row>
    <row r="5" spans="2:15" s="24" customFormat="1" ht="17.399999999999999">
      <c r="B5" s="1279" t="s">
        <v>224</v>
      </c>
      <c r="C5" s="1279"/>
      <c r="D5" s="1279"/>
      <c r="E5" s="1279"/>
      <c r="F5" s="1279"/>
      <c r="G5" s="1279"/>
      <c r="L5" s="33"/>
      <c r="M5" s="433"/>
      <c r="N5" s="433"/>
      <c r="O5" s="33"/>
    </row>
    <row r="6" spans="2:15" s="38" customFormat="1" ht="28.5" customHeight="1">
      <c r="B6" s="1091" t="s">
        <v>5</v>
      </c>
      <c r="C6" s="1091" t="s">
        <v>453</v>
      </c>
      <c r="D6" s="1280" t="s">
        <v>316</v>
      </c>
      <c r="E6" s="1091" t="s">
        <v>317</v>
      </c>
      <c r="F6" s="1091" t="s">
        <v>492</v>
      </c>
      <c r="G6" s="1092" t="s">
        <v>514</v>
      </c>
      <c r="L6" s="50"/>
      <c r="M6" s="433"/>
      <c r="N6" s="433"/>
      <c r="O6" s="50"/>
    </row>
    <row r="7" spans="2:15" s="38" customFormat="1" ht="17.399999999999999">
      <c r="B7" s="1091"/>
      <c r="C7" s="1091"/>
      <c r="D7" s="1280"/>
      <c r="E7" s="1091"/>
      <c r="F7" s="1091"/>
      <c r="G7" s="1093"/>
      <c r="I7" s="36"/>
      <c r="L7" s="50"/>
      <c r="M7" s="433"/>
      <c r="N7" s="207"/>
      <c r="O7" s="50"/>
    </row>
    <row r="8" spans="2:15" s="38" customFormat="1" ht="17.399999999999999">
      <c r="B8" s="106">
        <v>2008</v>
      </c>
      <c r="C8" s="436">
        <v>60700.1</v>
      </c>
      <c r="D8" s="436">
        <v>92816.909</v>
      </c>
      <c r="E8" s="436">
        <v>0</v>
      </c>
      <c r="F8" s="436">
        <v>153531.40909999999</v>
      </c>
      <c r="G8" s="720"/>
      <c r="I8" s="36"/>
      <c r="L8" s="50"/>
      <c r="M8" s="433"/>
      <c r="N8" s="207"/>
      <c r="O8" s="50"/>
    </row>
    <row r="9" spans="2:15" s="38" customFormat="1" ht="17.399999999999999">
      <c r="B9" s="106">
        <v>2009</v>
      </c>
      <c r="C9" s="436">
        <v>63655.6</v>
      </c>
      <c r="D9" s="436">
        <v>97500.551000000007</v>
      </c>
      <c r="E9" s="436">
        <v>0</v>
      </c>
      <c r="F9" s="436">
        <v>161156.15155000001</v>
      </c>
      <c r="G9" s="439">
        <f t="shared" ref="G9:G18" si="0">F9/F8*100-100</f>
        <v>4.9662427347577847</v>
      </c>
      <c r="I9" s="36"/>
      <c r="J9" s="19"/>
      <c r="L9" s="50"/>
      <c r="M9" s="433"/>
      <c r="N9" s="207"/>
      <c r="O9" s="50"/>
    </row>
    <row r="10" spans="2:15" s="38" customFormat="1" ht="17.399999999999999">
      <c r="B10" s="106">
        <v>2010</v>
      </c>
      <c r="C10" s="436">
        <v>47336.25</v>
      </c>
      <c r="D10" s="436">
        <v>98410.813999999998</v>
      </c>
      <c r="E10" s="436">
        <v>0</v>
      </c>
      <c r="F10" s="436">
        <v>145881.96455</v>
      </c>
      <c r="G10" s="439">
        <f t="shared" si="0"/>
        <v>-9.4778802131304758</v>
      </c>
      <c r="I10" s="36"/>
      <c r="J10" s="19"/>
      <c r="L10" s="50"/>
      <c r="M10" s="433"/>
      <c r="N10" s="207"/>
      <c r="O10" s="50"/>
    </row>
    <row r="11" spans="2:15" s="38" customFormat="1" ht="15.75" customHeight="1">
      <c r="B11" s="106">
        <v>2011</v>
      </c>
      <c r="C11" s="436">
        <v>70402.445999999996</v>
      </c>
      <c r="D11" s="436">
        <v>83594.012600000002</v>
      </c>
      <c r="E11" s="436">
        <v>346.1</v>
      </c>
      <c r="F11" s="436">
        <f t="shared" ref="F11:F18" si="1">C11+D11-E11</f>
        <v>153650.35860000001</v>
      </c>
      <c r="G11" s="439">
        <f t="shared" si="0"/>
        <v>5.3251230019852471</v>
      </c>
      <c r="I11" s="36"/>
      <c r="J11" s="19"/>
      <c r="K11" s="438"/>
      <c r="L11" s="50"/>
      <c r="M11" s="433"/>
      <c r="N11" s="207"/>
      <c r="O11" s="50"/>
    </row>
    <row r="12" spans="2:15" s="38" customFormat="1" ht="15.75" customHeight="1">
      <c r="B12" s="106">
        <v>2012</v>
      </c>
      <c r="C12" s="436">
        <v>80885.466</v>
      </c>
      <c r="D12" s="436">
        <v>93846.020999999993</v>
      </c>
      <c r="E12" s="437">
        <v>62.3</v>
      </c>
      <c r="F12" s="436">
        <f t="shared" si="1"/>
        <v>174669.18700000001</v>
      </c>
      <c r="G12" s="439">
        <f t="shared" si="0"/>
        <v>13.679648125468162</v>
      </c>
      <c r="I12" s="36"/>
      <c r="J12" s="19"/>
      <c r="K12" s="438"/>
      <c r="L12" s="50"/>
      <c r="M12" s="433"/>
      <c r="N12" s="207"/>
      <c r="O12" s="50"/>
    </row>
    <row r="13" spans="2:15" s="38" customFormat="1" ht="15.75" customHeight="1">
      <c r="B13" s="106">
        <v>2013</v>
      </c>
      <c r="C13" s="436">
        <v>70365.941999999995</v>
      </c>
      <c r="D13" s="436">
        <v>90685.751000000004</v>
      </c>
      <c r="E13" s="437">
        <v>2</v>
      </c>
      <c r="F13" s="436">
        <f t="shared" si="1"/>
        <v>161049.693</v>
      </c>
      <c r="G13" s="439">
        <f t="shared" si="0"/>
        <v>-7.797307718618967</v>
      </c>
      <c r="J13" s="19"/>
      <c r="K13" s="438"/>
      <c r="L13" s="50"/>
      <c r="M13" s="433"/>
      <c r="N13" s="207"/>
      <c r="O13" s="50"/>
    </row>
    <row r="14" spans="2:15" s="38" customFormat="1" ht="15.75" customHeight="1">
      <c r="B14" s="106">
        <v>2014</v>
      </c>
      <c r="C14" s="436">
        <v>72837.521999999997</v>
      </c>
      <c r="D14" s="436">
        <v>90177</v>
      </c>
      <c r="E14" s="437">
        <v>7217.1</v>
      </c>
      <c r="F14" s="436">
        <f t="shared" si="1"/>
        <v>155797.42199999999</v>
      </c>
      <c r="G14" s="439">
        <f t="shared" si="0"/>
        <v>-3.2612735250603748</v>
      </c>
      <c r="J14" s="19"/>
      <c r="K14" s="438"/>
      <c r="L14" s="50"/>
      <c r="M14" s="433"/>
      <c r="N14" s="207"/>
      <c r="O14" s="50"/>
    </row>
    <row r="15" spans="2:15" s="38" customFormat="1" ht="15.75" customHeight="1">
      <c r="B15" s="106">
        <v>2015</v>
      </c>
      <c r="C15" s="436">
        <v>88322.4</v>
      </c>
      <c r="D15" s="436">
        <v>118644</v>
      </c>
      <c r="E15" s="437">
        <v>3019</v>
      </c>
      <c r="F15" s="436">
        <f t="shared" si="1"/>
        <v>203947.4</v>
      </c>
      <c r="G15" s="439">
        <f t="shared" si="0"/>
        <v>30.905503686704151</v>
      </c>
      <c r="J15" s="19"/>
      <c r="K15" s="438"/>
      <c r="L15" s="50"/>
      <c r="M15" s="433"/>
      <c r="N15" s="207"/>
      <c r="O15" s="50"/>
    </row>
    <row r="16" spans="2:15" s="38" customFormat="1" ht="15.75" customHeight="1">
      <c r="B16" s="106">
        <v>2016</v>
      </c>
      <c r="C16" s="436">
        <v>93964</v>
      </c>
      <c r="D16" s="436">
        <v>103903.446</v>
      </c>
      <c r="E16" s="437">
        <v>1218.712</v>
      </c>
      <c r="F16" s="436">
        <f t="shared" si="1"/>
        <v>196648.734</v>
      </c>
      <c r="G16" s="439">
        <f t="shared" si="0"/>
        <v>-3.5787001942657781</v>
      </c>
      <c r="J16" s="19"/>
      <c r="K16" s="438"/>
      <c r="L16" s="50"/>
      <c r="M16" s="433"/>
      <c r="N16" s="207"/>
      <c r="O16" s="50"/>
    </row>
    <row r="17" spans="2:15" s="38" customFormat="1" ht="15.75" customHeight="1">
      <c r="B17" s="106">
        <v>2017</v>
      </c>
      <c r="C17" s="436">
        <f>+'48'!E11*0.56</f>
        <v>71604.954400000017</v>
      </c>
      <c r="D17" s="436">
        <f>'51'!E18</f>
        <v>133366.25400000002</v>
      </c>
      <c r="E17" s="437">
        <v>1483</v>
      </c>
      <c r="F17" s="436">
        <f t="shared" si="1"/>
        <v>203488.20840000003</v>
      </c>
      <c r="G17" s="439">
        <f t="shared" si="0"/>
        <v>3.4780159835659248</v>
      </c>
      <c r="I17" s="708"/>
      <c r="J17" s="708"/>
      <c r="K17" s="438"/>
      <c r="L17" s="50"/>
      <c r="M17" s="433"/>
      <c r="N17" s="207"/>
      <c r="O17" s="50"/>
    </row>
    <row r="18" spans="2:15" s="38" customFormat="1" ht="15.75" customHeight="1">
      <c r="B18" s="106">
        <v>2018</v>
      </c>
      <c r="C18" s="436">
        <f>+'48'!E14*0.56</f>
        <v>107972.48000000001</v>
      </c>
      <c r="D18" s="436">
        <f>+'51'!F18</f>
        <v>126281.10111</v>
      </c>
      <c r="E18" s="437">
        <f>4385587/1000</f>
        <v>4385.5870000000004</v>
      </c>
      <c r="F18" s="436">
        <f t="shared" si="1"/>
        <v>229867.99411000003</v>
      </c>
      <c r="G18" s="439">
        <f t="shared" si="0"/>
        <v>12.963790834574951</v>
      </c>
      <c r="I18" s="522"/>
      <c r="J18" s="522"/>
      <c r="K18" s="438"/>
      <c r="L18" s="50"/>
      <c r="M18" s="433"/>
      <c r="N18" s="207"/>
      <c r="O18" s="50"/>
    </row>
    <row r="19" spans="2:15" s="38" customFormat="1" ht="15.75" customHeight="1">
      <c r="B19" s="106">
        <v>2019</v>
      </c>
      <c r="C19" s="436">
        <f>+'48'!E17*0.56</f>
        <v>97942.432000000015</v>
      </c>
      <c r="D19" s="436">
        <f>+'51'!F18</f>
        <v>126281.10111</v>
      </c>
      <c r="E19" s="437">
        <v>3192</v>
      </c>
      <c r="F19" s="436">
        <f t="shared" ref="F19" si="2">C19+D19-E19</f>
        <v>221031.53311000002</v>
      </c>
      <c r="G19" s="439">
        <f t="shared" ref="G19" si="3">F19/F18*100-100</f>
        <v>-3.8441458691162751</v>
      </c>
      <c r="I19" s="707"/>
      <c r="J19" s="19"/>
      <c r="K19" s="438"/>
      <c r="L19" s="50"/>
      <c r="M19" s="433"/>
      <c r="N19" s="207"/>
      <c r="O19" s="50"/>
    </row>
    <row r="20" spans="2:15" s="38" customFormat="1" ht="21.75" customHeight="1">
      <c r="B20" s="1045" t="s">
        <v>410</v>
      </c>
      <c r="C20" s="1278"/>
      <c r="D20" s="1278"/>
      <c r="E20" s="1278"/>
      <c r="F20" s="1278"/>
      <c r="G20" s="1278"/>
      <c r="I20" s="19"/>
      <c r="J20" s="19"/>
      <c r="L20" s="50"/>
      <c r="M20" s="433"/>
      <c r="N20" s="207"/>
      <c r="O20" s="50"/>
    </row>
    <row r="21" spans="2:15" ht="24.75" customHeight="1"/>
    <row r="22" spans="2:15" ht="15.75" customHeight="1">
      <c r="J22" s="19"/>
    </row>
    <row r="23" spans="2:15" ht="15" customHeight="1"/>
    <row r="24" spans="2:15" ht="15" customHeight="1"/>
    <row r="25" spans="2:15" ht="15" customHeight="1"/>
    <row r="26" spans="2:15" ht="15" customHeight="1"/>
    <row r="27" spans="2:15" ht="15" customHeight="1"/>
    <row r="28" spans="2:15" ht="15" customHeight="1">
      <c r="G28" s="18"/>
    </row>
    <row r="29" spans="2:15" ht="15" customHeight="1">
      <c r="G29" s="19"/>
      <c r="L29" s="440"/>
    </row>
    <row r="30" spans="2:15" ht="15" customHeight="1">
      <c r="L30" s="440"/>
    </row>
    <row r="31" spans="2:15" ht="15" customHeight="1">
      <c r="L31" s="440"/>
    </row>
    <row r="32" spans="2:15" ht="15" customHeight="1"/>
    <row r="33" spans="9:9" ht="15" customHeight="1"/>
    <row r="34" spans="9:9" ht="15" customHeight="1"/>
    <row r="35" spans="9:9" ht="15" customHeight="1">
      <c r="I35" s="37"/>
    </row>
    <row r="36" spans="9:9" ht="7.5" customHeight="1"/>
    <row r="49" spans="2:11">
      <c r="B49" s="16"/>
      <c r="C49" s="16"/>
      <c r="D49" s="16"/>
      <c r="E49" s="16"/>
      <c r="F49" s="16"/>
      <c r="G49" s="16"/>
      <c r="H49" s="16"/>
      <c r="I49" s="16"/>
      <c r="J49" s="16"/>
      <c r="K49" s="16"/>
    </row>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79998168889431442"/>
  </sheetPr>
  <dimension ref="A1:L36"/>
  <sheetViews>
    <sheetView zoomScaleNormal="100" workbookViewId="0">
      <selection activeCell="G9" sqref="G9"/>
    </sheetView>
  </sheetViews>
  <sheetFormatPr baseColWidth="10" defaultColWidth="10.921875" defaultRowHeight="17.399999999999999"/>
  <cols>
    <col min="1" max="1" width="1.3828125" style="1" customWidth="1"/>
    <col min="2" max="2" width="9.4609375" customWidth="1"/>
    <col min="3" max="6" width="9.07421875" customWidth="1"/>
    <col min="7" max="7" width="9.07421875" style="1" customWidth="1"/>
    <col min="8" max="8" width="7.921875" style="1" customWidth="1"/>
    <col min="9" max="16384" width="10.921875" style="1"/>
  </cols>
  <sheetData>
    <row r="1" spans="1:8" s="24" customFormat="1" ht="16.5" customHeight="1">
      <c r="B1" s="1038" t="s">
        <v>75</v>
      </c>
      <c r="C1" s="1038"/>
      <c r="D1" s="1038"/>
      <c r="E1" s="1038"/>
      <c r="F1" s="1038"/>
      <c r="G1" s="1038"/>
    </row>
    <row r="2" spans="1:8" s="24" customFormat="1" ht="11.25" customHeight="1">
      <c r="A2" s="26"/>
      <c r="B2" s="26"/>
      <c r="C2" s="26"/>
      <c r="D2" s="26"/>
      <c r="E2" s="25"/>
      <c r="F2" s="25"/>
    </row>
    <row r="3" spans="1:8" s="24" customFormat="1" ht="24.75" customHeight="1">
      <c r="B3" s="1122" t="s">
        <v>428</v>
      </c>
      <c r="C3" s="1122"/>
      <c r="D3" s="1122"/>
      <c r="E3" s="1122"/>
      <c r="F3" s="1122"/>
      <c r="G3" s="1122"/>
    </row>
    <row r="4" spans="1:8" s="24" customFormat="1" ht="15.75" customHeight="1">
      <c r="B4" s="1099" t="s">
        <v>554</v>
      </c>
      <c r="C4" s="1099"/>
      <c r="D4" s="1099"/>
      <c r="E4" s="1099"/>
      <c r="F4" s="1099"/>
      <c r="G4" s="1099"/>
    </row>
    <row r="5" spans="1:8" s="38" customFormat="1" ht="15.75" customHeight="1">
      <c r="B5" s="298" t="s">
        <v>227</v>
      </c>
      <c r="C5" s="374">
        <v>2016</v>
      </c>
      <c r="D5" s="374">
        <v>2017</v>
      </c>
      <c r="E5" s="374">
        <v>2018</v>
      </c>
      <c r="F5" s="374">
        <v>2019</v>
      </c>
      <c r="G5" s="374">
        <v>2020</v>
      </c>
    </row>
    <row r="6" spans="1:8" s="38" customFormat="1" ht="15.75" customHeight="1">
      <c r="B6" s="42" t="str">
        <f>'52'!B7</f>
        <v>Enero</v>
      </c>
      <c r="C6" s="163">
        <v>8372.5529999999999</v>
      </c>
      <c r="D6" s="163">
        <v>9235.1319999999996</v>
      </c>
      <c r="E6" s="100">
        <v>9627.125</v>
      </c>
      <c r="F6" s="668">
        <v>9764.720800000001</v>
      </c>
      <c r="G6" s="668">
        <v>8803</v>
      </c>
    </row>
    <row r="7" spans="1:8" s="38" customFormat="1" ht="15.75" customHeight="1">
      <c r="B7" s="42" t="str">
        <f>'52'!B8</f>
        <v>Febrero</v>
      </c>
      <c r="C7" s="163">
        <v>7155.8149999999996</v>
      </c>
      <c r="D7" s="163">
        <v>11195.016</v>
      </c>
      <c r="E7" s="100">
        <v>9983.5290000000005</v>
      </c>
      <c r="F7" s="668">
        <v>9739</v>
      </c>
      <c r="G7" s="668">
        <v>10115</v>
      </c>
      <c r="H7" s="44"/>
    </row>
    <row r="8" spans="1:8" s="38" customFormat="1" ht="15.75" customHeight="1">
      <c r="B8" s="42" t="str">
        <f>'52'!B9</f>
        <v>Marzo</v>
      </c>
      <c r="C8" s="163">
        <v>7005.0770000000002</v>
      </c>
      <c r="D8" s="163">
        <v>10120.942999999999</v>
      </c>
      <c r="E8" s="100">
        <v>13439</v>
      </c>
      <c r="F8" s="668">
        <v>9720.3803099999986</v>
      </c>
      <c r="G8" s="668">
        <v>10593.363869999997</v>
      </c>
      <c r="H8" s="441"/>
    </row>
    <row r="9" spans="1:8" s="38" customFormat="1" ht="15.75" customHeight="1">
      <c r="B9" s="42" t="str">
        <f>'52'!B10</f>
        <v>Abril</v>
      </c>
      <c r="C9" s="163">
        <v>11008.575000000001</v>
      </c>
      <c r="D9" s="163">
        <v>8924.0339999999997</v>
      </c>
      <c r="E9" s="100">
        <v>13435</v>
      </c>
      <c r="F9" s="668">
        <v>11090</v>
      </c>
      <c r="G9" s="668">
        <v>16660</v>
      </c>
      <c r="H9" s="148"/>
    </row>
    <row r="10" spans="1:8" s="38" customFormat="1" ht="15.75" customHeight="1">
      <c r="B10" s="42" t="str">
        <f>'52'!B11</f>
        <v>Mayo</v>
      </c>
      <c r="C10" s="163">
        <v>7025.6450000000004</v>
      </c>
      <c r="D10" s="163">
        <v>13123.982</v>
      </c>
      <c r="E10" s="100">
        <v>15360</v>
      </c>
      <c r="F10" s="668">
        <v>10562</v>
      </c>
      <c r="G10" s="668"/>
    </row>
    <row r="11" spans="1:8" s="38" customFormat="1" ht="15.75" customHeight="1">
      <c r="B11" s="42" t="str">
        <f>'52'!B12</f>
        <v>Junio</v>
      </c>
      <c r="C11" s="163">
        <v>5377.027</v>
      </c>
      <c r="D11" s="163">
        <v>12962.114</v>
      </c>
      <c r="E11" s="100">
        <v>11595.6</v>
      </c>
      <c r="F11" s="668">
        <v>10405</v>
      </c>
      <c r="G11" s="668"/>
      <c r="H11" s="286"/>
    </row>
    <row r="12" spans="1:8" s="38" customFormat="1" ht="15.75" customHeight="1">
      <c r="B12" s="42" t="str">
        <f>'52'!B13</f>
        <v>Julio</v>
      </c>
      <c r="C12" s="163">
        <v>6140.1329999999998</v>
      </c>
      <c r="D12" s="163">
        <v>12560.826999999999</v>
      </c>
      <c r="E12" s="100">
        <v>10589</v>
      </c>
      <c r="F12" s="668">
        <v>9905</v>
      </c>
      <c r="G12" s="668"/>
    </row>
    <row r="13" spans="1:8" s="38" customFormat="1" ht="15.75" customHeight="1">
      <c r="B13" s="42" t="str">
        <f>'52'!B14</f>
        <v>Agosto</v>
      </c>
      <c r="C13" s="163">
        <v>10830.814</v>
      </c>
      <c r="D13" s="163">
        <v>14281.903</v>
      </c>
      <c r="E13" s="163">
        <v>12381</v>
      </c>
      <c r="F13" s="668">
        <v>11502</v>
      </c>
      <c r="G13" s="668"/>
    </row>
    <row r="14" spans="1:8" s="38" customFormat="1" ht="15.75" customHeight="1">
      <c r="B14" s="42" t="str">
        <f>'52'!B15</f>
        <v>Septiembre</v>
      </c>
      <c r="C14" s="163">
        <v>9555.6730000000007</v>
      </c>
      <c r="D14" s="163">
        <v>9888.2260000000006</v>
      </c>
      <c r="E14" s="163">
        <v>6745</v>
      </c>
      <c r="F14" s="668">
        <v>11560</v>
      </c>
      <c r="G14" s="668"/>
      <c r="H14" s="212"/>
    </row>
    <row r="15" spans="1:8" s="38" customFormat="1" ht="15.75" customHeight="1">
      <c r="B15" s="42" t="str">
        <f>'52'!B16</f>
        <v>Octubre</v>
      </c>
      <c r="C15" s="163">
        <v>11965.173000000001</v>
      </c>
      <c r="D15" s="163">
        <v>8391.1949999999997</v>
      </c>
      <c r="E15" s="163">
        <v>11079</v>
      </c>
      <c r="F15" s="668">
        <v>8853</v>
      </c>
      <c r="G15" s="668"/>
    </row>
    <row r="16" spans="1:8" s="38" customFormat="1" ht="15.75" customHeight="1">
      <c r="B16" s="42" t="str">
        <f>'52'!B17</f>
        <v>Noviembre</v>
      </c>
      <c r="C16" s="163">
        <v>9517.1360000000004</v>
      </c>
      <c r="D16" s="163">
        <v>13242.468999999999</v>
      </c>
      <c r="E16" s="163">
        <v>10817</v>
      </c>
      <c r="F16" s="668">
        <v>11852</v>
      </c>
      <c r="G16" s="668"/>
    </row>
    <row r="17" spans="2:12" s="38" customFormat="1" ht="15.75" customHeight="1">
      <c r="B17" s="42" t="str">
        <f>'52'!B18</f>
        <v>Diciembre</v>
      </c>
      <c r="C17" s="163">
        <v>9949.8250000000007</v>
      </c>
      <c r="D17" s="163">
        <v>7286</v>
      </c>
      <c r="E17" s="163">
        <v>8315</v>
      </c>
      <c r="F17" s="668">
        <v>11328</v>
      </c>
      <c r="G17" s="668"/>
    </row>
    <row r="18" spans="2:12" s="38" customFormat="1" ht="15.75" customHeight="1">
      <c r="B18" s="42" t="s">
        <v>64</v>
      </c>
      <c r="C18" s="100">
        <v>103903.446</v>
      </c>
      <c r="D18" s="100">
        <v>131211.84099999999</v>
      </c>
      <c r="E18" s="100">
        <f>SUM(E6:E17)</f>
        <v>133366.25400000002</v>
      </c>
      <c r="F18" s="668">
        <f>SUM(F6:F17)</f>
        <v>126281.10111</v>
      </c>
      <c r="G18" s="668">
        <f>SUM(G6:G17)</f>
        <v>46171.363870000001</v>
      </c>
      <c r="I18" s="212"/>
      <c r="J18" s="212"/>
      <c r="K18" s="533"/>
      <c r="L18" s="212"/>
    </row>
    <row r="19" spans="2:12" ht="18" customHeight="1">
      <c r="B19" s="1076" t="s">
        <v>125</v>
      </c>
      <c r="C19" s="1076"/>
      <c r="D19" s="1076"/>
      <c r="E19" s="1076"/>
      <c r="F19" s="1076"/>
      <c r="G19" s="1076"/>
      <c r="H19" s="367"/>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E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79998168889431442"/>
  </sheetPr>
  <dimension ref="B1:AB39"/>
  <sheetViews>
    <sheetView zoomScaleNormal="100" workbookViewId="0">
      <selection activeCell="M9" sqref="M9:M10"/>
    </sheetView>
  </sheetViews>
  <sheetFormatPr baseColWidth="10" defaultColWidth="10.921875" defaultRowHeight="11.4"/>
  <cols>
    <col min="1" max="1" width="1.23046875" style="1" customWidth="1"/>
    <col min="2" max="2" width="9.4609375" style="1" customWidth="1"/>
    <col min="3" max="4" width="4.921875" style="1" customWidth="1"/>
    <col min="5" max="10" width="4.921875" style="158" customWidth="1"/>
    <col min="11" max="12" width="5.84375" style="1" customWidth="1"/>
    <col min="13" max="13" width="4.23046875" style="1" bestFit="1" customWidth="1"/>
    <col min="14" max="14" width="1.4609375" style="16" customWidth="1"/>
    <col min="15" max="15" width="6.4609375" style="16" bestFit="1" customWidth="1"/>
    <col min="16" max="16" width="5.921875" style="16" customWidth="1"/>
    <col min="17" max="17" width="5.921875" style="124" customWidth="1"/>
    <col min="18" max="18" width="7.61328125" style="124" customWidth="1"/>
    <col min="19" max="19" width="5.921875" style="124" customWidth="1"/>
    <col min="20" max="20" width="6.23046875" style="124" bestFit="1" customWidth="1"/>
    <col min="21" max="21" width="5.23046875" style="124" customWidth="1"/>
    <col min="22" max="22" width="10.921875" style="124"/>
    <col min="23" max="23" width="10.921875" style="125"/>
    <col min="24" max="27" width="10.921875" style="1"/>
    <col min="28" max="28" width="4.69140625" style="1" customWidth="1"/>
    <col min="29" max="16384" width="10.921875" style="1"/>
  </cols>
  <sheetData>
    <row r="1" spans="2:23" s="24" customFormat="1" ht="13.2">
      <c r="B1" s="1032" t="s">
        <v>4</v>
      </c>
      <c r="C1" s="1032"/>
      <c r="D1" s="1032"/>
      <c r="E1" s="1032"/>
      <c r="F1" s="1032"/>
      <c r="G1" s="1032"/>
      <c r="H1" s="1032"/>
      <c r="I1" s="1032"/>
      <c r="J1" s="1032"/>
      <c r="K1" s="1032"/>
      <c r="L1" s="1032"/>
      <c r="M1" s="1032"/>
      <c r="N1" s="27"/>
      <c r="O1" s="27"/>
      <c r="P1" s="27"/>
      <c r="Q1" s="127"/>
      <c r="R1" s="654" t="str">
        <f>C5</f>
        <v>Argentina</v>
      </c>
      <c r="S1" s="654" t="str">
        <f>E5</f>
        <v>Uruguay</v>
      </c>
      <c r="T1" s="654" t="str">
        <f>G5</f>
        <v>Pakistán</v>
      </c>
      <c r="U1" s="686" t="str">
        <f>I5</f>
        <v>Paraguay</v>
      </c>
      <c r="V1" s="686" t="s">
        <v>59</v>
      </c>
      <c r="W1" s="38"/>
    </row>
    <row r="2" spans="2:23" s="24" customFormat="1" ht="13.2">
      <c r="B2" s="1038" t="s">
        <v>257</v>
      </c>
      <c r="C2" s="1038"/>
      <c r="D2" s="1038"/>
      <c r="E2" s="1038"/>
      <c r="F2" s="1038"/>
      <c r="G2" s="1038"/>
      <c r="H2" s="1038"/>
      <c r="I2" s="1038"/>
      <c r="J2" s="1038"/>
      <c r="K2" s="1038"/>
      <c r="L2" s="1038"/>
      <c r="M2" s="1038"/>
      <c r="N2" s="27"/>
      <c r="P2" s="27"/>
      <c r="Q2" s="127">
        <v>2017</v>
      </c>
      <c r="R2" s="687">
        <f>D20</f>
        <v>0.50952790563868799</v>
      </c>
      <c r="S2" s="687">
        <f>F20</f>
        <v>0.11238061307692529</v>
      </c>
      <c r="T2" s="687">
        <f>H20</f>
        <v>7.5154824676139957E-3</v>
      </c>
      <c r="U2" s="688">
        <f>J20</f>
        <v>0.3155112124539452</v>
      </c>
      <c r="V2" s="689">
        <f>1-(SUM(U2+T2+S2+R2))</f>
        <v>5.5064786362827522E-2</v>
      </c>
      <c r="W2" s="38"/>
    </row>
    <row r="3" spans="2:23" s="24" customFormat="1" ht="13.2">
      <c r="B3" s="1099" t="s">
        <v>552</v>
      </c>
      <c r="C3" s="1099"/>
      <c r="D3" s="1099"/>
      <c r="E3" s="1099"/>
      <c r="F3" s="1099"/>
      <c r="G3" s="1099"/>
      <c r="H3" s="1099"/>
      <c r="I3" s="1099"/>
      <c r="J3" s="1099"/>
      <c r="K3" s="1099"/>
      <c r="L3" s="1099"/>
      <c r="M3" s="1099"/>
      <c r="N3" s="27"/>
      <c r="P3" s="27"/>
      <c r="Q3" s="442">
        <v>2016</v>
      </c>
      <c r="R3" s="688"/>
      <c r="S3" s="688"/>
      <c r="T3" s="688"/>
      <c r="U3" s="688"/>
      <c r="V3" s="688"/>
      <c r="W3" s="38"/>
    </row>
    <row r="4" spans="2:23" s="24" customFormat="1" ht="13.2">
      <c r="B4" s="581"/>
      <c r="C4" s="581"/>
      <c r="D4" s="581"/>
      <c r="E4" s="581"/>
      <c r="F4" s="581"/>
      <c r="G4" s="581"/>
      <c r="H4" s="581"/>
      <c r="I4" s="581"/>
      <c r="J4" s="581"/>
      <c r="K4" s="581"/>
      <c r="L4" s="581"/>
      <c r="M4" s="581"/>
      <c r="N4" s="27"/>
      <c r="P4" s="27"/>
      <c r="Q4" s="442">
        <v>2018</v>
      </c>
      <c r="R4" s="685"/>
      <c r="S4" s="685"/>
      <c r="T4" s="685"/>
      <c r="U4" s="685"/>
      <c r="V4" s="685"/>
      <c r="W4" s="38"/>
    </row>
    <row r="5" spans="2:23" s="38" customFormat="1" ht="15.75" customHeight="1">
      <c r="B5" s="298" t="s">
        <v>228</v>
      </c>
      <c r="C5" s="1116" t="s">
        <v>9</v>
      </c>
      <c r="D5" s="1116"/>
      <c r="E5" s="1229" t="s">
        <v>312</v>
      </c>
      <c r="F5" s="1229"/>
      <c r="G5" s="1229" t="s">
        <v>310</v>
      </c>
      <c r="H5" s="1229"/>
      <c r="I5" s="1229" t="s">
        <v>203</v>
      </c>
      <c r="J5" s="1229"/>
      <c r="K5" s="1046" t="s">
        <v>64</v>
      </c>
      <c r="L5" s="1046"/>
      <c r="M5" s="1046"/>
      <c r="N5" s="39"/>
      <c r="P5" s="39"/>
      <c r="Q5" s="442"/>
      <c r="R5" s="39"/>
      <c r="S5" s="39"/>
      <c r="T5" s="39"/>
      <c r="U5" s="39"/>
      <c r="V5" s="39"/>
    </row>
    <row r="6" spans="2:23" s="38" customFormat="1" ht="15.75" customHeight="1">
      <c r="B6" s="42"/>
      <c r="C6" s="443">
        <v>2019</v>
      </c>
      <c r="D6" s="443">
        <v>2020</v>
      </c>
      <c r="E6" s="443">
        <v>2019</v>
      </c>
      <c r="F6" s="443">
        <v>2020</v>
      </c>
      <c r="G6" s="443">
        <v>2019</v>
      </c>
      <c r="H6" s="443">
        <v>2020</v>
      </c>
      <c r="I6" s="443">
        <v>2019</v>
      </c>
      <c r="J6" s="443">
        <v>2020</v>
      </c>
      <c r="K6" s="443">
        <v>2019</v>
      </c>
      <c r="L6" s="443">
        <v>2020</v>
      </c>
      <c r="M6" s="444" t="s">
        <v>8</v>
      </c>
      <c r="N6" s="39"/>
      <c r="P6" s="39"/>
      <c r="Q6" s="442"/>
      <c r="R6" s="442"/>
      <c r="S6" s="442"/>
      <c r="T6" s="442"/>
      <c r="U6" s="442"/>
      <c r="V6" s="442"/>
      <c r="W6" s="127"/>
    </row>
    <row r="7" spans="2:23" s="38" customFormat="1" ht="15.75" customHeight="1">
      <c r="B7" s="42" t="s">
        <v>47</v>
      </c>
      <c r="C7" s="343">
        <v>8431.9599999999991</v>
      </c>
      <c r="D7" s="343">
        <v>3683.4</v>
      </c>
      <c r="E7" s="343">
        <v>279</v>
      </c>
      <c r="F7" s="343">
        <v>1064</v>
      </c>
      <c r="G7" s="343">
        <v>25</v>
      </c>
      <c r="H7" s="343">
        <v>0</v>
      </c>
      <c r="I7" s="343">
        <v>472.8</v>
      </c>
      <c r="J7" s="343">
        <v>2826.64</v>
      </c>
      <c r="K7" s="343">
        <v>9764.720800000001</v>
      </c>
      <c r="L7" s="343">
        <v>8802.5863700000009</v>
      </c>
      <c r="M7" s="458">
        <f t="shared" ref="M7:M10" si="0">L7/K7*100-100</f>
        <v>-9.8531688688938175</v>
      </c>
      <c r="N7" s="39"/>
      <c r="O7" s="445"/>
      <c r="P7" s="445"/>
      <c r="Q7" s="442"/>
      <c r="R7" s="442"/>
      <c r="S7" s="442"/>
      <c r="T7" s="442"/>
      <c r="U7" s="442"/>
      <c r="V7" s="442"/>
      <c r="W7" s="127"/>
    </row>
    <row r="8" spans="2:23" s="38" customFormat="1" ht="15.75" customHeight="1">
      <c r="B8" s="42" t="s">
        <v>48</v>
      </c>
      <c r="C8" s="343">
        <v>7552.6224000000002</v>
      </c>
      <c r="D8" s="343">
        <v>5046.8</v>
      </c>
      <c r="E8" s="343">
        <v>296</v>
      </c>
      <c r="F8" s="343">
        <v>1996.78</v>
      </c>
      <c r="G8" s="343">
        <v>105</v>
      </c>
      <c r="H8" s="343">
        <v>160</v>
      </c>
      <c r="I8" s="343">
        <v>755.91600000000005</v>
      </c>
      <c r="J8" s="343">
        <v>2555.0079999999998</v>
      </c>
      <c r="K8" s="343">
        <v>9738.7476500000012</v>
      </c>
      <c r="L8" s="343">
        <v>10115.096129999998</v>
      </c>
      <c r="M8" s="458">
        <f t="shared" si="0"/>
        <v>3.8644443158971882</v>
      </c>
      <c r="N8" s="39"/>
      <c r="O8" s="445"/>
      <c r="P8" s="39"/>
      <c r="Q8" s="442"/>
      <c r="R8" s="442"/>
      <c r="S8" s="442"/>
      <c r="T8" s="442"/>
      <c r="U8" s="442"/>
      <c r="V8" s="442"/>
      <c r="W8" s="127"/>
    </row>
    <row r="9" spans="2:23" s="38" customFormat="1" ht="15.75" customHeight="1">
      <c r="B9" s="42" t="s">
        <v>49</v>
      </c>
      <c r="C9" s="343">
        <v>8005</v>
      </c>
      <c r="D9" s="343">
        <v>5865.3209999999999</v>
      </c>
      <c r="E9" s="343">
        <v>307.00400000000002</v>
      </c>
      <c r="F9" s="343">
        <v>1064</v>
      </c>
      <c r="G9" s="343">
        <v>380</v>
      </c>
      <c r="H9" s="343">
        <v>162</v>
      </c>
      <c r="I9" s="343">
        <v>900.1</v>
      </c>
      <c r="J9" s="343">
        <v>3342.6877999999997</v>
      </c>
      <c r="K9" s="343">
        <v>9720.3803099999986</v>
      </c>
      <c r="L9" s="343">
        <v>10593.363869999997</v>
      </c>
      <c r="M9" s="458">
        <f t="shared" si="0"/>
        <v>8.9809609517222526</v>
      </c>
      <c r="N9" s="39"/>
      <c r="O9" s="445"/>
      <c r="P9" s="39"/>
      <c r="Q9" s="536"/>
      <c r="R9" s="536"/>
      <c r="S9" s="536"/>
      <c r="T9" s="536"/>
      <c r="U9" s="442"/>
      <c r="V9" s="442"/>
      <c r="W9" s="127"/>
    </row>
    <row r="10" spans="2:23" s="38" customFormat="1" ht="15.75" customHeight="1">
      <c r="B10" s="42" t="s">
        <v>57</v>
      </c>
      <c r="C10" s="343">
        <v>7969.92</v>
      </c>
      <c r="D10" s="343">
        <v>8930.14</v>
      </c>
      <c r="E10" s="343">
        <v>420</v>
      </c>
      <c r="F10" s="343">
        <v>1064</v>
      </c>
      <c r="G10" s="343">
        <v>285</v>
      </c>
      <c r="H10" s="343">
        <v>25.001000000000001</v>
      </c>
      <c r="I10" s="343">
        <v>2133.8009999999999</v>
      </c>
      <c r="J10" s="343">
        <v>5843.2860000000001</v>
      </c>
      <c r="K10" s="343">
        <v>11089.903829999999</v>
      </c>
      <c r="L10" s="343">
        <v>16660.440490000001</v>
      </c>
      <c r="M10" s="458">
        <f t="shared" si="0"/>
        <v>50.23070303757541</v>
      </c>
      <c r="N10" s="39"/>
      <c r="O10" s="445"/>
      <c r="P10" s="39"/>
      <c r="Q10" s="214"/>
      <c r="R10" s="442"/>
      <c r="S10" s="442"/>
      <c r="T10" s="442"/>
      <c r="U10" s="442"/>
      <c r="V10" s="442"/>
      <c r="W10" s="127"/>
    </row>
    <row r="11" spans="2:23" s="38" customFormat="1" ht="15.75" customHeight="1">
      <c r="B11" s="42" t="s">
        <v>58</v>
      </c>
      <c r="C11" s="343">
        <v>7093.2445600000001</v>
      </c>
      <c r="D11" s="343"/>
      <c r="E11" s="343">
        <v>588</v>
      </c>
      <c r="F11" s="343"/>
      <c r="G11" s="343">
        <v>799</v>
      </c>
      <c r="H11" s="343"/>
      <c r="I11" s="343">
        <v>1491.8</v>
      </c>
      <c r="J11" s="343"/>
      <c r="K11" s="343">
        <v>10562.229280000001</v>
      </c>
      <c r="L11" s="343"/>
      <c r="M11" s="458"/>
      <c r="N11" s="39"/>
      <c r="O11" s="445"/>
      <c r="P11" s="39"/>
      <c r="Q11" s="214"/>
      <c r="R11" s="442"/>
      <c r="S11" s="442"/>
      <c r="T11" s="442"/>
      <c r="U11" s="442"/>
      <c r="V11" s="442"/>
      <c r="W11" s="127"/>
    </row>
    <row r="12" spans="2:23" s="38" customFormat="1" ht="15.75" customHeight="1">
      <c r="B12" s="42" t="s">
        <v>50</v>
      </c>
      <c r="C12" s="343">
        <v>6636.7939999999999</v>
      </c>
      <c r="D12" s="343"/>
      <c r="E12" s="343">
        <v>643</v>
      </c>
      <c r="F12" s="343"/>
      <c r="G12" s="343">
        <v>570</v>
      </c>
      <c r="H12" s="343"/>
      <c r="I12" s="343">
        <v>1876.92</v>
      </c>
      <c r="J12" s="343"/>
      <c r="K12" s="343">
        <v>10405.142119999999</v>
      </c>
      <c r="L12" s="343"/>
      <c r="M12" s="458"/>
      <c r="N12" s="39"/>
      <c r="O12" s="445"/>
      <c r="P12" s="39"/>
      <c r="Q12" s="214"/>
      <c r="R12" s="442"/>
      <c r="S12" s="442"/>
      <c r="T12" s="442"/>
      <c r="U12" s="442"/>
      <c r="V12" s="442"/>
      <c r="W12" s="127"/>
    </row>
    <row r="13" spans="2:23" s="38" customFormat="1" ht="15.75" customHeight="1">
      <c r="B13" s="42" t="s">
        <v>51</v>
      </c>
      <c r="C13" s="343">
        <v>6712.3686200000002</v>
      </c>
      <c r="D13" s="343"/>
      <c r="E13" s="343">
        <v>588</v>
      </c>
      <c r="F13" s="343"/>
      <c r="G13" s="343">
        <v>120</v>
      </c>
      <c r="H13" s="343"/>
      <c r="I13" s="343">
        <v>1893.1</v>
      </c>
      <c r="J13" s="343"/>
      <c r="K13" s="343">
        <v>9905.3950499999992</v>
      </c>
      <c r="L13" s="343"/>
      <c r="M13" s="458"/>
      <c r="N13" s="39"/>
      <c r="O13" s="445"/>
      <c r="P13" s="39"/>
      <c r="Q13" s="214"/>
      <c r="R13" s="442"/>
      <c r="S13" s="442"/>
      <c r="T13" s="442"/>
      <c r="U13" s="442"/>
      <c r="V13" s="442"/>
      <c r="W13" s="127"/>
    </row>
    <row r="14" spans="2:23" s="38" customFormat="1" ht="15.75" customHeight="1">
      <c r="B14" s="42" t="s">
        <v>52</v>
      </c>
      <c r="C14" s="343">
        <v>9502.0040000000008</v>
      </c>
      <c r="D14" s="343"/>
      <c r="E14" s="343">
        <v>252.00200000000001</v>
      </c>
      <c r="F14" s="343"/>
      <c r="G14" s="343">
        <v>257.5</v>
      </c>
      <c r="H14" s="343"/>
      <c r="I14" s="343">
        <v>977.28599999999994</v>
      </c>
      <c r="J14" s="343"/>
      <c r="K14" s="343">
        <v>11502.324050000001</v>
      </c>
      <c r="L14" s="343"/>
      <c r="M14" s="458"/>
      <c r="N14" s="39"/>
      <c r="O14" s="445"/>
      <c r="P14" s="39"/>
      <c r="Q14" s="214"/>
      <c r="R14" s="442"/>
      <c r="S14" s="442"/>
      <c r="T14" s="442"/>
      <c r="U14" s="442"/>
      <c r="V14" s="442"/>
      <c r="W14" s="127"/>
    </row>
    <row r="15" spans="2:23" s="38" customFormat="1" ht="15.75" customHeight="1">
      <c r="B15" s="42" t="s">
        <v>53</v>
      </c>
      <c r="C15" s="343">
        <v>8903.2024000000001</v>
      </c>
      <c r="D15" s="343"/>
      <c r="E15" s="343">
        <v>447.01499999999999</v>
      </c>
      <c r="F15" s="343"/>
      <c r="G15" s="343">
        <v>120</v>
      </c>
      <c r="H15" s="343"/>
      <c r="I15" s="343">
        <v>1530.2</v>
      </c>
      <c r="J15" s="343"/>
      <c r="K15" s="343">
        <v>11559.75375</v>
      </c>
      <c r="L15" s="343"/>
      <c r="M15" s="458"/>
      <c r="N15" s="39"/>
      <c r="O15" s="841"/>
      <c r="P15" s="39"/>
      <c r="Q15" s="214"/>
      <c r="R15" s="442"/>
      <c r="S15" s="442"/>
      <c r="T15" s="442"/>
      <c r="U15" s="442"/>
      <c r="V15" s="442"/>
      <c r="W15" s="127"/>
    </row>
    <row r="16" spans="2:23" s="38" customFormat="1" ht="15.75" customHeight="1">
      <c r="B16" s="42" t="s">
        <v>54</v>
      </c>
      <c r="C16" s="343">
        <v>6948.7969999999996</v>
      </c>
      <c r="D16" s="343"/>
      <c r="E16" s="343">
        <v>644</v>
      </c>
      <c r="F16" s="343"/>
      <c r="G16" s="343">
        <v>100</v>
      </c>
      <c r="H16" s="343"/>
      <c r="I16" s="343">
        <v>746.4</v>
      </c>
      <c r="J16" s="343"/>
      <c r="K16" s="343">
        <v>8853.2217500000006</v>
      </c>
      <c r="L16" s="343"/>
      <c r="M16" s="458"/>
      <c r="N16" s="39"/>
      <c r="O16" s="445"/>
      <c r="P16" s="39"/>
      <c r="Q16" s="214"/>
      <c r="R16" s="442"/>
      <c r="S16" s="442"/>
      <c r="T16" s="442"/>
      <c r="U16" s="442"/>
      <c r="V16" s="442"/>
      <c r="W16" s="127"/>
    </row>
    <row r="17" spans="2:27" s="38" customFormat="1" ht="15.75" customHeight="1">
      <c r="B17" s="42" t="s">
        <v>55</v>
      </c>
      <c r="C17" s="343">
        <v>6088.3440000000001</v>
      </c>
      <c r="D17" s="343"/>
      <c r="E17" s="343">
        <v>698.14499999999998</v>
      </c>
      <c r="F17" s="343"/>
      <c r="G17" s="343">
        <v>101</v>
      </c>
      <c r="H17" s="343"/>
      <c r="I17" s="343">
        <v>4466.6000000000004</v>
      </c>
      <c r="J17" s="343"/>
      <c r="K17" s="343">
        <v>11851.614680000001</v>
      </c>
      <c r="L17" s="343"/>
      <c r="M17" s="458"/>
      <c r="N17" s="39"/>
      <c r="O17" s="446"/>
      <c r="P17" s="582"/>
      <c r="Q17" s="214"/>
      <c r="R17" s="442"/>
      <c r="S17" s="442"/>
      <c r="T17" s="442"/>
      <c r="U17" s="442"/>
      <c r="V17" s="442"/>
      <c r="W17" s="127"/>
    </row>
    <row r="18" spans="2:27" s="38" customFormat="1" ht="15.75" customHeight="1">
      <c r="B18" s="42" t="s">
        <v>56</v>
      </c>
      <c r="C18" s="343">
        <v>6371.85</v>
      </c>
      <c r="D18" s="343"/>
      <c r="E18" s="343">
        <v>1511</v>
      </c>
      <c r="F18" s="343"/>
      <c r="G18" s="343">
        <v>50</v>
      </c>
      <c r="H18" s="343"/>
      <c r="I18" s="343">
        <v>2893.04</v>
      </c>
      <c r="J18" s="343"/>
      <c r="K18" s="343">
        <v>11328.119580000002</v>
      </c>
      <c r="L18" s="343"/>
      <c r="M18" s="458"/>
      <c r="N18" s="39"/>
      <c r="O18" s="842"/>
      <c r="P18" s="582"/>
      <c r="Q18" s="214"/>
      <c r="R18" s="442"/>
      <c r="S18" s="442"/>
      <c r="T18" s="442"/>
      <c r="U18" s="442"/>
      <c r="V18" s="442"/>
      <c r="W18" s="127"/>
    </row>
    <row r="19" spans="2:27" s="38" customFormat="1" ht="15.75" customHeight="1">
      <c r="B19" s="461" t="s">
        <v>64</v>
      </c>
      <c r="C19" s="343">
        <f t="shared" ref="C19:L19" si="1">SUM(C7:C18)</f>
        <v>90216.106980000011</v>
      </c>
      <c r="D19" s="343">
        <f t="shared" si="1"/>
        <v>23525.661</v>
      </c>
      <c r="E19" s="343">
        <f t="shared" si="1"/>
        <v>6673.1659999999993</v>
      </c>
      <c r="F19" s="343">
        <f t="shared" si="1"/>
        <v>5188.78</v>
      </c>
      <c r="G19" s="343">
        <f t="shared" si="1"/>
        <v>2912.5</v>
      </c>
      <c r="H19" s="343">
        <f t="shared" si="1"/>
        <v>347.00099999999998</v>
      </c>
      <c r="I19" s="343">
        <f t="shared" si="1"/>
        <v>20137.963000000003</v>
      </c>
      <c r="J19" s="343">
        <f t="shared" si="1"/>
        <v>14567.621799999999</v>
      </c>
      <c r="K19" s="343">
        <f t="shared" si="1"/>
        <v>126281.55284999999</v>
      </c>
      <c r="L19" s="343">
        <f t="shared" si="1"/>
        <v>46171.486859999997</v>
      </c>
      <c r="M19" s="458"/>
      <c r="N19" s="39"/>
      <c r="O19" s="932"/>
      <c r="P19" s="582"/>
      <c r="Q19" s="214"/>
      <c r="R19" s="442"/>
      <c r="S19" s="442"/>
      <c r="T19" s="442"/>
      <c r="U19" s="442"/>
      <c r="V19" s="442"/>
      <c r="W19" s="127"/>
    </row>
    <row r="20" spans="2:27" s="38" customFormat="1" ht="15.75" customHeight="1">
      <c r="B20" s="523" t="s">
        <v>429</v>
      </c>
      <c r="C20" s="459">
        <f>C19/K19</f>
        <v>0.71440447907035709</v>
      </c>
      <c r="D20" s="459">
        <f>D19/L19</f>
        <v>0.50952790563868799</v>
      </c>
      <c r="E20" s="459">
        <f>E19/K19</f>
        <v>5.2843553546783932E-2</v>
      </c>
      <c r="F20" s="459">
        <f>F19/L19</f>
        <v>0.11238061307692529</v>
      </c>
      <c r="G20" s="459">
        <f>G19/K19</f>
        <v>2.3063542807867841E-2</v>
      </c>
      <c r="H20" s="459">
        <f>H19/L19</f>
        <v>7.5154824676139957E-3</v>
      </c>
      <c r="I20" s="459">
        <f>I19/K19</f>
        <v>0.15946876282017469</v>
      </c>
      <c r="J20" s="459">
        <f>J19/L19</f>
        <v>0.3155112124539452</v>
      </c>
      <c r="K20" s="459">
        <f>+K19/K19</f>
        <v>1</v>
      </c>
      <c r="L20" s="459">
        <f>+L19/L19</f>
        <v>1</v>
      </c>
      <c r="M20" s="105"/>
      <c r="N20" s="39"/>
      <c r="O20" s="933"/>
      <c r="P20" s="582"/>
      <c r="Q20" s="214"/>
      <c r="R20" s="442"/>
      <c r="S20" s="442"/>
      <c r="T20" s="442"/>
      <c r="U20" s="442"/>
      <c r="V20" s="442"/>
      <c r="W20" s="127"/>
    </row>
    <row r="21" spans="2:27" s="38" customFormat="1" ht="23.25" customHeight="1">
      <c r="B21" s="1283" t="s">
        <v>427</v>
      </c>
      <c r="C21" s="1283"/>
      <c r="D21" s="1283"/>
      <c r="E21" s="1283"/>
      <c r="F21" s="1283"/>
      <c r="G21" s="1283"/>
      <c r="H21" s="1283"/>
      <c r="I21" s="1283"/>
      <c r="J21" s="1283"/>
      <c r="K21" s="1283"/>
      <c r="L21" s="1283"/>
      <c r="M21" s="1283"/>
      <c r="N21" s="39"/>
      <c r="O21" s="884"/>
      <c r="P21" s="582"/>
      <c r="Q21" s="214"/>
      <c r="R21" s="442"/>
      <c r="S21" s="442"/>
      <c r="T21" s="442"/>
      <c r="U21" s="442"/>
      <c r="V21" s="442"/>
      <c r="W21" s="127"/>
    </row>
    <row r="22" spans="2:27" ht="17.25" customHeight="1">
      <c r="B22" s="1281"/>
      <c r="C22" s="1282"/>
      <c r="D22" s="1282"/>
      <c r="E22" s="1282"/>
      <c r="F22" s="1282"/>
      <c r="G22" s="1282"/>
      <c r="H22" s="1282"/>
      <c r="I22" s="1282"/>
      <c r="J22" s="1282"/>
      <c r="K22" s="1282"/>
      <c r="L22" s="1282"/>
      <c r="M22" s="1282"/>
      <c r="P22" s="582"/>
      <c r="Q22" s="217"/>
    </row>
    <row r="23" spans="2:27" ht="15" customHeight="1">
      <c r="N23" s="1"/>
      <c r="O23" s="1"/>
      <c r="P23" s="582"/>
      <c r="Q23" s="218"/>
      <c r="R23" s="125"/>
      <c r="S23" s="125"/>
      <c r="T23" s="125"/>
    </row>
    <row r="24" spans="2:27" ht="15" customHeight="1">
      <c r="N24" s="1"/>
      <c r="O24" s="1"/>
      <c r="P24" s="582"/>
      <c r="Q24" s="218"/>
      <c r="R24" s="125"/>
      <c r="S24" s="125"/>
      <c r="T24" s="125"/>
    </row>
    <row r="25" spans="2:27" ht="15" customHeight="1">
      <c r="N25" s="1"/>
      <c r="O25" s="1"/>
      <c r="P25" s="582"/>
      <c r="Q25" s="218"/>
      <c r="R25" s="125"/>
      <c r="S25" s="125"/>
      <c r="T25" s="125"/>
      <c r="X25" s="16"/>
      <c r="Y25" s="16"/>
      <c r="Z25" s="16"/>
      <c r="AA25" s="16"/>
    </row>
    <row r="26" spans="2:27" ht="15" customHeight="1">
      <c r="N26" s="1"/>
      <c r="O26" s="1"/>
      <c r="P26" s="582"/>
      <c r="Q26" s="218"/>
      <c r="R26" s="125"/>
      <c r="S26" s="125"/>
      <c r="T26" s="125"/>
    </row>
    <row r="27" spans="2:27" ht="15" customHeight="1">
      <c r="N27" s="1"/>
      <c r="O27" s="1"/>
      <c r="P27" s="582"/>
      <c r="Q27" s="218"/>
      <c r="R27" s="125"/>
      <c r="S27" s="125"/>
      <c r="T27" s="125"/>
    </row>
    <row r="28" spans="2:27" ht="15" customHeight="1">
      <c r="N28" s="1"/>
      <c r="O28" s="1"/>
      <c r="P28" s="2"/>
      <c r="Q28" s="218"/>
      <c r="R28" s="125"/>
      <c r="S28" s="125"/>
      <c r="T28" s="125"/>
    </row>
    <row r="29" spans="2:27" ht="15" customHeight="1">
      <c r="N29" s="1"/>
      <c r="O29" s="1"/>
      <c r="P29" s="1"/>
      <c r="Q29" s="125"/>
      <c r="R29" s="125"/>
      <c r="S29" s="125"/>
      <c r="T29" s="125"/>
    </row>
    <row r="30" spans="2:27" ht="15" customHeight="1">
      <c r="N30" s="1"/>
      <c r="O30" s="1"/>
      <c r="P30" s="1"/>
      <c r="Q30" s="125"/>
      <c r="R30" s="125"/>
      <c r="S30" s="125"/>
      <c r="T30" s="125"/>
    </row>
    <row r="32" spans="2:27" ht="15" customHeight="1">
      <c r="N32" s="1"/>
      <c r="O32" s="1"/>
      <c r="P32" s="1"/>
      <c r="Q32" s="125"/>
      <c r="R32" s="125"/>
      <c r="S32" s="125"/>
      <c r="T32" s="125"/>
    </row>
    <row r="33" spans="2:28" ht="15" customHeight="1">
      <c r="N33" s="1"/>
      <c r="O33" s="1"/>
      <c r="P33" s="1"/>
      <c r="Q33" s="125"/>
      <c r="R33" s="125"/>
      <c r="S33" s="125"/>
      <c r="T33" s="125"/>
      <c r="AB33" s="15" t="e">
        <f>#REF!</f>
        <v>#REF!</v>
      </c>
    </row>
    <row r="34" spans="2:28" ht="15" customHeight="1">
      <c r="N34" s="1"/>
      <c r="O34" s="1"/>
      <c r="P34" s="1"/>
      <c r="Q34" s="125"/>
      <c r="R34" s="125"/>
      <c r="S34" s="125"/>
      <c r="T34" s="125"/>
    </row>
    <row r="35" spans="2:28" ht="15" customHeight="1">
      <c r="N35" s="1"/>
      <c r="O35" s="1"/>
      <c r="P35" s="1"/>
      <c r="Q35" s="125"/>
      <c r="R35" s="125"/>
      <c r="S35" s="125"/>
      <c r="T35" s="125"/>
    </row>
    <row r="36" spans="2:28" ht="15" customHeight="1">
      <c r="N36" s="1"/>
      <c r="O36" s="1"/>
      <c r="P36" s="1"/>
      <c r="Q36" s="125"/>
      <c r="R36" s="125"/>
      <c r="S36" s="125"/>
      <c r="T36" s="125"/>
    </row>
    <row r="37" spans="2:28" ht="15" customHeight="1">
      <c r="N37" s="1"/>
      <c r="O37" s="1"/>
      <c r="P37" s="1"/>
      <c r="Q37" s="125"/>
      <c r="R37" s="125"/>
      <c r="S37" s="125"/>
      <c r="T37" s="125"/>
    </row>
    <row r="39" spans="2:28" ht="15.75" customHeight="1">
      <c r="B39" s="1108" t="s">
        <v>427</v>
      </c>
      <c r="C39" s="1108"/>
      <c r="D39" s="1108"/>
      <c r="E39" s="1108"/>
      <c r="F39" s="1108"/>
      <c r="G39" s="1108"/>
      <c r="H39" s="1108"/>
      <c r="I39" s="1108"/>
      <c r="J39" s="1108"/>
      <c r="K39" s="1108"/>
      <c r="L39" s="1108"/>
      <c r="M39" s="1108"/>
    </row>
  </sheetData>
  <mergeCells count="11">
    <mergeCell ref="C5:D5"/>
    <mergeCell ref="I5:J5"/>
    <mergeCell ref="B39:M39"/>
    <mergeCell ref="B22:M22"/>
    <mergeCell ref="B1:M1"/>
    <mergeCell ref="B2:M2"/>
    <mergeCell ref="B3:M3"/>
    <mergeCell ref="K5:M5"/>
    <mergeCell ref="B21:M21"/>
    <mergeCell ref="G5:H5"/>
    <mergeCell ref="E5:F5"/>
  </mergeCells>
  <printOptions horizontalCentered="1"/>
  <pageMargins left="0.59055118110236227" right="0.59055118110236227" top="1.3130314960629921" bottom="0.78740157480314965" header="0.51181102362204722" footer="0.59055118110236227"/>
  <pageSetup paperSize="9" scale="90"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B1:X32"/>
  <sheetViews>
    <sheetView zoomScaleNormal="100" workbookViewId="0">
      <selection activeCell="N31" sqref="N31"/>
    </sheetView>
  </sheetViews>
  <sheetFormatPr baseColWidth="10" defaultColWidth="10.921875" defaultRowHeight="11.4"/>
  <cols>
    <col min="1" max="1" width="1.61328125" style="1" customWidth="1"/>
    <col min="2" max="2" width="8.07421875" style="1" bestFit="1" customWidth="1"/>
    <col min="3" max="4" width="6.4609375" style="1" customWidth="1"/>
    <col min="5" max="5" width="7.921875" style="1" bestFit="1" customWidth="1"/>
    <col min="6" max="6" width="8.4609375" style="1" bestFit="1" customWidth="1"/>
    <col min="7" max="7" width="7.921875" style="1" bestFit="1" customWidth="1"/>
    <col min="8" max="8" width="8.23046875" style="1" customWidth="1"/>
    <col min="9" max="9" width="6.4609375" style="1" customWidth="1"/>
    <col min="10" max="10" width="1.921875" style="1" customWidth="1"/>
    <col min="11" max="12" width="2.921875" style="1" customWidth="1"/>
    <col min="13" max="13" width="3.53515625" style="1" customWidth="1"/>
    <col min="14" max="14" width="11.3828125" style="1" customWidth="1"/>
    <col min="15" max="16" width="3.53515625" style="1" customWidth="1"/>
    <col min="17" max="17" width="7.921875" style="1" customWidth="1"/>
    <col min="18" max="18" width="2" style="1" customWidth="1"/>
    <col min="19" max="24" width="3" style="4" customWidth="1"/>
    <col min="25" max="16384" width="10.921875" style="1"/>
  </cols>
  <sheetData>
    <row r="1" spans="2:15" s="38" customFormat="1" ht="12.75" customHeight="1">
      <c r="B1" s="1122" t="s">
        <v>38</v>
      </c>
      <c r="C1" s="1122"/>
      <c r="D1" s="1122"/>
      <c r="E1" s="1122"/>
      <c r="F1" s="1122"/>
      <c r="G1" s="1122"/>
      <c r="H1" s="1122"/>
      <c r="I1" s="1122"/>
    </row>
    <row r="2" spans="2:15" s="38" customFormat="1" ht="6" customHeight="1">
      <c r="B2" s="50"/>
      <c r="C2" s="50"/>
      <c r="D2" s="50"/>
      <c r="E2" s="50"/>
      <c r="F2" s="50"/>
      <c r="G2" s="50"/>
      <c r="H2" s="50"/>
    </row>
    <row r="3" spans="2:15" s="38" customFormat="1" ht="13.2">
      <c r="B3" s="1038" t="s">
        <v>318</v>
      </c>
      <c r="C3" s="1038"/>
      <c r="D3" s="1038"/>
      <c r="E3" s="1038"/>
      <c r="F3" s="1038"/>
      <c r="G3" s="1038"/>
      <c r="H3" s="1038"/>
      <c r="I3" s="1038"/>
    </row>
    <row r="4" spans="2:15" s="38" customFormat="1" ht="13.2">
      <c r="B4" s="1099" t="s">
        <v>561</v>
      </c>
      <c r="C4" s="1099"/>
      <c r="D4" s="1099"/>
      <c r="E4" s="1099"/>
      <c r="F4" s="1099"/>
      <c r="G4" s="1099"/>
      <c r="H4" s="1099"/>
      <c r="I4" s="1099"/>
    </row>
    <row r="5" spans="2:15" s="38" customFormat="1" ht="15" customHeight="1">
      <c r="B5" s="1038" t="s">
        <v>319</v>
      </c>
      <c r="C5" s="1038"/>
      <c r="D5" s="1038"/>
      <c r="E5" s="1038"/>
      <c r="F5" s="1038"/>
      <c r="G5" s="1038"/>
      <c r="H5" s="1038"/>
      <c r="I5" s="1038"/>
    </row>
    <row r="6" spans="2:15" s="38" customFormat="1" ht="50.25" customHeight="1">
      <c r="B6" s="258" t="s">
        <v>233</v>
      </c>
      <c r="C6" s="258" t="s">
        <v>320</v>
      </c>
      <c r="D6" s="258" t="s">
        <v>321</v>
      </c>
      <c r="E6" s="258" t="s">
        <v>322</v>
      </c>
      <c r="F6" s="258" t="s">
        <v>323</v>
      </c>
      <c r="G6" s="258" t="s">
        <v>324</v>
      </c>
      <c r="H6" s="258" t="s">
        <v>325</v>
      </c>
      <c r="I6" s="258" t="s">
        <v>326</v>
      </c>
      <c r="M6" s="433"/>
      <c r="N6" s="433"/>
      <c r="O6" s="50"/>
    </row>
    <row r="7" spans="2:15" s="38" customFormat="1" ht="93.75" customHeight="1">
      <c r="B7" s="369" t="s">
        <v>163</v>
      </c>
      <c r="C7" s="380" t="s">
        <v>327</v>
      </c>
      <c r="D7" s="380" t="s">
        <v>328</v>
      </c>
      <c r="E7" s="380" t="s">
        <v>329</v>
      </c>
      <c r="F7" s="380" t="s">
        <v>330</v>
      </c>
      <c r="G7" s="380" t="s">
        <v>331</v>
      </c>
      <c r="H7" s="380" t="s">
        <v>332</v>
      </c>
      <c r="I7" s="380" t="s">
        <v>333</v>
      </c>
      <c r="M7" s="433"/>
      <c r="N7" s="433"/>
      <c r="O7" s="50"/>
    </row>
    <row r="8" spans="2:15" s="38" customFormat="1" ht="15.75" customHeight="1">
      <c r="B8" s="257">
        <v>2013</v>
      </c>
      <c r="C8" s="100">
        <v>0</v>
      </c>
      <c r="D8" s="100">
        <v>94.319000000000003</v>
      </c>
      <c r="E8" s="100">
        <v>43420.267</v>
      </c>
      <c r="F8" s="100">
        <v>39843.879000000001</v>
      </c>
      <c r="G8" s="100">
        <v>7421.6049999999996</v>
      </c>
      <c r="H8" s="100">
        <v>90685.751000000004</v>
      </c>
      <c r="I8" s="100">
        <v>22605.805</v>
      </c>
      <c r="J8" s="212"/>
      <c r="M8" s="433"/>
      <c r="N8" s="207"/>
      <c r="O8" s="50"/>
    </row>
    <row r="9" spans="2:15" s="38" customFormat="1" ht="15.75" customHeight="1">
      <c r="B9" s="257">
        <v>2014</v>
      </c>
      <c r="C9" s="100">
        <v>1E-3</v>
      </c>
      <c r="D9" s="100">
        <v>82.86</v>
      </c>
      <c r="E9" s="100">
        <v>37927.044999999998</v>
      </c>
      <c r="F9" s="100">
        <v>50009.249000000003</v>
      </c>
      <c r="G9" s="100">
        <v>2240.489</v>
      </c>
      <c r="H9" s="100">
        <v>90176.782999999996</v>
      </c>
      <c r="I9" s="100">
        <v>19488.277999999998</v>
      </c>
      <c r="J9" s="212"/>
      <c r="M9" s="433"/>
      <c r="N9" s="207"/>
      <c r="O9" s="50"/>
    </row>
    <row r="10" spans="2:15" s="38" customFormat="1" ht="15.75" customHeight="1">
      <c r="B10" s="257">
        <v>2015</v>
      </c>
      <c r="C10" s="100">
        <v>0.184</v>
      </c>
      <c r="D10" s="100">
        <v>165.41900000000001</v>
      </c>
      <c r="E10" s="100">
        <v>33427.444000000003</v>
      </c>
      <c r="F10" s="100">
        <v>79329.955000000002</v>
      </c>
      <c r="G10" s="100">
        <v>5746.4930000000004</v>
      </c>
      <c r="H10" s="100">
        <v>118503.89200000001</v>
      </c>
      <c r="I10" s="100">
        <v>23403.947</v>
      </c>
      <c r="J10" s="212"/>
      <c r="M10" s="433"/>
      <c r="N10" s="207"/>
      <c r="O10" s="50"/>
    </row>
    <row r="11" spans="2:15" s="38" customFormat="1" ht="15.75" customHeight="1">
      <c r="B11" s="257">
        <v>2016</v>
      </c>
      <c r="C11" s="100">
        <v>2.65</v>
      </c>
      <c r="D11" s="100">
        <v>245.19800000000001</v>
      </c>
      <c r="E11" s="100">
        <v>32468.589</v>
      </c>
      <c r="F11" s="100">
        <v>63325.135999999999</v>
      </c>
      <c r="G11" s="100">
        <v>8109.7209999999995</v>
      </c>
      <c r="H11" s="100">
        <v>103903.44600000001</v>
      </c>
      <c r="I11" s="100">
        <v>25158.268</v>
      </c>
      <c r="J11" s="212"/>
      <c r="M11" s="433"/>
      <c r="N11" s="207"/>
      <c r="O11" s="50"/>
    </row>
    <row r="12" spans="2:15" s="38" customFormat="1" ht="15.75" customHeight="1">
      <c r="B12" s="257">
        <v>2017</v>
      </c>
      <c r="C12" s="100">
        <v>0</v>
      </c>
      <c r="D12" s="100">
        <v>251</v>
      </c>
      <c r="E12" s="100">
        <v>51251.331999999995</v>
      </c>
      <c r="F12" s="100">
        <v>71736.990999999995</v>
      </c>
      <c r="G12" s="100">
        <v>8223.1779999999999</v>
      </c>
      <c r="H12" s="100">
        <v>131211.50099999999</v>
      </c>
      <c r="I12" s="100">
        <v>23480.124</v>
      </c>
      <c r="J12" s="212"/>
      <c r="M12" s="433"/>
      <c r="N12" s="207"/>
      <c r="O12" s="50"/>
    </row>
    <row r="13" spans="2:15" s="146" customFormat="1" ht="15.75" customHeight="1">
      <c r="B13" s="257">
        <v>2018</v>
      </c>
      <c r="C13" s="100">
        <v>2.6</v>
      </c>
      <c r="D13" s="100">
        <v>46.085160000000002</v>
      </c>
      <c r="E13" s="100">
        <v>34146.11952</v>
      </c>
      <c r="F13" s="100">
        <v>88590.467260000005</v>
      </c>
      <c r="G13" s="100">
        <v>10628.6798</v>
      </c>
      <c r="H13" s="100">
        <v>133365</v>
      </c>
      <c r="I13" s="100">
        <v>30688.84042</v>
      </c>
      <c r="J13" s="466"/>
      <c r="M13" s="469"/>
      <c r="N13" s="585"/>
      <c r="O13" s="153"/>
    </row>
    <row r="14" spans="2:15" s="146" customFormat="1" ht="15.75" customHeight="1">
      <c r="B14" s="257">
        <v>2019</v>
      </c>
      <c r="C14" s="100">
        <v>0</v>
      </c>
      <c r="D14" s="100">
        <v>0</v>
      </c>
      <c r="E14" s="100">
        <v>33153.252339999999</v>
      </c>
      <c r="F14" s="100">
        <v>84744.584040000016</v>
      </c>
      <c r="G14" s="100">
        <v>5123.49629</v>
      </c>
      <c r="H14" s="100">
        <v>123021.33266999999</v>
      </c>
      <c r="I14" s="100">
        <v>27380.79</v>
      </c>
      <c r="J14" s="466"/>
      <c r="M14" s="469"/>
      <c r="N14" s="585"/>
      <c r="O14" s="153"/>
    </row>
    <row r="15" spans="2:15" s="146" customFormat="1" ht="15.75" customHeight="1">
      <c r="B15" s="895" t="s">
        <v>557</v>
      </c>
      <c r="C15" s="100">
        <v>0</v>
      </c>
      <c r="D15" s="100">
        <v>0</v>
      </c>
      <c r="E15" s="100">
        <v>0</v>
      </c>
      <c r="F15" s="100">
        <v>29368.706819999999</v>
      </c>
      <c r="G15" s="100">
        <v>1791.5849699999999</v>
      </c>
      <c r="H15" s="100">
        <v>31160.291789999999</v>
      </c>
      <c r="I15" s="100">
        <v>8522.7541899999997</v>
      </c>
      <c r="J15" s="466"/>
      <c r="M15" s="469"/>
      <c r="N15" s="585"/>
      <c r="O15" s="153"/>
    </row>
    <row r="16" spans="2:15" s="38" customFormat="1" ht="33" customHeight="1">
      <c r="B16" s="1076" t="s">
        <v>661</v>
      </c>
      <c r="C16" s="1076"/>
      <c r="D16" s="1076"/>
      <c r="E16" s="1076"/>
      <c r="F16" s="1076"/>
      <c r="G16" s="1076"/>
      <c r="H16" s="1076"/>
      <c r="I16" s="1076"/>
      <c r="J16" s="212"/>
      <c r="M16" s="50"/>
      <c r="N16" s="50"/>
      <c r="O16" s="50"/>
    </row>
    <row r="17" spans="2:24" ht="29.25" customHeight="1">
      <c r="C17" s="367"/>
      <c r="D17" s="367"/>
      <c r="E17" s="367"/>
      <c r="F17" s="367"/>
      <c r="G17" s="367"/>
      <c r="H17" s="367"/>
      <c r="K17" s="38"/>
      <c r="L17" s="38"/>
      <c r="M17" s="50"/>
      <c r="N17" s="50"/>
      <c r="O17" s="50"/>
    </row>
    <row r="18" spans="2:24" ht="13.2">
      <c r="C18" s="367"/>
      <c r="D18" s="367"/>
      <c r="E18" s="367"/>
      <c r="F18" s="367"/>
      <c r="G18" s="367"/>
      <c r="H18" s="367"/>
      <c r="J18" s="367"/>
      <c r="K18" s="38"/>
      <c r="L18" s="38"/>
      <c r="M18" s="50"/>
      <c r="N18" s="50"/>
      <c r="O18" s="50"/>
    </row>
    <row r="19" spans="2:24">
      <c r="C19" s="367"/>
      <c r="D19" s="367"/>
      <c r="E19" s="367"/>
      <c r="F19" s="367"/>
      <c r="G19" s="367"/>
      <c r="H19" s="367"/>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79998168889431442"/>
  </sheetPr>
  <dimension ref="A1:AG57"/>
  <sheetViews>
    <sheetView topLeftCell="A10" zoomScaleNormal="100" workbookViewId="0">
      <selection activeCell="A22" sqref="A22:XFD22"/>
    </sheetView>
  </sheetViews>
  <sheetFormatPr baseColWidth="10" defaultColWidth="10.921875" defaultRowHeight="11.4"/>
  <cols>
    <col min="1" max="1" width="1" style="1" customWidth="1"/>
    <col min="2" max="7" width="10.921875" style="1" customWidth="1"/>
    <col min="8" max="8" width="1.53515625" style="1" customWidth="1"/>
    <col min="9" max="9" width="4.4609375" style="1" customWidth="1"/>
    <col min="10" max="10" width="4" style="1" customWidth="1"/>
    <col min="11" max="11" width="7.3828125" style="1" bestFit="1" customWidth="1"/>
    <col min="12" max="12" width="4.23046875" style="2" customWidth="1"/>
    <col min="13" max="13" width="4.69140625" style="1" customWidth="1"/>
    <col min="14" max="25" width="3.53515625" style="1" customWidth="1"/>
    <col min="26" max="26" width="7.921875" style="1" customWidth="1"/>
    <col min="27" max="27" width="2" style="1" customWidth="1"/>
    <col min="28" max="33" width="3" style="4" customWidth="1"/>
    <col min="34" max="16384" width="10.921875" style="1"/>
  </cols>
  <sheetData>
    <row r="1" spans="2:20" s="38" customFormat="1" ht="12.75" customHeight="1">
      <c r="B1" s="1284" t="s">
        <v>76</v>
      </c>
      <c r="C1" s="1284"/>
      <c r="D1" s="1284"/>
      <c r="E1" s="1284"/>
      <c r="F1" s="1284"/>
      <c r="G1" s="1284"/>
      <c r="L1" s="50"/>
    </row>
    <row r="2" spans="2:20" s="38" customFormat="1" ht="6" customHeight="1">
      <c r="L2" s="50"/>
    </row>
    <row r="3" spans="2:20" s="38" customFormat="1" ht="13.2">
      <c r="B3" s="1038" t="s">
        <v>318</v>
      </c>
      <c r="C3" s="1038"/>
      <c r="D3" s="1038"/>
      <c r="E3" s="1038"/>
      <c r="F3" s="1038"/>
      <c r="G3" s="1038"/>
      <c r="L3" s="50"/>
    </row>
    <row r="4" spans="2:20" s="38" customFormat="1" ht="15" customHeight="1">
      <c r="B4" s="1038" t="s">
        <v>411</v>
      </c>
      <c r="C4" s="1038"/>
      <c r="D4" s="1038"/>
      <c r="E4" s="1038"/>
      <c r="F4" s="1038"/>
      <c r="G4" s="1038"/>
      <c r="L4" s="50"/>
    </row>
    <row r="5" spans="2:20" s="38" customFormat="1" ht="13.2">
      <c r="B5" s="1099" t="s">
        <v>562</v>
      </c>
      <c r="C5" s="1099"/>
      <c r="D5" s="1099"/>
      <c r="E5" s="1099"/>
      <c r="F5" s="1099"/>
      <c r="G5" s="1099"/>
      <c r="L5" s="50"/>
    </row>
    <row r="6" spans="2:20" s="38" customFormat="1" ht="13.2">
      <c r="B6" s="1099" t="s">
        <v>241</v>
      </c>
      <c r="C6" s="1099"/>
      <c r="D6" s="1099"/>
      <c r="E6" s="1099"/>
      <c r="F6" s="1099"/>
      <c r="G6" s="1099"/>
      <c r="L6" s="50"/>
    </row>
    <row r="7" spans="2:20" s="38" customFormat="1" ht="43.5" customHeight="1">
      <c r="B7" s="259" t="str">
        <f>'53'!B6</f>
        <v>Código aduanas</v>
      </c>
      <c r="C7" s="259" t="str">
        <f>'53'!E6</f>
        <v>10063010</v>
      </c>
      <c r="D7" s="259" t="str">
        <f>'53'!F6</f>
        <v>10063020</v>
      </c>
      <c r="E7" s="259" t="str">
        <f>'53'!G6</f>
        <v>10063090</v>
      </c>
      <c r="F7" s="258" t="s">
        <v>407</v>
      </c>
      <c r="G7" s="259" t="str">
        <f>'53'!I6</f>
        <v>10064000</v>
      </c>
      <c r="L7" s="50"/>
    </row>
    <row r="8" spans="2:20" s="38" customFormat="1" ht="81" customHeight="1">
      <c r="B8" s="298" t="s">
        <v>163</v>
      </c>
      <c r="C8" s="263" t="s">
        <v>329</v>
      </c>
      <c r="D8" s="263" t="s">
        <v>334</v>
      </c>
      <c r="E8" s="263" t="s">
        <v>331</v>
      </c>
      <c r="F8" s="380" t="str">
        <f>'53'!H7</f>
        <v>Arroz semi o blanqueado (total)</v>
      </c>
      <c r="G8" s="263" t="str">
        <f>'53'!I7</f>
        <v>Arroz partido</v>
      </c>
      <c r="K8" s="127"/>
      <c r="L8" s="215"/>
    </row>
    <row r="9" spans="2:20" s="38" customFormat="1" ht="15.75" customHeight="1">
      <c r="B9" s="423">
        <v>2013</v>
      </c>
      <c r="C9" s="163">
        <v>569.93039678913055</v>
      </c>
      <c r="D9" s="163">
        <v>583.11245247984016</v>
      </c>
      <c r="E9" s="163">
        <v>636.7739862199619</v>
      </c>
      <c r="F9" s="100">
        <v>581.19235837680458</v>
      </c>
      <c r="G9" s="163">
        <v>398.06961088092203</v>
      </c>
      <c r="J9" s="447"/>
      <c r="K9" s="448"/>
      <c r="L9" s="213"/>
      <c r="M9" s="449"/>
      <c r="P9" s="212"/>
      <c r="Q9" s="212"/>
      <c r="R9" s="212"/>
      <c r="S9" s="212"/>
      <c r="T9" s="212"/>
    </row>
    <row r="10" spans="2:20" s="38" customFormat="1" ht="15.75" customHeight="1">
      <c r="B10" s="423">
        <v>2014</v>
      </c>
      <c r="C10" s="163">
        <v>582.45726076044014</v>
      </c>
      <c r="D10" s="163">
        <v>548.50757282839425</v>
      </c>
      <c r="E10" s="163">
        <v>875.35253475216177</v>
      </c>
      <c r="F10" s="100">
        <v>567.93874023715057</v>
      </c>
      <c r="G10" s="163">
        <v>398.79743531568829</v>
      </c>
      <c r="J10" s="447"/>
      <c r="K10" s="448"/>
      <c r="L10" s="213"/>
      <c r="M10" s="449"/>
      <c r="P10" s="212"/>
      <c r="Q10" s="212"/>
      <c r="R10" s="212"/>
      <c r="S10" s="212"/>
      <c r="T10" s="212"/>
    </row>
    <row r="11" spans="2:20" s="38" customFormat="1" ht="15.75" customHeight="1">
      <c r="B11" s="423">
        <v>2015</v>
      </c>
      <c r="C11" s="100">
        <v>531.85660859980794</v>
      </c>
      <c r="D11" s="100">
        <v>516.63461789193218</v>
      </c>
      <c r="E11" s="100">
        <v>560.80778311223924</v>
      </c>
      <c r="F11" s="100">
        <v>523.061346988266</v>
      </c>
      <c r="G11" s="100">
        <v>408.69529400318663</v>
      </c>
      <c r="J11" s="447"/>
      <c r="K11" s="448"/>
      <c r="L11" s="213"/>
      <c r="M11" s="449"/>
      <c r="P11" s="212"/>
      <c r="Q11" s="212"/>
      <c r="R11" s="212"/>
      <c r="S11" s="212"/>
      <c r="T11" s="212"/>
    </row>
    <row r="12" spans="2:20" s="38" customFormat="1" ht="15.75" customHeight="1">
      <c r="B12" s="423">
        <v>2016</v>
      </c>
      <c r="C12" s="100">
        <v>511.09590872581498</v>
      </c>
      <c r="D12" s="100">
        <v>447.0824981726056</v>
      </c>
      <c r="E12" s="100">
        <v>551.24066536937585</v>
      </c>
      <c r="F12" s="100">
        <v>475.21552846283851</v>
      </c>
      <c r="G12" s="100">
        <v>381.70725995316155</v>
      </c>
      <c r="J12" s="447"/>
      <c r="K12" s="448"/>
      <c r="L12" s="213"/>
      <c r="M12" s="449"/>
      <c r="P12" s="212"/>
      <c r="Q12" s="212"/>
      <c r="R12" s="212"/>
      <c r="S12" s="212"/>
      <c r="T12" s="212"/>
    </row>
    <row r="13" spans="2:20" s="38" customFormat="1" ht="15.75" customHeight="1">
      <c r="B13" s="423">
        <v>2017</v>
      </c>
      <c r="C13" s="100">
        <v>549</v>
      </c>
      <c r="D13" s="100">
        <v>473</v>
      </c>
      <c r="E13" s="100">
        <v>548</v>
      </c>
      <c r="F13" s="100">
        <v>507</v>
      </c>
      <c r="G13" s="100">
        <v>386</v>
      </c>
      <c r="J13" s="447"/>
      <c r="K13" s="448"/>
      <c r="L13" s="213"/>
      <c r="M13" s="449"/>
      <c r="P13" s="212"/>
      <c r="Q13" s="212"/>
      <c r="R13" s="212"/>
      <c r="S13" s="212"/>
      <c r="T13" s="212"/>
    </row>
    <row r="14" spans="2:20" s="146" customFormat="1" ht="15.75" customHeight="1">
      <c r="B14" s="423">
        <v>2018</v>
      </c>
      <c r="C14" s="100">
        <f>AVERAGE(C3:C13)</f>
        <v>548.86803497503865</v>
      </c>
      <c r="D14" s="100">
        <f>AVERAGE(D3:D13)</f>
        <v>513.66742827455437</v>
      </c>
      <c r="E14" s="100">
        <f>AVERAGE(E3:E13)</f>
        <v>634.43499389074771</v>
      </c>
      <c r="F14" s="100">
        <f>AVERAGE(F3:F13)</f>
        <v>530.88159481301193</v>
      </c>
      <c r="G14" s="100">
        <f>AVERAGE(G3:G13)</f>
        <v>394.65392003059168</v>
      </c>
      <c r="I14" s="473"/>
      <c r="J14" s="470"/>
      <c r="K14" s="471"/>
      <c r="L14" s="474"/>
      <c r="M14" s="472"/>
      <c r="P14" s="466"/>
      <c r="Q14" s="466"/>
      <c r="R14" s="466"/>
      <c r="S14" s="466"/>
      <c r="T14" s="466"/>
    </row>
    <row r="15" spans="2:20" s="146" customFormat="1" ht="15.75" customHeight="1">
      <c r="B15" s="669">
        <v>2019</v>
      </c>
      <c r="C15" s="100">
        <v>530.68294408786574</v>
      </c>
      <c r="D15" s="100">
        <v>439.6641496326306</v>
      </c>
      <c r="E15" s="100">
        <v>646.42421024975886</v>
      </c>
      <c r="F15" s="100">
        <v>472.75245779219557</v>
      </c>
      <c r="G15" s="100">
        <v>357.29194952655001</v>
      </c>
      <c r="I15" s="473"/>
      <c r="J15" s="470"/>
      <c r="K15" s="471"/>
      <c r="L15" s="474"/>
      <c r="M15" s="472"/>
      <c r="P15" s="466"/>
      <c r="Q15" s="466"/>
      <c r="R15" s="466"/>
      <c r="S15" s="466"/>
      <c r="T15" s="466"/>
    </row>
    <row r="16" spans="2:20" s="146" customFormat="1" ht="15.75" customHeight="1">
      <c r="B16" s="669" t="s">
        <v>567</v>
      </c>
      <c r="C16" s="100">
        <v>538.73133800449421</v>
      </c>
      <c r="D16" s="100">
        <v>458.88083155888347</v>
      </c>
      <c r="E16" s="100">
        <v>670.46212880254927</v>
      </c>
      <c r="F16" s="100">
        <v>485.93022164445796</v>
      </c>
      <c r="G16" s="100">
        <v>395.81775637508912</v>
      </c>
      <c r="I16" s="473"/>
      <c r="J16" s="470"/>
      <c r="K16" s="471"/>
      <c r="L16" s="474"/>
      <c r="M16" s="472"/>
      <c r="P16" s="466"/>
      <c r="Q16" s="466"/>
      <c r="R16" s="466"/>
      <c r="S16" s="466"/>
      <c r="T16" s="466"/>
    </row>
    <row r="17" spans="2:33" s="79" customFormat="1" ht="29.25" customHeight="1">
      <c r="B17" s="1076" t="s">
        <v>662</v>
      </c>
      <c r="C17" s="1076"/>
      <c r="D17" s="1076"/>
      <c r="E17" s="1076"/>
      <c r="F17" s="1076"/>
      <c r="G17" s="1076"/>
      <c r="L17" s="317"/>
    </row>
    <row r="18" spans="2:33">
      <c r="C18" s="450"/>
      <c r="D18" s="450"/>
      <c r="E18" s="450"/>
      <c r="F18" s="450"/>
      <c r="G18" s="450"/>
      <c r="I18" s="21"/>
      <c r="J18" s="21"/>
      <c r="K18" s="21"/>
    </row>
    <row r="19" spans="2:33">
      <c r="I19" s="21"/>
      <c r="J19" s="21"/>
      <c r="K19" s="21"/>
    </row>
    <row r="20" spans="2:33">
      <c r="I20" s="21"/>
      <c r="J20" s="21"/>
      <c r="K20" s="21"/>
    </row>
    <row r="21" spans="2:33">
      <c r="I21" s="21"/>
      <c r="J21" s="21"/>
      <c r="K21" s="21"/>
    </row>
    <row r="22" spans="2:33" ht="5.4" customHeight="1"/>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61.2" customHeight="1"/>
    <row r="34" spans="1:33" ht="15" customHeight="1">
      <c r="B34" s="1195"/>
      <c r="C34" s="1195"/>
      <c r="D34" s="1195"/>
      <c r="E34" s="1195"/>
      <c r="F34" s="1195"/>
      <c r="G34" s="1195"/>
      <c r="AB34" s="6"/>
      <c r="AC34" s="7"/>
      <c r="AD34" s="7"/>
      <c r="AE34" s="7"/>
    </row>
    <row r="35" spans="1:33" ht="15" customHeight="1">
      <c r="B35" s="1195"/>
      <c r="C35" s="1195"/>
      <c r="D35" s="1195"/>
      <c r="E35" s="1195"/>
      <c r="F35" s="1195"/>
      <c r="G35" s="1195"/>
      <c r="AB35" s="6"/>
      <c r="AC35" s="7"/>
      <c r="AD35" s="7"/>
      <c r="AE35" s="7"/>
    </row>
    <row r="36" spans="1:33" ht="15" customHeight="1">
      <c r="AB36" s="6"/>
      <c r="AC36" s="7"/>
      <c r="AD36" s="7"/>
      <c r="AE36" s="7"/>
    </row>
    <row r="37" spans="1:33" ht="15" customHeight="1">
      <c r="AB37" s="6"/>
      <c r="AC37" s="7"/>
      <c r="AD37" s="7"/>
      <c r="AE37" s="7"/>
    </row>
    <row r="38" spans="1:33" ht="15" customHeight="1">
      <c r="AB38" s="451"/>
      <c r="AC38" s="451"/>
      <c r="AD38" s="451"/>
      <c r="AE38" s="451"/>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79998168889431442"/>
  </sheetPr>
  <dimension ref="B1:U93"/>
  <sheetViews>
    <sheetView zoomScaleNormal="100" zoomScaleSheetLayoutView="75" workbookViewId="0">
      <selection activeCell="H18" sqref="H18"/>
    </sheetView>
  </sheetViews>
  <sheetFormatPr baseColWidth="10" defaultColWidth="10.921875" defaultRowHeight="11.4"/>
  <cols>
    <col min="1" max="1" width="1.3828125" style="1" customWidth="1"/>
    <col min="2" max="2" width="10.61328125" style="1" customWidth="1"/>
    <col min="3" max="3" width="7.23046875" style="1" customWidth="1"/>
    <col min="4" max="4" width="7.921875" style="1" customWidth="1"/>
    <col min="5" max="5" width="6.84375" style="1" customWidth="1"/>
    <col min="6" max="6" width="6.4609375" style="1" customWidth="1"/>
    <col min="7" max="7" width="6.921875" style="1" customWidth="1"/>
    <col min="8" max="8" width="6.69140625" style="1" customWidth="1"/>
    <col min="9" max="9" width="9.3828125" style="1" customWidth="1"/>
    <col min="10" max="10" width="5.53515625" style="1" customWidth="1"/>
    <col min="11" max="12" width="6.07421875" style="1" customWidth="1"/>
    <col min="13" max="13" width="4.921875" style="1" customWidth="1"/>
    <col min="14" max="14" width="5.3828125" style="1" customWidth="1"/>
    <col min="15" max="15" width="4.61328125" style="1" customWidth="1"/>
    <col min="16" max="16384" width="10.921875" style="1"/>
  </cols>
  <sheetData>
    <row r="1" spans="2:21" s="24" customFormat="1" ht="13.2">
      <c r="B1" s="1038" t="s">
        <v>77</v>
      </c>
      <c r="C1" s="1038"/>
      <c r="D1" s="1038"/>
      <c r="E1" s="1038"/>
      <c r="F1" s="1038"/>
      <c r="G1" s="1038"/>
      <c r="H1" s="1038"/>
    </row>
    <row r="2" spans="2:21" s="24" customFormat="1" ht="13.2">
      <c r="B2" s="33"/>
      <c r="G2" s="34"/>
    </row>
    <row r="3" spans="2:21" s="24" customFormat="1" ht="13.2">
      <c r="B3" s="1038" t="s">
        <v>83</v>
      </c>
      <c r="C3" s="1038"/>
      <c r="D3" s="1038"/>
      <c r="E3" s="1038"/>
      <c r="F3" s="1038"/>
      <c r="G3" s="1038"/>
      <c r="H3" s="1038"/>
    </row>
    <row r="4" spans="2:21" s="24" customFormat="1" ht="13.2">
      <c r="B4" s="1038" t="s">
        <v>556</v>
      </c>
      <c r="C4" s="1038"/>
      <c r="D4" s="1038"/>
      <c r="E4" s="1038"/>
      <c r="F4" s="1038"/>
      <c r="G4" s="1038"/>
      <c r="H4" s="1038"/>
    </row>
    <row r="5" spans="2:21" s="24" customFormat="1" ht="13.2">
      <c r="B5" s="1038" t="s">
        <v>335</v>
      </c>
      <c r="C5" s="1038"/>
      <c r="D5" s="1038"/>
      <c r="E5" s="1038"/>
      <c r="F5" s="1038"/>
      <c r="G5" s="1038"/>
      <c r="H5" s="1038"/>
    </row>
    <row r="6" spans="2:21" s="38" customFormat="1" ht="15.75" customHeight="1">
      <c r="B6" s="452"/>
      <c r="C6" s="443">
        <v>2015</v>
      </c>
      <c r="D6" s="443">
        <v>2016</v>
      </c>
      <c r="E6" s="443">
        <v>2017</v>
      </c>
      <c r="F6" s="443">
        <v>2018</v>
      </c>
      <c r="G6" s="443">
        <v>2019</v>
      </c>
      <c r="H6" s="894">
        <v>2020</v>
      </c>
    </row>
    <row r="7" spans="2:21" s="38" customFormat="1" ht="15.75" customHeight="1">
      <c r="B7" s="42" t="s">
        <v>47</v>
      </c>
      <c r="C7" s="163">
        <v>205000</v>
      </c>
      <c r="D7" s="495"/>
      <c r="E7" s="163">
        <v>190868.42105263201</v>
      </c>
      <c r="F7" s="507"/>
      <c r="G7" s="665"/>
      <c r="H7" s="665"/>
      <c r="I7" s="453"/>
      <c r="P7" s="453"/>
    </row>
    <row r="8" spans="2:21" s="38" customFormat="1" ht="15.75" customHeight="1">
      <c r="B8" s="42" t="s">
        <v>48</v>
      </c>
      <c r="C8" s="163">
        <v>205000</v>
      </c>
      <c r="D8" s="163"/>
      <c r="E8" s="163"/>
      <c r="F8" s="163"/>
      <c r="G8" s="163"/>
      <c r="H8" s="665"/>
    </row>
    <row r="9" spans="2:21" s="146" customFormat="1" ht="15.75" customHeight="1">
      <c r="B9" s="294" t="s">
        <v>49</v>
      </c>
      <c r="C9" s="163">
        <v>205303.54838709679</v>
      </c>
      <c r="D9" s="163"/>
      <c r="F9" s="163">
        <v>170000</v>
      </c>
      <c r="G9" s="163">
        <v>170500</v>
      </c>
      <c r="H9" s="163">
        <v>229324.07407407404</v>
      </c>
      <c r="J9" s="938"/>
      <c r="Q9" s="38"/>
      <c r="R9" s="38"/>
      <c r="S9" s="38"/>
      <c r="T9" s="38"/>
      <c r="U9" s="38"/>
    </row>
    <row r="10" spans="2:21" s="38" customFormat="1" ht="15.75" customHeight="1">
      <c r="B10" s="294" t="s">
        <v>57</v>
      </c>
      <c r="C10" s="163">
        <v>195422.33333333334</v>
      </c>
      <c r="D10" s="163">
        <v>175615.38461538462</v>
      </c>
      <c r="E10" s="163">
        <v>204799.444444444</v>
      </c>
      <c r="F10" s="163">
        <v>167700</v>
      </c>
      <c r="G10" s="163">
        <v>173000</v>
      </c>
      <c r="H10" s="163">
        <v>237888.88888888888</v>
      </c>
      <c r="I10" s="454"/>
      <c r="P10" s="454"/>
    </row>
    <row r="11" spans="2:21" s="38" customFormat="1" ht="15.75" customHeight="1">
      <c r="B11" s="294" t="s">
        <v>58</v>
      </c>
      <c r="C11" s="163">
        <v>189697.74193548388</v>
      </c>
      <c r="D11" s="163">
        <v>183100</v>
      </c>
      <c r="E11" s="163">
        <v>203591.11111111101</v>
      </c>
      <c r="F11" s="163">
        <v>173854.83870967742</v>
      </c>
      <c r="G11" s="163">
        <v>176666.66666666669</v>
      </c>
      <c r="H11" s="163"/>
    </row>
    <row r="12" spans="2:21" s="38" customFormat="1" ht="15.75" customHeight="1">
      <c r="B12" s="525" t="s">
        <v>50</v>
      </c>
      <c r="C12" s="163">
        <v>200000</v>
      </c>
      <c r="D12" s="163">
        <v>188500</v>
      </c>
      <c r="E12" s="163">
        <v>191201.61290322599</v>
      </c>
      <c r="F12" s="163">
        <v>171466.66666666669</v>
      </c>
      <c r="G12" s="163">
        <v>179000</v>
      </c>
      <c r="H12" s="163"/>
      <c r="I12" s="455"/>
      <c r="J12" s="453"/>
      <c r="P12" s="455"/>
    </row>
    <row r="13" spans="2:21" s="38" customFormat="1" ht="15.75" customHeight="1">
      <c r="B13" s="42" t="s">
        <v>51</v>
      </c>
      <c r="C13" s="163">
        <v>200000</v>
      </c>
      <c r="D13" s="163">
        <v>193333.33333333331</v>
      </c>
      <c r="E13" s="163">
        <v>194322.58064516101</v>
      </c>
      <c r="F13" s="163">
        <v>175793</v>
      </c>
      <c r="G13" s="163">
        <v>173548.38709677421</v>
      </c>
      <c r="H13" s="163"/>
    </row>
    <row r="14" spans="2:21" s="38" customFormat="1" ht="15.75" customHeight="1">
      <c r="B14" s="42" t="s">
        <v>52</v>
      </c>
      <c r="C14" s="163">
        <v>200000</v>
      </c>
      <c r="D14" s="163"/>
      <c r="E14" s="163">
        <v>190612.90322580643</v>
      </c>
      <c r="F14" s="163">
        <v>178167</v>
      </c>
      <c r="G14" s="163">
        <v>177742</v>
      </c>
      <c r="H14" s="163"/>
    </row>
    <row r="15" spans="2:21" s="38" customFormat="1" ht="15.75" customHeight="1">
      <c r="B15" s="42" t="s">
        <v>53</v>
      </c>
      <c r="C15" s="163">
        <v>200000</v>
      </c>
      <c r="D15" s="163"/>
      <c r="E15" s="163">
        <v>189000</v>
      </c>
      <c r="F15" s="163">
        <v>177000</v>
      </c>
      <c r="G15" s="163">
        <v>185400</v>
      </c>
      <c r="H15" s="665"/>
    </row>
    <row r="16" spans="2:21" s="38" customFormat="1" ht="15.75" customHeight="1">
      <c r="B16" s="42" t="s">
        <v>54</v>
      </c>
      <c r="C16" s="163">
        <v>200000</v>
      </c>
      <c r="D16" s="163"/>
      <c r="E16" s="163"/>
      <c r="F16" s="163"/>
      <c r="G16" s="163"/>
      <c r="H16" s="665"/>
    </row>
    <row r="17" spans="2:8" s="38" customFormat="1" ht="15.75" customHeight="1">
      <c r="B17" s="42" t="s">
        <v>55</v>
      </c>
      <c r="C17" s="495"/>
      <c r="D17" s="495"/>
      <c r="E17" s="163"/>
      <c r="F17" s="163"/>
      <c r="G17" s="665"/>
      <c r="H17" s="665"/>
    </row>
    <row r="18" spans="2:8" s="38" customFormat="1" ht="15.75" customHeight="1">
      <c r="B18" s="42" t="s">
        <v>56</v>
      </c>
      <c r="C18" s="495"/>
      <c r="D18" s="495"/>
      <c r="E18" s="163"/>
      <c r="F18" s="163"/>
      <c r="G18" s="665"/>
      <c r="H18" s="665"/>
    </row>
    <row r="19" spans="2:8" s="38" customFormat="1" ht="27" customHeight="1">
      <c r="B19" s="1118" t="s">
        <v>479</v>
      </c>
      <c r="C19" s="1118"/>
      <c r="D19" s="1118"/>
      <c r="E19" s="1118"/>
      <c r="F19" s="1118"/>
      <c r="G19" s="1118"/>
      <c r="H19" s="1118"/>
    </row>
    <row r="20" spans="2:8" s="38" customFormat="1" ht="30.75" customHeight="1">
      <c r="B20" s="1108"/>
      <c r="C20" s="1108"/>
      <c r="D20" s="1108"/>
      <c r="E20" s="1108"/>
      <c r="F20" s="1108"/>
      <c r="G20" s="1108"/>
      <c r="H20" s="1108"/>
    </row>
    <row r="21" spans="2:8" s="38" customFormat="1" ht="13.2">
      <c r="C21" s="50"/>
      <c r="D21" s="50"/>
      <c r="E21" s="50"/>
      <c r="F21" s="50"/>
      <c r="G21" s="456"/>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3.2">
      <c r="B30" s="50"/>
      <c r="C30" s="50"/>
      <c r="D30" s="50"/>
      <c r="E30" s="50"/>
      <c r="F30" s="50"/>
      <c r="G30" s="50"/>
    </row>
    <row r="31" spans="2:8" s="38" customFormat="1" ht="13.2">
      <c r="B31" s="16"/>
      <c r="C31" s="50"/>
      <c r="D31" s="50"/>
      <c r="E31" s="50"/>
      <c r="F31" s="50"/>
      <c r="G31" s="50"/>
    </row>
    <row r="32" spans="2:8" ht="14.1" customHeight="1">
      <c r="B32" s="457"/>
      <c r="C32" s="16"/>
    </row>
    <row r="33" spans="7:15" ht="20.399999999999999"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B2:W41"/>
  <sheetViews>
    <sheetView zoomScaleNormal="100" workbookViewId="0">
      <selection activeCell="C15" sqref="C15:M20"/>
    </sheetView>
  </sheetViews>
  <sheetFormatPr baseColWidth="10" defaultColWidth="5.921875" defaultRowHeight="17.399999999999999"/>
  <cols>
    <col min="1" max="1" width="1.23046875" customWidth="1"/>
    <col min="2" max="2" width="11.84375" customWidth="1"/>
    <col min="3" max="6" width="6.3828125" customWidth="1"/>
    <col min="7" max="7" width="6.69140625" customWidth="1"/>
    <col min="8" max="11" width="6.3828125" customWidth="1"/>
    <col min="12" max="12" width="6.3828125" style="161" customWidth="1"/>
    <col min="13" max="13" width="6.61328125" customWidth="1"/>
    <col min="14" max="14" width="8.84375" bestFit="1" customWidth="1"/>
  </cols>
  <sheetData>
    <row r="2" spans="2:22">
      <c r="B2" s="1042" t="s">
        <v>2</v>
      </c>
      <c r="C2" s="1042"/>
      <c r="D2" s="1042"/>
      <c r="E2" s="1042"/>
      <c r="F2" s="1042"/>
      <c r="G2" s="1042"/>
      <c r="H2" s="1042"/>
      <c r="I2" s="1042"/>
      <c r="J2" s="1042"/>
      <c r="K2" s="1042"/>
      <c r="L2" s="1042"/>
      <c r="M2" s="1042"/>
    </row>
    <row r="3" spans="2:22" ht="20.25" customHeight="1">
      <c r="B3" s="1043" t="s">
        <v>127</v>
      </c>
      <c r="C3" s="1043"/>
      <c r="D3" s="1043"/>
      <c r="E3" s="1043"/>
      <c r="F3" s="1043"/>
      <c r="G3" s="1043"/>
      <c r="H3" s="1043"/>
      <c r="I3" s="1043"/>
      <c r="J3" s="1043"/>
      <c r="K3" s="1043"/>
      <c r="L3" s="1043"/>
      <c r="M3" s="1043"/>
    </row>
    <row r="4" spans="2:22" ht="17.399999999999999" customHeight="1">
      <c r="B4" s="1044" t="s">
        <v>604</v>
      </c>
      <c r="C4" s="1044"/>
      <c r="D4" s="1044"/>
      <c r="E4" s="1044"/>
      <c r="F4" s="1044"/>
      <c r="G4" s="1044"/>
      <c r="H4" s="1044"/>
      <c r="I4" s="1044"/>
      <c r="J4" s="1044"/>
      <c r="K4" s="1044"/>
      <c r="L4" s="1044"/>
      <c r="M4" s="1044"/>
    </row>
    <row r="5" spans="2:22" ht="17.25" customHeight="1">
      <c r="B5" s="1041"/>
      <c r="C5" s="1041"/>
      <c r="D5" s="1041"/>
      <c r="E5" s="1041"/>
      <c r="F5" s="1041"/>
      <c r="G5" s="1041"/>
      <c r="H5" s="1041"/>
      <c r="I5" s="1041"/>
      <c r="J5" s="1041"/>
      <c r="K5" s="1041"/>
      <c r="L5" s="1041"/>
    </row>
    <row r="6" spans="2:22" ht="30" customHeight="1">
      <c r="B6" s="809" t="s">
        <v>5</v>
      </c>
      <c r="C6" s="805" t="s">
        <v>9</v>
      </c>
      <c r="D6" s="805" t="s">
        <v>86</v>
      </c>
      <c r="E6" s="805" t="s">
        <v>91</v>
      </c>
      <c r="F6" s="805" t="s">
        <v>87</v>
      </c>
      <c r="G6" s="805" t="s">
        <v>128</v>
      </c>
      <c r="H6" s="805" t="s">
        <v>88</v>
      </c>
      <c r="I6" s="805" t="s">
        <v>70</v>
      </c>
      <c r="J6" s="805" t="s">
        <v>89</v>
      </c>
      <c r="K6" s="805" t="s">
        <v>129</v>
      </c>
      <c r="L6" s="804" t="s">
        <v>71</v>
      </c>
      <c r="M6" s="804" t="s">
        <v>510</v>
      </c>
    </row>
    <row r="7" spans="2:22" ht="18" customHeight="1">
      <c r="B7" s="1040" t="s">
        <v>511</v>
      </c>
      <c r="C7" s="1040"/>
      <c r="D7" s="1040"/>
      <c r="E7" s="1040"/>
      <c r="F7" s="1040"/>
      <c r="G7" s="1040"/>
      <c r="H7" s="1040"/>
      <c r="I7" s="1040"/>
      <c r="J7" s="1040"/>
      <c r="K7" s="1040"/>
      <c r="L7" s="1040"/>
      <c r="M7" s="1040"/>
    </row>
    <row r="8" spans="2:22">
      <c r="B8" s="810" t="s">
        <v>130</v>
      </c>
      <c r="C8" s="843">
        <v>0.47</v>
      </c>
      <c r="D8" s="843">
        <v>5.51</v>
      </c>
      <c r="E8" s="843">
        <v>6.73</v>
      </c>
      <c r="F8" s="843">
        <v>13.89</v>
      </c>
      <c r="G8" s="843">
        <v>2.54</v>
      </c>
      <c r="H8" s="843">
        <v>12.03</v>
      </c>
      <c r="I8" s="843">
        <v>1.24</v>
      </c>
      <c r="J8" s="843">
        <v>29.91</v>
      </c>
      <c r="K8" s="843">
        <v>131.19999999999999</v>
      </c>
      <c r="L8" s="843">
        <v>284.06</v>
      </c>
      <c r="M8" s="843">
        <v>152.86000000000001</v>
      </c>
      <c r="N8" s="522"/>
    </row>
    <row r="9" spans="2:22">
      <c r="B9" s="72" t="s">
        <v>6</v>
      </c>
      <c r="C9" s="843">
        <v>19.5</v>
      </c>
      <c r="D9" s="843">
        <v>17.3</v>
      </c>
      <c r="E9" s="843">
        <v>32.200000000000003</v>
      </c>
      <c r="F9" s="843">
        <v>136.69</v>
      </c>
      <c r="G9" s="843">
        <v>13.95</v>
      </c>
      <c r="H9" s="843">
        <v>71.69</v>
      </c>
      <c r="I9" s="843">
        <v>25.06</v>
      </c>
      <c r="J9" s="843">
        <v>51.31</v>
      </c>
      <c r="K9" s="843">
        <v>131.43</v>
      </c>
      <c r="L9" s="843">
        <v>730.54</v>
      </c>
      <c r="M9" s="843">
        <v>599.11</v>
      </c>
      <c r="N9" s="522"/>
    </row>
    <row r="10" spans="2:22">
      <c r="B10" s="72" t="s">
        <v>126</v>
      </c>
      <c r="C10" s="843">
        <v>0.01</v>
      </c>
      <c r="D10" s="843">
        <v>0.36</v>
      </c>
      <c r="E10" s="843">
        <v>0.48</v>
      </c>
      <c r="F10" s="843">
        <v>5.76</v>
      </c>
      <c r="G10" s="843">
        <v>0.09</v>
      </c>
      <c r="H10" s="843">
        <v>0.45</v>
      </c>
      <c r="I10" s="843">
        <v>0.11</v>
      </c>
      <c r="J10" s="843">
        <v>3.67</v>
      </c>
      <c r="K10" s="843">
        <v>3.15</v>
      </c>
      <c r="L10" s="843">
        <v>170.56</v>
      </c>
      <c r="M10" s="843">
        <v>167.41</v>
      </c>
      <c r="N10" s="522"/>
    </row>
    <row r="11" spans="2:22">
      <c r="B11" s="72" t="s">
        <v>13</v>
      </c>
      <c r="C11" s="843">
        <v>6.05</v>
      </c>
      <c r="D11" s="843">
        <v>9.1999999999999993</v>
      </c>
      <c r="E11" s="843">
        <v>8.9700000000000006</v>
      </c>
      <c r="F11" s="843">
        <v>121.05</v>
      </c>
      <c r="G11" s="843">
        <v>6.6</v>
      </c>
      <c r="H11" s="843">
        <v>40.5</v>
      </c>
      <c r="I11" s="843">
        <v>8.8000000000000007</v>
      </c>
      <c r="J11" s="843">
        <v>30.02</v>
      </c>
      <c r="K11" s="843">
        <v>125</v>
      </c>
      <c r="L11" s="843">
        <v>735.24</v>
      </c>
      <c r="M11" s="843">
        <v>610.24</v>
      </c>
      <c r="N11" s="522"/>
    </row>
    <row r="12" spans="2:22">
      <c r="B12" s="72" t="s">
        <v>111</v>
      </c>
      <c r="C12" s="843">
        <v>12.19</v>
      </c>
      <c r="D12" s="843">
        <v>9.01</v>
      </c>
      <c r="E12" s="843">
        <v>24.4</v>
      </c>
      <c r="F12" s="843">
        <v>23.31</v>
      </c>
      <c r="G12" s="843">
        <v>8.3000000000000007</v>
      </c>
      <c r="H12" s="843">
        <v>35.840000000000003</v>
      </c>
      <c r="I12" s="843">
        <v>16.02</v>
      </c>
      <c r="J12" s="843">
        <v>25.48</v>
      </c>
      <c r="K12" s="843">
        <v>1.01</v>
      </c>
      <c r="L12" s="843">
        <v>173.56</v>
      </c>
      <c r="M12" s="843">
        <v>172.55</v>
      </c>
      <c r="N12" s="522"/>
    </row>
    <row r="13" spans="2:22">
      <c r="B13" s="811" t="s">
        <v>132</v>
      </c>
      <c r="C13" s="843">
        <v>1.74</v>
      </c>
      <c r="D13" s="843">
        <v>4.96</v>
      </c>
      <c r="E13" s="843">
        <v>6.04</v>
      </c>
      <c r="F13" s="843">
        <v>11.97</v>
      </c>
      <c r="G13" s="843">
        <v>1.68</v>
      </c>
      <c r="H13" s="843">
        <v>7.82</v>
      </c>
      <c r="I13" s="843">
        <v>1.59</v>
      </c>
      <c r="J13" s="843">
        <v>29.39</v>
      </c>
      <c r="K13" s="843">
        <v>139.77000000000001</v>
      </c>
      <c r="L13" s="843">
        <v>279.35000000000002</v>
      </c>
      <c r="M13" s="843">
        <v>139.59</v>
      </c>
      <c r="N13" s="522"/>
      <c r="O13" s="201"/>
      <c r="P13" s="201"/>
      <c r="Q13" s="201"/>
      <c r="R13" s="201"/>
      <c r="S13" s="201"/>
      <c r="T13" s="201"/>
      <c r="U13" s="201"/>
      <c r="V13" s="201"/>
    </row>
    <row r="14" spans="2:22" ht="18" customHeight="1">
      <c r="B14" s="1040" t="s">
        <v>512</v>
      </c>
      <c r="C14" s="1040"/>
      <c r="D14" s="1040"/>
      <c r="E14" s="1040"/>
      <c r="F14" s="1040"/>
      <c r="G14" s="1040"/>
      <c r="H14" s="1040"/>
      <c r="I14" s="1040"/>
      <c r="J14" s="1040"/>
      <c r="K14" s="1040"/>
      <c r="L14" s="1040"/>
      <c r="M14" s="1040"/>
      <c r="N14" s="522"/>
    </row>
    <row r="15" spans="2:22">
      <c r="B15" s="810" t="s">
        <v>130</v>
      </c>
      <c r="C15" s="843">
        <v>1.45</v>
      </c>
      <c r="D15" s="843">
        <v>3.71</v>
      </c>
      <c r="E15" s="843">
        <v>5.54</v>
      </c>
      <c r="F15" s="843">
        <v>13.35</v>
      </c>
      <c r="G15" s="843">
        <v>1.1399999999999999</v>
      </c>
      <c r="H15" s="843">
        <v>8.2799999999999994</v>
      </c>
      <c r="I15" s="843">
        <v>1.23</v>
      </c>
      <c r="J15" s="843">
        <v>26.61</v>
      </c>
      <c r="K15" s="843">
        <v>150.36000000000001</v>
      </c>
      <c r="L15" s="843">
        <v>295.12</v>
      </c>
      <c r="M15" s="843">
        <v>144.77000000000001</v>
      </c>
      <c r="N15" s="201"/>
      <c r="O15" s="201"/>
      <c r="P15" s="201"/>
      <c r="Q15" s="201"/>
      <c r="R15" s="201"/>
      <c r="S15" s="201"/>
      <c r="T15" s="201"/>
      <c r="U15" s="201"/>
      <c r="V15" s="201"/>
    </row>
    <row r="16" spans="2:22" ht="15.75" customHeight="1">
      <c r="B16" s="812" t="s">
        <v>6</v>
      </c>
      <c r="C16" s="843">
        <v>21</v>
      </c>
      <c r="D16" s="843">
        <v>24</v>
      </c>
      <c r="E16" s="843">
        <v>34</v>
      </c>
      <c r="F16" s="843">
        <v>143</v>
      </c>
      <c r="G16" s="843">
        <v>13.5</v>
      </c>
      <c r="H16" s="843">
        <v>77</v>
      </c>
      <c r="I16" s="843">
        <v>28</v>
      </c>
      <c r="J16" s="843">
        <v>50.78</v>
      </c>
      <c r="K16" s="843">
        <v>135</v>
      </c>
      <c r="L16" s="843">
        <v>768.49</v>
      </c>
      <c r="M16" s="843">
        <v>633.49</v>
      </c>
      <c r="N16" s="201"/>
      <c r="O16" s="201"/>
      <c r="P16" s="201"/>
      <c r="Q16" s="201"/>
      <c r="R16" s="201"/>
      <c r="S16" s="201"/>
      <c r="T16" s="201"/>
      <c r="U16" s="201"/>
      <c r="V16" s="201"/>
    </row>
    <row r="17" spans="2:23" ht="15.75" customHeight="1">
      <c r="B17" s="812" t="s">
        <v>126</v>
      </c>
      <c r="C17" s="843">
        <v>0.01</v>
      </c>
      <c r="D17" s="843">
        <v>0.2</v>
      </c>
      <c r="E17" s="843">
        <v>0.45</v>
      </c>
      <c r="F17" s="843">
        <v>5.5</v>
      </c>
      <c r="G17" s="843">
        <v>0.1</v>
      </c>
      <c r="H17" s="843">
        <v>0.5</v>
      </c>
      <c r="I17" s="843">
        <v>0.08</v>
      </c>
      <c r="J17" s="843">
        <v>3.81</v>
      </c>
      <c r="K17" s="843">
        <v>6</v>
      </c>
      <c r="L17" s="843">
        <v>182.84</v>
      </c>
      <c r="M17" s="843">
        <v>176.84</v>
      </c>
      <c r="N17" s="201"/>
      <c r="O17" s="201"/>
      <c r="P17" s="201"/>
      <c r="Q17" s="201"/>
      <c r="R17" s="201"/>
      <c r="S17" s="201"/>
      <c r="T17" s="201"/>
      <c r="U17" s="201"/>
      <c r="V17" s="201"/>
    </row>
    <row r="18" spans="2:23" ht="15.75" customHeight="1">
      <c r="B18" s="812" t="s">
        <v>13</v>
      </c>
      <c r="C18" s="843">
        <v>6.2</v>
      </c>
      <c r="D18" s="843">
        <v>7.55</v>
      </c>
      <c r="E18" s="843">
        <v>9.8000000000000007</v>
      </c>
      <c r="F18" s="843">
        <v>120.3</v>
      </c>
      <c r="G18" s="843">
        <v>6.3</v>
      </c>
      <c r="H18" s="843">
        <v>40.5</v>
      </c>
      <c r="I18" s="843">
        <v>8.8000000000000007</v>
      </c>
      <c r="J18" s="843">
        <v>30.62</v>
      </c>
      <c r="K18" s="843">
        <v>130</v>
      </c>
      <c r="L18" s="843">
        <v>753.49</v>
      </c>
      <c r="M18" s="843">
        <v>623.49</v>
      </c>
      <c r="N18" s="201"/>
      <c r="O18" s="201"/>
      <c r="P18" s="201"/>
      <c r="Q18" s="201"/>
      <c r="R18" s="201"/>
      <c r="S18" s="201"/>
      <c r="T18" s="201"/>
      <c r="U18" s="201"/>
      <c r="V18" s="201"/>
      <c r="W18" s="201"/>
    </row>
    <row r="19" spans="2:23" ht="15.75" customHeight="1">
      <c r="B19" s="812" t="s">
        <v>111</v>
      </c>
      <c r="C19" s="843">
        <v>14.5</v>
      </c>
      <c r="D19" s="843">
        <v>15</v>
      </c>
      <c r="E19" s="843">
        <v>24.5</v>
      </c>
      <c r="F19" s="843">
        <v>28.5</v>
      </c>
      <c r="G19" s="843">
        <v>7.1</v>
      </c>
      <c r="H19" s="843">
        <v>35</v>
      </c>
      <c r="I19" s="843">
        <v>19</v>
      </c>
      <c r="J19" s="843">
        <v>25.86</v>
      </c>
      <c r="K19" s="843">
        <v>1</v>
      </c>
      <c r="L19" s="843">
        <v>187.98</v>
      </c>
      <c r="M19" s="843">
        <v>186.98</v>
      </c>
      <c r="N19" s="201"/>
      <c r="O19" s="201"/>
      <c r="P19" s="201"/>
      <c r="Q19" s="201"/>
      <c r="R19" s="201"/>
      <c r="S19" s="201"/>
      <c r="T19" s="201"/>
      <c r="U19" s="201"/>
      <c r="V19" s="201"/>
      <c r="W19" s="201"/>
    </row>
    <row r="20" spans="2:23" ht="15.75" customHeight="1">
      <c r="B20" s="854" t="s">
        <v>132</v>
      </c>
      <c r="C20" s="859">
        <v>1.75</v>
      </c>
      <c r="D20" s="859">
        <v>5.36</v>
      </c>
      <c r="E20" s="859">
        <v>5.69</v>
      </c>
      <c r="F20" s="859">
        <v>13.05</v>
      </c>
      <c r="G20" s="859">
        <v>1.34</v>
      </c>
      <c r="H20" s="859">
        <v>10.28</v>
      </c>
      <c r="I20" s="859">
        <v>1.51</v>
      </c>
      <c r="J20" s="859">
        <v>24.74</v>
      </c>
      <c r="K20" s="859">
        <v>160.36000000000001</v>
      </c>
      <c r="L20" s="859">
        <v>310.12</v>
      </c>
      <c r="M20" s="859">
        <v>149.76</v>
      </c>
      <c r="N20" s="201"/>
      <c r="O20" s="201"/>
      <c r="P20" s="201"/>
      <c r="Q20" s="201"/>
      <c r="R20" s="201"/>
      <c r="S20" s="201"/>
      <c r="T20" s="201"/>
      <c r="U20" s="201"/>
      <c r="V20" s="201"/>
      <c r="W20" s="201"/>
    </row>
    <row r="21" spans="2:23">
      <c r="B21" s="855" t="s">
        <v>170</v>
      </c>
      <c r="C21" s="856"/>
      <c r="D21" s="856"/>
      <c r="E21" s="856"/>
      <c r="F21" s="856"/>
      <c r="G21" s="856"/>
      <c r="H21" s="856"/>
      <c r="I21" s="856"/>
      <c r="J21" s="856"/>
      <c r="K21" s="856"/>
      <c r="L21" s="857"/>
      <c r="M21" s="858"/>
      <c r="N21" s="201"/>
      <c r="O21" s="201"/>
      <c r="P21" s="201"/>
      <c r="Q21" s="201"/>
      <c r="R21" s="201"/>
      <c r="S21" s="201"/>
      <c r="T21" s="201"/>
      <c r="U21" s="201"/>
      <c r="V21" s="201"/>
      <c r="W21" s="201"/>
    </row>
    <row r="22" spans="2:23">
      <c r="B22" s="82"/>
      <c r="C22" s="78"/>
      <c r="D22" s="78"/>
      <c r="E22" s="78"/>
      <c r="F22" s="78"/>
      <c r="G22" s="78"/>
      <c r="H22" s="78"/>
      <c r="I22" s="78"/>
      <c r="J22" s="78"/>
      <c r="K22" s="78"/>
      <c r="L22" s="78"/>
      <c r="N22" s="201"/>
      <c r="O22" s="201"/>
      <c r="P22" s="201"/>
      <c r="Q22" s="201"/>
      <c r="R22" s="201"/>
      <c r="S22" s="201"/>
      <c r="T22" s="201"/>
      <c r="U22" s="201"/>
      <c r="V22" s="201"/>
      <c r="W22" s="201"/>
    </row>
    <row r="23" spans="2:23">
      <c r="B23" s="717"/>
      <c r="C23" s="201"/>
      <c r="D23" s="201"/>
      <c r="E23" s="201"/>
      <c r="F23" s="201"/>
      <c r="G23" s="201"/>
      <c r="H23" s="201"/>
      <c r="I23" s="201"/>
      <c r="J23" s="201"/>
      <c r="K23" s="201"/>
      <c r="L23" s="201"/>
      <c r="M23" s="918"/>
      <c r="N23" s="201"/>
      <c r="O23" s="201"/>
      <c r="P23" s="201"/>
      <c r="Q23" s="201"/>
      <c r="R23" s="201"/>
      <c r="S23" s="201"/>
      <c r="T23" s="201"/>
      <c r="U23" s="201"/>
      <c r="V23" s="201"/>
      <c r="W23" s="201"/>
    </row>
    <row r="24" spans="2:23">
      <c r="B24" s="77"/>
      <c r="C24" s="201"/>
      <c r="D24" s="201"/>
      <c r="E24" s="201"/>
      <c r="F24" s="201"/>
      <c r="G24" s="201"/>
      <c r="H24" s="201"/>
      <c r="I24" s="201"/>
      <c r="J24" s="201"/>
      <c r="K24" s="201"/>
      <c r="L24" s="201"/>
      <c r="N24" s="201"/>
      <c r="O24" s="201"/>
      <c r="P24" s="201"/>
      <c r="Q24" s="201"/>
      <c r="R24" s="201"/>
      <c r="S24" s="201"/>
      <c r="T24" s="201"/>
      <c r="U24" s="201"/>
      <c r="V24" s="201"/>
      <c r="W24" s="201"/>
    </row>
    <row r="25" spans="2:23">
      <c r="C25" s="201"/>
      <c r="D25" s="201"/>
      <c r="E25" s="201"/>
      <c r="F25" s="201"/>
      <c r="G25" s="201"/>
      <c r="H25" s="201"/>
      <c r="I25" s="201"/>
      <c r="J25" s="201"/>
      <c r="K25" s="201"/>
      <c r="L25" s="201"/>
      <c r="N25" s="201"/>
      <c r="O25" s="201"/>
      <c r="P25" s="201"/>
      <c r="Q25" s="201"/>
      <c r="R25" s="201"/>
      <c r="S25" s="201"/>
      <c r="T25" s="201"/>
      <c r="U25" s="201"/>
      <c r="V25" s="201"/>
      <c r="W25" s="201"/>
    </row>
    <row r="26" spans="2:23">
      <c r="B26" s="231"/>
      <c r="C26" s="201"/>
      <c r="D26" s="201"/>
      <c r="E26" s="201"/>
      <c r="F26" s="201"/>
      <c r="G26" s="201"/>
      <c r="H26" s="201"/>
      <c r="I26" s="201"/>
      <c r="J26" s="201"/>
      <c r="K26" s="201"/>
      <c r="L26" s="201"/>
    </row>
    <row r="27" spans="2:23">
      <c r="C27" s="201"/>
      <c r="D27" s="201"/>
      <c r="E27" s="201"/>
      <c r="F27" s="201"/>
      <c r="G27" s="201"/>
      <c r="H27" s="201"/>
      <c r="I27" s="201"/>
      <c r="J27" s="201"/>
      <c r="K27" s="201"/>
      <c r="L27" s="201"/>
    </row>
    <row r="28" spans="2:23">
      <c r="C28" s="201"/>
      <c r="D28" s="201"/>
      <c r="E28" s="201"/>
      <c r="F28" s="201"/>
      <c r="G28" s="201"/>
      <c r="H28" s="201"/>
      <c r="I28" s="201"/>
      <c r="J28" s="201"/>
      <c r="K28" s="201"/>
      <c r="L28" s="201"/>
    </row>
    <row r="29" spans="2:23">
      <c r="C29" s="201"/>
      <c r="D29" s="201"/>
      <c r="E29" s="201"/>
      <c r="F29" s="201"/>
      <c r="G29" s="201"/>
      <c r="H29" s="201"/>
      <c r="I29" s="201"/>
      <c r="J29" s="201"/>
      <c r="K29" s="201"/>
      <c r="L29" s="201"/>
    </row>
    <row r="30" spans="2:23">
      <c r="C30" s="201"/>
      <c r="D30" s="201"/>
      <c r="E30" s="201"/>
      <c r="F30" s="201"/>
      <c r="G30" s="201"/>
      <c r="H30" s="201"/>
      <c r="I30" s="201"/>
      <c r="J30" s="201"/>
      <c r="K30" s="201"/>
      <c r="L30" s="201"/>
    </row>
    <row r="31" spans="2:23">
      <c r="C31" s="201"/>
      <c r="D31" s="201"/>
      <c r="E31" s="201"/>
      <c r="F31" s="201"/>
      <c r="G31" s="201"/>
      <c r="H31" s="201"/>
      <c r="I31" s="201"/>
      <c r="J31" s="201"/>
      <c r="K31" s="201"/>
      <c r="L31" s="201"/>
    </row>
    <row r="32" spans="2:23">
      <c r="C32" s="201"/>
      <c r="D32" s="201"/>
      <c r="E32" s="201"/>
      <c r="F32" s="201"/>
      <c r="G32" s="201"/>
      <c r="H32" s="201"/>
      <c r="I32" s="201"/>
      <c r="J32" s="201"/>
      <c r="K32" s="201"/>
      <c r="L32" s="201"/>
    </row>
    <row r="33" spans="3:12">
      <c r="C33" s="201"/>
      <c r="D33" s="201"/>
      <c r="E33" s="201"/>
      <c r="F33" s="201"/>
      <c r="G33" s="201"/>
      <c r="H33" s="201"/>
      <c r="I33" s="201"/>
      <c r="J33" s="201"/>
      <c r="K33" s="201"/>
      <c r="L33" s="201"/>
    </row>
    <row r="34" spans="3:12">
      <c r="C34" s="201"/>
      <c r="D34" s="201"/>
      <c r="E34" s="201"/>
      <c r="F34" s="201"/>
      <c r="G34" s="201"/>
      <c r="H34" s="201"/>
      <c r="I34" s="201"/>
      <c r="J34" s="201"/>
      <c r="K34" s="201"/>
      <c r="L34" s="201"/>
    </row>
    <row r="35" spans="3:12">
      <c r="C35" s="201"/>
      <c r="D35" s="201"/>
      <c r="E35" s="201"/>
      <c r="F35" s="201"/>
      <c r="G35" s="201"/>
      <c r="H35" s="201"/>
      <c r="I35" s="201"/>
      <c r="J35" s="201"/>
      <c r="K35" s="201"/>
      <c r="L35" s="201"/>
    </row>
    <row r="36" spans="3:12">
      <c r="C36" s="201"/>
      <c r="D36" s="201"/>
      <c r="E36" s="201"/>
      <c r="F36" s="201"/>
      <c r="G36" s="201"/>
      <c r="H36" s="201"/>
      <c r="I36" s="201"/>
      <c r="J36" s="201"/>
      <c r="K36" s="201"/>
      <c r="L36" s="201"/>
    </row>
    <row r="37" spans="3:12">
      <c r="C37" s="201"/>
      <c r="D37" s="201"/>
      <c r="E37" s="201"/>
      <c r="F37" s="201"/>
      <c r="G37" s="201"/>
      <c r="H37" s="201"/>
      <c r="I37" s="201"/>
      <c r="J37" s="201"/>
      <c r="K37" s="201"/>
      <c r="L37" s="201"/>
    </row>
    <row r="38" spans="3:12">
      <c r="C38" s="201"/>
      <c r="D38" s="201"/>
      <c r="E38" s="201"/>
      <c r="F38" s="201"/>
      <c r="G38" s="201"/>
      <c r="H38" s="201"/>
      <c r="I38" s="201"/>
      <c r="J38" s="201"/>
      <c r="K38" s="201"/>
      <c r="L38" s="201"/>
    </row>
    <row r="39" spans="3:12">
      <c r="C39" s="201"/>
      <c r="D39" s="201"/>
      <c r="E39" s="201"/>
      <c r="F39" s="201"/>
      <c r="G39" s="201"/>
      <c r="H39" s="201"/>
      <c r="I39" s="201"/>
      <c r="J39" s="201"/>
      <c r="K39" s="201"/>
      <c r="L39" s="201"/>
    </row>
    <row r="40" spans="3:12">
      <c r="C40" s="201"/>
      <c r="D40" s="201"/>
      <c r="E40" s="201"/>
      <c r="F40" s="201"/>
      <c r="G40" s="201"/>
      <c r="H40" s="201"/>
      <c r="I40" s="201"/>
      <c r="J40" s="201"/>
      <c r="K40" s="201"/>
      <c r="L40" s="201"/>
    </row>
    <row r="41" spans="3:12">
      <c r="C41" s="201"/>
      <c r="D41" s="201"/>
      <c r="E41" s="201"/>
      <c r="F41" s="201"/>
      <c r="G41" s="201"/>
      <c r="H41" s="201"/>
      <c r="I41" s="201"/>
      <c r="J41" s="201"/>
      <c r="K41" s="201"/>
      <c r="L41" s="201"/>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scale="78" orientation="portrait"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B1:O89"/>
  <sheetViews>
    <sheetView zoomScaleNormal="100" zoomScaleSheetLayoutView="75" workbookViewId="0">
      <selection activeCell="D11" sqref="D11"/>
    </sheetView>
  </sheetViews>
  <sheetFormatPr baseColWidth="10" defaultColWidth="10.921875" defaultRowHeight="11.4"/>
  <cols>
    <col min="1" max="1" width="1.53515625" style="1" customWidth="1"/>
    <col min="2" max="2" width="13.53515625" style="1" customWidth="1"/>
    <col min="3" max="3" width="11.84375" style="1" customWidth="1"/>
    <col min="4" max="4" width="12.53515625" style="1" customWidth="1"/>
    <col min="5" max="5" width="3.07421875" style="1" customWidth="1"/>
    <col min="6" max="15" width="5.61328125" style="1" customWidth="1"/>
    <col min="16" max="16384" width="10.921875" style="1"/>
  </cols>
  <sheetData>
    <row r="1" spans="2:15" s="24" customFormat="1" ht="13.2">
      <c r="B1" s="1038" t="s">
        <v>78</v>
      </c>
      <c r="C1" s="1038"/>
      <c r="D1" s="1038"/>
    </row>
    <row r="2" spans="2:15" s="24" customFormat="1" ht="13.2">
      <c r="B2" s="26"/>
      <c r="C2" s="26"/>
      <c r="D2" s="26"/>
    </row>
    <row r="3" spans="2:15" s="24" customFormat="1" ht="31.5" customHeight="1">
      <c r="B3" s="1122" t="s">
        <v>336</v>
      </c>
      <c r="C3" s="1122"/>
      <c r="D3" s="1122"/>
    </row>
    <row r="4" spans="2:15" s="24" customFormat="1" ht="13.2">
      <c r="B4" s="1038" t="s">
        <v>337</v>
      </c>
      <c r="C4" s="1038"/>
      <c r="D4" s="1038"/>
    </row>
    <row r="5" spans="2:15" s="38" customFormat="1" ht="31.5" customHeight="1">
      <c r="B5" s="1236" t="s">
        <v>228</v>
      </c>
      <c r="C5" s="1133" t="s">
        <v>244</v>
      </c>
      <c r="D5" s="1133"/>
      <c r="F5" s="36"/>
    </row>
    <row r="6" spans="2:15" s="38" customFormat="1" ht="17.25" customHeight="1">
      <c r="B6" s="1236"/>
      <c r="C6" s="443">
        <v>2019</v>
      </c>
      <c r="D6" s="443">
        <v>2020</v>
      </c>
      <c r="F6" s="127"/>
      <c r="G6" s="127"/>
    </row>
    <row r="7" spans="2:15" s="38" customFormat="1" ht="15.75" customHeight="1">
      <c r="B7" s="107" t="s">
        <v>47</v>
      </c>
      <c r="C7" s="926"/>
      <c r="D7" s="926"/>
      <c r="F7" s="127"/>
      <c r="G7" s="127"/>
    </row>
    <row r="8" spans="2:15" s="38" customFormat="1" ht="15.75" customHeight="1">
      <c r="B8" s="107" t="s">
        <v>48</v>
      </c>
      <c r="C8" s="927"/>
      <c r="D8" s="926"/>
      <c r="F8" s="127"/>
      <c r="G8" s="127"/>
    </row>
    <row r="9" spans="2:15" s="146" customFormat="1" ht="15.75" customHeight="1">
      <c r="B9" s="166" t="s">
        <v>49</v>
      </c>
      <c r="C9" s="927">
        <v>170.5</v>
      </c>
      <c r="D9" s="926">
        <v>229.32407407407405</v>
      </c>
      <c r="F9" s="147"/>
      <c r="G9" s="147"/>
    </row>
    <row r="10" spans="2:15" s="38" customFormat="1" ht="15.75" customHeight="1">
      <c r="B10" s="166" t="s">
        <v>57</v>
      </c>
      <c r="C10" s="927">
        <v>173</v>
      </c>
      <c r="D10" s="926">
        <v>238</v>
      </c>
      <c r="F10" s="48"/>
      <c r="G10" s="522"/>
      <c r="H10" s="48"/>
      <c r="I10" s="48"/>
      <c r="J10" s="48"/>
      <c r="K10" s="48"/>
      <c r="L10" s="48"/>
      <c r="M10" s="48"/>
      <c r="N10" s="48"/>
      <c r="O10" s="48"/>
    </row>
    <row r="11" spans="2:15" s="38" customFormat="1" ht="15.75" customHeight="1">
      <c r="B11" s="166" t="s">
        <v>58</v>
      </c>
      <c r="C11" s="927">
        <v>176.66666666666669</v>
      </c>
      <c r="D11" s="926"/>
      <c r="F11" s="460"/>
      <c r="G11" s="239"/>
      <c r="H11" s="48"/>
      <c r="I11" s="48"/>
      <c r="J11" s="48"/>
      <c r="K11" s="48"/>
      <c r="L11" s="48"/>
      <c r="M11" s="48"/>
      <c r="N11" s="48"/>
      <c r="O11" s="48"/>
    </row>
    <row r="12" spans="2:15" s="38" customFormat="1" ht="15.75" customHeight="1">
      <c r="B12" s="166" t="s">
        <v>50</v>
      </c>
      <c r="C12" s="927">
        <v>179</v>
      </c>
      <c r="D12" s="926"/>
      <c r="F12" s="460"/>
      <c r="G12" s="239"/>
    </row>
    <row r="13" spans="2:15" s="38" customFormat="1" ht="15.75" customHeight="1">
      <c r="B13" s="166" t="s">
        <v>51</v>
      </c>
      <c r="C13" s="927">
        <v>173.54838709677421</v>
      </c>
      <c r="D13" s="926"/>
      <c r="E13" s="212"/>
      <c r="F13" s="460"/>
      <c r="G13" s="520"/>
    </row>
    <row r="14" spans="2:15" s="38" customFormat="1" ht="15.75" customHeight="1">
      <c r="B14" s="166" t="s">
        <v>52</v>
      </c>
      <c r="C14" s="927">
        <v>177.92</v>
      </c>
      <c r="D14" s="926"/>
      <c r="F14" s="48"/>
      <c r="G14" s="162"/>
    </row>
    <row r="15" spans="2:15" s="38" customFormat="1" ht="15.75" customHeight="1">
      <c r="B15" s="166" t="s">
        <v>53</v>
      </c>
      <c r="C15" s="927">
        <v>185.4</v>
      </c>
      <c r="D15" s="926"/>
      <c r="F15" s="127"/>
      <c r="G15" s="127"/>
    </row>
    <row r="16" spans="2:15" s="38" customFormat="1" ht="15.75" customHeight="1">
      <c r="B16" s="166" t="s">
        <v>54</v>
      </c>
      <c r="C16" s="927"/>
      <c r="D16" s="926"/>
    </row>
    <row r="17" spans="2:13" s="38" customFormat="1" ht="15.75" customHeight="1">
      <c r="B17" s="166" t="s">
        <v>55</v>
      </c>
      <c r="C17" s="926"/>
      <c r="D17" s="926"/>
    </row>
    <row r="18" spans="2:13" s="38" customFormat="1" ht="15.75" customHeight="1">
      <c r="B18" s="166" t="s">
        <v>56</v>
      </c>
      <c r="C18" s="926"/>
      <c r="D18" s="926"/>
    </row>
    <row r="19" spans="2:13" s="38" customFormat="1" ht="13.2">
      <c r="B19" s="696" t="s">
        <v>357</v>
      </c>
      <c r="C19" s="697"/>
      <c r="D19" s="697"/>
      <c r="F19" s="48"/>
      <c r="G19" s="48"/>
    </row>
    <row r="20" spans="2:13" ht="68.25" customHeight="1">
      <c r="B20" s="1285" t="s">
        <v>496</v>
      </c>
      <c r="C20" s="1285"/>
      <c r="D20" s="1285"/>
    </row>
    <row r="21" spans="2:13" ht="18" customHeight="1">
      <c r="C21" s="387"/>
      <c r="D21" s="387"/>
    </row>
    <row r="22" spans="2:13" ht="7.5" customHeight="1">
      <c r="F22" s="14"/>
      <c r="G22" s="14"/>
      <c r="H22" s="14"/>
      <c r="I22" s="14"/>
      <c r="J22" s="14"/>
      <c r="K22" s="14"/>
      <c r="L22" s="14"/>
      <c r="M22" s="14"/>
    </row>
    <row r="23" spans="2:13" ht="24.75" customHeight="1">
      <c r="H23" s="14"/>
      <c r="I23" s="14"/>
      <c r="J23" s="14"/>
      <c r="K23" s="14"/>
      <c r="L23" s="14"/>
      <c r="M23" s="14"/>
    </row>
    <row r="24" spans="2:13">
      <c r="B24" s="1030"/>
      <c r="C24" s="1030"/>
      <c r="D24" s="596"/>
      <c r="E24" s="462"/>
      <c r="F24" s="462"/>
      <c r="G24" s="462"/>
      <c r="H24" s="462"/>
      <c r="I24" s="462"/>
      <c r="J24" s="462"/>
      <c r="K24" s="14"/>
      <c r="L24" s="14"/>
    </row>
    <row r="25" spans="2:13" ht="13.2">
      <c r="C25" s="15"/>
      <c r="D25" s="15"/>
      <c r="E25" s="38"/>
      <c r="F25" s="38"/>
      <c r="G25" s="38"/>
      <c r="H25" s="38"/>
      <c r="I25" s="38"/>
      <c r="J25" s="38"/>
      <c r="K25" s="14"/>
      <c r="L25" s="14"/>
    </row>
    <row r="26" spans="2:13">
      <c r="I26" s="14"/>
      <c r="J26" s="14"/>
      <c r="K26" s="14"/>
      <c r="L26" s="14"/>
    </row>
    <row r="27" spans="2:13">
      <c r="H27" s="14"/>
      <c r="I27" s="14"/>
      <c r="J27" s="14"/>
      <c r="K27" s="14"/>
      <c r="L27" s="14"/>
    </row>
    <row r="28" spans="2:13">
      <c r="I28" s="14"/>
      <c r="J28" s="14"/>
      <c r="K28" s="14"/>
      <c r="L28" s="14"/>
    </row>
    <row r="29" spans="2:13">
      <c r="H29" s="14"/>
      <c r="I29" s="14"/>
      <c r="J29" s="14"/>
      <c r="K29" s="14"/>
      <c r="L29" s="14"/>
    </row>
    <row r="30" spans="2:13">
      <c r="I30" s="14"/>
      <c r="J30" s="14"/>
      <c r="K30" s="14"/>
      <c r="L30" s="14"/>
    </row>
    <row r="31" spans="2:13">
      <c r="H31" s="14"/>
      <c r="I31" s="14"/>
      <c r="J31" s="14"/>
      <c r="K31" s="14"/>
      <c r="L31" s="14"/>
    </row>
    <row r="32" spans="2:13">
      <c r="I32" s="14"/>
      <c r="J32" s="14"/>
      <c r="K32" s="14"/>
      <c r="L32" s="14"/>
    </row>
    <row r="33" spans="8:12">
      <c r="H33" s="14"/>
      <c r="I33" s="14"/>
      <c r="J33" s="14"/>
      <c r="K33" s="14"/>
      <c r="L33" s="14"/>
    </row>
    <row r="34" spans="8:12">
      <c r="I34" s="14"/>
      <c r="J34" s="14"/>
      <c r="K34" s="14"/>
      <c r="L34" s="14"/>
    </row>
    <row r="35" spans="8:12">
      <c r="H35" s="14"/>
      <c r="I35" s="14"/>
      <c r="J35" s="14"/>
      <c r="K35" s="14"/>
      <c r="L35" s="14"/>
    </row>
    <row r="36" spans="8:12">
      <c r="I36" s="14"/>
      <c r="J36" s="14"/>
      <c r="K36" s="14"/>
      <c r="L36" s="14"/>
    </row>
    <row r="37" spans="8:12">
      <c r="H37" s="14"/>
      <c r="I37" s="14"/>
      <c r="J37" s="14"/>
      <c r="K37" s="14"/>
      <c r="L37" s="14"/>
    </row>
    <row r="38" spans="8:12">
      <c r="I38" s="14"/>
      <c r="J38" s="14"/>
      <c r="K38" s="14"/>
      <c r="L38" s="14"/>
    </row>
    <row r="39" spans="8:12">
      <c r="H39" s="14"/>
      <c r="I39" s="14"/>
      <c r="J39" s="14"/>
      <c r="K39" s="14"/>
      <c r="L39" s="14"/>
    </row>
    <row r="40" spans="8:12">
      <c r="I40" s="14"/>
      <c r="J40" s="14"/>
      <c r="K40" s="14"/>
      <c r="L40" s="14"/>
    </row>
    <row r="41" spans="8:12">
      <c r="H41" s="14"/>
      <c r="I41" s="14"/>
      <c r="J41" s="14"/>
      <c r="K41" s="14"/>
      <c r="L41" s="14"/>
    </row>
    <row r="42" spans="8:12">
      <c r="I42" s="14"/>
      <c r="J42" s="14"/>
      <c r="K42" s="14"/>
      <c r="L42" s="14"/>
    </row>
    <row r="43" spans="8:12">
      <c r="H43" s="14"/>
      <c r="I43" s="14"/>
      <c r="J43" s="14"/>
      <c r="K43" s="14"/>
      <c r="L43" s="14"/>
    </row>
    <row r="45" spans="8:12" ht="13.5" customHeight="1"/>
    <row r="46" spans="8:12" ht="13.5" customHeight="1"/>
    <row r="47" spans="8:12" ht="13.5" customHeight="1"/>
    <row r="48" spans="8:12"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c r="K75" s="12"/>
    </row>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7">
    <mergeCell ref="B1:D1"/>
    <mergeCell ref="B3:D3"/>
    <mergeCell ref="B4:D4"/>
    <mergeCell ref="B20:D20"/>
    <mergeCell ref="B24:C24"/>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79998168889431442"/>
  </sheetPr>
  <dimension ref="B1:P45"/>
  <sheetViews>
    <sheetView topLeftCell="B1" zoomScaleNormal="100" zoomScaleSheetLayoutView="75" workbookViewId="0">
      <selection activeCell="C21" sqref="C21:I21"/>
    </sheetView>
  </sheetViews>
  <sheetFormatPr baseColWidth="10" defaultColWidth="10.921875" defaultRowHeight="11.4"/>
  <cols>
    <col min="1" max="1" width="1.3828125" style="139" customWidth="1"/>
    <col min="2" max="3" width="6.84375" style="531" customWidth="1"/>
    <col min="4" max="4" width="8.3828125" style="158" customWidth="1"/>
    <col min="5" max="5" width="8.69140625" style="158" customWidth="1"/>
    <col min="6" max="6" width="8.07421875" style="158" customWidth="1"/>
    <col min="7" max="7" width="8.23046875" style="158" customWidth="1"/>
    <col min="8" max="8" width="7.84375" style="158" customWidth="1"/>
    <col min="9" max="9" width="9.23046875" style="158" customWidth="1"/>
    <col min="10" max="10" width="1.69140625" style="158" customWidth="1"/>
    <col min="11" max="16" width="10.921875" style="158"/>
    <col min="17" max="16384" width="10.921875" style="139"/>
  </cols>
  <sheetData>
    <row r="1" spans="2:16" s="532" customFormat="1" ht="13.2">
      <c r="B1" s="1032" t="s">
        <v>79</v>
      </c>
      <c r="C1" s="1032"/>
      <c r="D1" s="1032"/>
      <c r="E1" s="1032"/>
      <c r="F1" s="1032"/>
      <c r="G1" s="1032"/>
      <c r="H1" s="1032"/>
      <c r="I1" s="1032"/>
      <c r="J1" s="510"/>
      <c r="K1" s="510"/>
      <c r="L1" s="510"/>
      <c r="M1" s="510"/>
      <c r="N1" s="510"/>
      <c r="O1" s="510"/>
      <c r="P1" s="510"/>
    </row>
    <row r="2" spans="2:16" s="532" customFormat="1" ht="13.2">
      <c r="B2" s="255"/>
      <c r="C2" s="255"/>
      <c r="D2" s="529"/>
      <c r="E2" s="157"/>
      <c r="F2" s="157"/>
      <c r="G2" s="157"/>
      <c r="H2" s="157"/>
      <c r="I2" s="157"/>
      <c r="J2" s="510"/>
      <c r="K2" s="510"/>
      <c r="L2" s="510"/>
      <c r="M2" s="510"/>
      <c r="N2" s="510"/>
      <c r="O2" s="510"/>
      <c r="P2" s="510"/>
    </row>
    <row r="3" spans="2:16" s="532" customFormat="1" ht="13.2">
      <c r="B3" s="1032" t="s">
        <v>481</v>
      </c>
      <c r="C3" s="1032"/>
      <c r="D3" s="1032"/>
      <c r="E3" s="1032"/>
      <c r="F3" s="1032"/>
      <c r="G3" s="1032"/>
      <c r="H3" s="1032"/>
      <c r="I3" s="1032"/>
      <c r="J3" s="510"/>
      <c r="K3" s="510"/>
      <c r="L3" s="510"/>
      <c r="M3" s="510"/>
      <c r="N3" s="510"/>
      <c r="O3" s="510"/>
      <c r="P3" s="510"/>
    </row>
    <row r="4" spans="2:16" s="532" customFormat="1" ht="13.2">
      <c r="B4" s="1032" t="s">
        <v>338</v>
      </c>
      <c r="C4" s="1032"/>
      <c r="D4" s="1032"/>
      <c r="E4" s="1032"/>
      <c r="F4" s="1032"/>
      <c r="G4" s="1032"/>
      <c r="H4" s="1032"/>
      <c r="I4" s="1032"/>
      <c r="J4" s="510"/>
      <c r="K4" s="510"/>
      <c r="L4" s="510"/>
      <c r="M4" s="510"/>
      <c r="N4" s="510"/>
      <c r="O4" s="510"/>
      <c r="P4" s="510"/>
    </row>
    <row r="5" spans="2:16" s="532" customFormat="1" ht="79.349999999999994" customHeight="1">
      <c r="B5" s="728" t="s">
        <v>96</v>
      </c>
      <c r="C5" s="729" t="s">
        <v>341</v>
      </c>
      <c r="D5" s="729" t="s">
        <v>339</v>
      </c>
      <c r="E5" s="729" t="s">
        <v>340</v>
      </c>
      <c r="F5" s="729" t="s">
        <v>342</v>
      </c>
      <c r="G5" s="729" t="s">
        <v>343</v>
      </c>
      <c r="H5" s="729" t="s">
        <v>450</v>
      </c>
      <c r="I5" s="729" t="s">
        <v>408</v>
      </c>
      <c r="J5" s="510"/>
      <c r="K5" s="372"/>
      <c r="L5" s="372"/>
      <c r="M5" s="372"/>
      <c r="N5" s="372"/>
      <c r="O5" s="510"/>
      <c r="P5" s="510"/>
    </row>
    <row r="6" spans="2:16" ht="15.75" customHeight="1">
      <c r="B6" s="699">
        <v>43466</v>
      </c>
      <c r="C6" s="698">
        <v>407.86</v>
      </c>
      <c r="D6" s="698">
        <v>404.86</v>
      </c>
      <c r="E6" s="698">
        <v>403.91</v>
      </c>
      <c r="F6" s="698"/>
      <c r="G6" s="698">
        <v>482.22886004072933</v>
      </c>
      <c r="H6" s="698">
        <v>272.44568363883013</v>
      </c>
      <c r="I6" s="698">
        <v>257.27076172788804</v>
      </c>
      <c r="J6" s="530"/>
      <c r="K6" s="658"/>
      <c r="L6" s="659"/>
      <c r="M6" s="658"/>
      <c r="N6" s="372"/>
    </row>
    <row r="7" spans="2:16" ht="15.75" customHeight="1">
      <c r="B7" s="699">
        <v>43497</v>
      </c>
      <c r="C7" s="698">
        <v>410.1</v>
      </c>
      <c r="D7" s="698">
        <v>406.6</v>
      </c>
      <c r="E7" s="698">
        <v>405.2</v>
      </c>
      <c r="F7" s="698"/>
      <c r="G7" s="698">
        <v>477.87947560177287</v>
      </c>
      <c r="H7" s="698">
        <v>269.9884042947869</v>
      </c>
      <c r="I7" s="698">
        <v>255.99083607235372</v>
      </c>
      <c r="J7" s="530"/>
      <c r="K7" s="658"/>
      <c r="L7" s="659"/>
      <c r="M7" s="658"/>
      <c r="N7" s="372"/>
    </row>
    <row r="8" spans="2:16" ht="15.75" customHeight="1">
      <c r="B8" s="699">
        <v>43525</v>
      </c>
      <c r="C8" s="698">
        <v>404.52</v>
      </c>
      <c r="D8" s="698">
        <v>400.95</v>
      </c>
      <c r="E8" s="698">
        <v>400.05</v>
      </c>
      <c r="F8" s="698">
        <v>255.36184998801821</v>
      </c>
      <c r="G8" s="698">
        <v>467.57669299463851</v>
      </c>
      <c r="H8" s="698">
        <v>264.1676231608127</v>
      </c>
      <c r="I8" s="698">
        <v>254.78498488748716</v>
      </c>
      <c r="J8" s="530"/>
      <c r="K8" s="658"/>
      <c r="L8" s="659"/>
      <c r="M8" s="658"/>
      <c r="N8" s="372"/>
    </row>
    <row r="9" spans="2:16" ht="15.75" customHeight="1">
      <c r="B9" s="699">
        <v>43556</v>
      </c>
      <c r="C9" s="698">
        <v>413.81</v>
      </c>
      <c r="D9" s="698">
        <v>410.24</v>
      </c>
      <c r="E9" s="698">
        <v>408.81</v>
      </c>
      <c r="F9" s="698">
        <v>259.21486364998503</v>
      </c>
      <c r="G9" s="698">
        <v>468.09882119599968</v>
      </c>
      <c r="H9" s="698">
        <v>264.46261084519756</v>
      </c>
      <c r="I9" s="698">
        <v>255.94845669763262</v>
      </c>
    </row>
    <row r="10" spans="2:16" ht="15.75" customHeight="1">
      <c r="B10" s="699">
        <v>43586</v>
      </c>
      <c r="C10" s="698">
        <v>408.96</v>
      </c>
      <c r="D10" s="698">
        <v>405.7</v>
      </c>
      <c r="E10" s="698">
        <v>404.7</v>
      </c>
      <c r="F10" s="698">
        <v>254.72441701751353</v>
      </c>
      <c r="G10" s="698">
        <v>473.81868707171242</v>
      </c>
      <c r="H10" s="698">
        <v>267.69417348684317</v>
      </c>
      <c r="I10" s="698">
        <v>254.58143491550842</v>
      </c>
      <c r="L10" s="657"/>
    </row>
    <row r="11" spans="2:16" ht="15.75" customHeight="1">
      <c r="B11" s="699">
        <v>43617</v>
      </c>
      <c r="C11" s="698">
        <v>416.65</v>
      </c>
      <c r="D11" s="698">
        <v>413.05</v>
      </c>
      <c r="E11" s="698">
        <v>411.8</v>
      </c>
      <c r="F11" s="698">
        <v>258.51735243569567</v>
      </c>
      <c r="G11" s="698">
        <v>475.61044269523131</v>
      </c>
      <c r="H11" s="698">
        <v>268.70646479956571</v>
      </c>
      <c r="I11" s="698">
        <v>258.21406392166489</v>
      </c>
      <c r="L11" s="660"/>
    </row>
    <row r="12" spans="2:16" ht="15.75" customHeight="1">
      <c r="B12" s="699">
        <v>43647</v>
      </c>
      <c r="C12" s="698">
        <v>416</v>
      </c>
      <c r="D12" s="698">
        <v>412.87</v>
      </c>
      <c r="E12" s="698">
        <v>412.74</v>
      </c>
      <c r="F12" s="698">
        <v>252.96386190241992</v>
      </c>
      <c r="G12" s="698">
        <v>475.55786177351911</v>
      </c>
      <c r="H12" s="698">
        <v>268.67675806413507</v>
      </c>
      <c r="I12" s="698">
        <v>253.55442437556013</v>
      </c>
      <c r="L12" s="660"/>
    </row>
    <row r="13" spans="2:16" ht="15.75" customHeight="1">
      <c r="B13" s="699">
        <v>43678</v>
      </c>
      <c r="C13" s="698">
        <v>427.36</v>
      </c>
      <c r="D13" s="698">
        <v>424.14</v>
      </c>
      <c r="E13" s="698">
        <v>422.68</v>
      </c>
      <c r="F13" s="698">
        <v>249.29241978422306</v>
      </c>
      <c r="G13" s="698">
        <v>457.63729113509004</v>
      </c>
      <c r="H13" s="698">
        <v>258.55214188423167</v>
      </c>
      <c r="I13" s="698">
        <v>249.40058848255572</v>
      </c>
      <c r="L13" s="660"/>
    </row>
    <row r="14" spans="2:16" ht="15.75" customHeight="1">
      <c r="B14" s="699">
        <v>43709</v>
      </c>
      <c r="C14" s="698">
        <v>427.76</v>
      </c>
      <c r="D14" s="698">
        <v>427.76</v>
      </c>
      <c r="E14" s="698">
        <v>424.38</v>
      </c>
      <c r="F14" s="698">
        <v>258.05912811090695</v>
      </c>
      <c r="G14" s="698">
        <v>450.86018289965739</v>
      </c>
      <c r="H14" s="698">
        <v>254.72326717494767</v>
      </c>
      <c r="I14" s="698">
        <v>248.11372917182626</v>
      </c>
      <c r="L14" s="660"/>
    </row>
    <row r="15" spans="2:16" ht="15.75" customHeight="1">
      <c r="B15" s="699">
        <v>43739</v>
      </c>
      <c r="C15" s="698">
        <v>423.87</v>
      </c>
      <c r="D15" s="698">
        <v>420.43</v>
      </c>
      <c r="E15" s="698">
        <v>421.09</v>
      </c>
      <c r="F15" s="698"/>
      <c r="G15" s="698">
        <v>475.89310072347382</v>
      </c>
      <c r="H15" s="698">
        <v>269</v>
      </c>
      <c r="I15" s="698">
        <v>254.06915313021858</v>
      </c>
      <c r="L15" s="660"/>
    </row>
    <row r="16" spans="2:16" ht="15.75" customHeight="1">
      <c r="B16" s="699">
        <v>43770</v>
      </c>
      <c r="C16" s="698">
        <v>421.14</v>
      </c>
      <c r="D16" s="698">
        <v>418.14</v>
      </c>
      <c r="E16" s="698">
        <v>418.14</v>
      </c>
      <c r="F16" s="698"/>
      <c r="G16" s="698">
        <v>489.04519227923464</v>
      </c>
      <c r="H16" s="698"/>
      <c r="I16" s="698">
        <v>254.78946939160971</v>
      </c>
      <c r="L16" s="660"/>
    </row>
    <row r="17" spans="2:14" ht="15.75" customHeight="1">
      <c r="B17" s="699">
        <v>43800</v>
      </c>
      <c r="C17" s="698">
        <v>428.33</v>
      </c>
      <c r="D17" s="698">
        <v>425.33</v>
      </c>
      <c r="E17" s="698">
        <v>424.57</v>
      </c>
      <c r="F17" s="698"/>
      <c r="G17" s="698">
        <v>478.82288509528576</v>
      </c>
      <c r="H17" s="698">
        <v>270.52140400863601</v>
      </c>
      <c r="I17" s="698">
        <v>268.68377097649324</v>
      </c>
      <c r="L17" s="660"/>
    </row>
    <row r="18" spans="2:14" ht="15.75" customHeight="1">
      <c r="B18" s="699">
        <v>43831</v>
      </c>
      <c r="C18" s="698">
        <v>449.41</v>
      </c>
      <c r="D18" s="698">
        <v>446.32</v>
      </c>
      <c r="E18" s="698">
        <v>443.64</v>
      </c>
      <c r="F18" s="698"/>
      <c r="G18" s="698">
        <v>485.83611795904483</v>
      </c>
      <c r="H18" s="698">
        <v>274.48368246273719</v>
      </c>
      <c r="I18" s="698">
        <v>268.46766124576266</v>
      </c>
      <c r="L18" s="660"/>
    </row>
    <row r="19" spans="2:14" ht="15.75" customHeight="1">
      <c r="B19" s="699">
        <v>43862</v>
      </c>
      <c r="C19" s="698">
        <v>449.65</v>
      </c>
      <c r="D19" s="698">
        <v>446.05</v>
      </c>
      <c r="E19" s="698">
        <v>444.9</v>
      </c>
      <c r="F19" s="698"/>
      <c r="G19" s="698">
        <v>487.76342375700193</v>
      </c>
      <c r="H19" s="698">
        <v>275.57255579491635</v>
      </c>
      <c r="I19" s="698">
        <v>269.76252324376497</v>
      </c>
      <c r="L19" s="660"/>
    </row>
    <row r="20" spans="2:14" ht="15.75" customHeight="1">
      <c r="B20" s="699">
        <v>43891</v>
      </c>
      <c r="C20" s="698">
        <v>487.86</v>
      </c>
      <c r="D20" s="698">
        <v>484.59</v>
      </c>
      <c r="E20" s="698">
        <v>479.55</v>
      </c>
      <c r="F20" s="698">
        <v>273.0146006096337</v>
      </c>
      <c r="G20" s="698">
        <v>494.50513305175457</v>
      </c>
      <c r="H20" s="698">
        <v>279.38143110268618</v>
      </c>
      <c r="I20" s="698">
        <v>268.34214893235429</v>
      </c>
      <c r="L20" s="660"/>
    </row>
    <row r="21" spans="2:14" ht="15.75" customHeight="1">
      <c r="B21" s="699">
        <v>43922</v>
      </c>
      <c r="C21" s="698">
        <v>562.1</v>
      </c>
      <c r="D21" s="698">
        <v>559.04999999999995</v>
      </c>
      <c r="E21" s="698">
        <v>547.42999999999995</v>
      </c>
      <c r="F21" s="698">
        <v>278.76079693558427</v>
      </c>
      <c r="G21" s="698">
        <v>485.93022164445802</v>
      </c>
      <c r="H21" s="698">
        <v>274.53684838669943</v>
      </c>
      <c r="I21" s="698">
        <v>274.10297874335004</v>
      </c>
      <c r="L21" s="660"/>
    </row>
    <row r="22" spans="2:14" ht="15" customHeight="1">
      <c r="B22" s="1232" t="s">
        <v>449</v>
      </c>
      <c r="C22" s="1232"/>
      <c r="D22" s="1232"/>
      <c r="E22" s="1232"/>
      <c r="F22" s="1232"/>
      <c r="G22" s="1232"/>
      <c r="H22" s="1232"/>
      <c r="I22" s="1232"/>
      <c r="K22" s="372"/>
      <c r="L22" s="372"/>
      <c r="M22" s="372"/>
      <c r="N22" s="372"/>
    </row>
    <row r="23" spans="2:14" ht="40.5" customHeight="1">
      <c r="B23" s="1232"/>
      <c r="C23" s="1232"/>
      <c r="D23" s="1232"/>
      <c r="E23" s="1232"/>
      <c r="F23" s="1232"/>
      <c r="G23" s="1232"/>
      <c r="H23" s="1232"/>
      <c r="I23" s="1232"/>
      <c r="K23" s="372"/>
      <c r="L23" s="372"/>
      <c r="M23" s="372"/>
      <c r="N23" s="372"/>
    </row>
    <row r="24" spans="2:14" ht="15" customHeight="1">
      <c r="K24" s="372"/>
      <c r="L24" s="372"/>
      <c r="M24" s="372"/>
      <c r="N24" s="372"/>
    </row>
    <row r="25" spans="2:14" ht="15" customHeight="1">
      <c r="K25" s="372"/>
      <c r="L25" s="372"/>
      <c r="M25" s="372"/>
      <c r="N25" s="372"/>
    </row>
    <row r="26" spans="2:14" ht="15" customHeight="1"/>
    <row r="27" spans="2:14" ht="15" customHeight="1"/>
    <row r="28" spans="2:14" ht="15" customHeight="1"/>
    <row r="29" spans="2:14" ht="15" customHeight="1"/>
    <row r="30" spans="2:14" ht="15" customHeight="1"/>
    <row r="31" spans="2:14" ht="15" customHeight="1"/>
    <row r="32" spans="2:14" ht="15" customHeight="1"/>
    <row r="33" spans="2:9" ht="15" customHeight="1"/>
    <row r="34" spans="2:9" ht="13.5" customHeight="1"/>
    <row r="35" spans="2:9" ht="13.5" customHeight="1"/>
    <row r="36" spans="2:9" ht="13.5" customHeight="1"/>
    <row r="37" spans="2:9" ht="13.5" customHeight="1"/>
    <row r="38" spans="2:9" ht="13.5" customHeight="1"/>
    <row r="39" spans="2:9" ht="13.5" customHeight="1"/>
    <row r="40" spans="2:9" ht="30.6" customHeight="1"/>
    <row r="41" spans="2:9" ht="5.25" hidden="1" customHeight="1"/>
    <row r="42" spans="2:9" ht="11.25" customHeight="1"/>
    <row r="43" spans="2:9" hidden="1"/>
    <row r="44" spans="2:9">
      <c r="B44" s="1231" t="s">
        <v>507</v>
      </c>
      <c r="C44" s="1231"/>
      <c r="D44" s="1231"/>
      <c r="E44" s="1231"/>
      <c r="F44" s="1231"/>
      <c r="G44" s="1231"/>
      <c r="H44" s="1231"/>
      <c r="I44" s="1231"/>
    </row>
    <row r="45" spans="2:9" ht="18.75" customHeight="1">
      <c r="B45" s="1231"/>
      <c r="C45" s="1231"/>
      <c r="D45" s="1231"/>
      <c r="E45" s="1231"/>
      <c r="F45" s="1231"/>
      <c r="G45" s="1231"/>
      <c r="H45" s="1231"/>
      <c r="I45" s="1231"/>
    </row>
  </sheetData>
  <mergeCells count="5">
    <mergeCell ref="B1:I1"/>
    <mergeCell ref="B3:I3"/>
    <mergeCell ref="B4:I4"/>
    <mergeCell ref="B22:I23"/>
    <mergeCell ref="B44:I45"/>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79998168889431442"/>
  </sheetPr>
  <dimension ref="G1:O46"/>
  <sheetViews>
    <sheetView zoomScaleNormal="100" workbookViewId="0">
      <pane ySplit="1" topLeftCell="A2" activePane="bottomLeft" state="frozen"/>
      <selection pane="bottomLeft" activeCell="D27" sqref="D27"/>
    </sheetView>
  </sheetViews>
  <sheetFormatPr baseColWidth="10" defaultColWidth="10.921875" defaultRowHeight="13.2"/>
  <cols>
    <col min="1" max="1" width="8" style="653" customWidth="1"/>
    <col min="2" max="4" width="10.921875" style="653"/>
    <col min="5" max="5" width="21.3828125" style="653" customWidth="1"/>
    <col min="6" max="6" width="10.921875" style="653"/>
    <col min="7" max="8" width="10.921875" style="869" customWidth="1"/>
    <col min="9" max="16384" width="10.921875" style="653"/>
  </cols>
  <sheetData>
    <row r="1" spans="7:15">
      <c r="H1" s="869" t="s">
        <v>366</v>
      </c>
      <c r="I1" s="650">
        <v>43891</v>
      </c>
      <c r="J1" s="650">
        <v>43952</v>
      </c>
      <c r="K1" s="650">
        <v>44013</v>
      </c>
      <c r="L1" s="650">
        <v>44075</v>
      </c>
      <c r="M1" s="650">
        <v>44136</v>
      </c>
      <c r="N1" s="917">
        <v>44197</v>
      </c>
      <c r="O1" s="917">
        <v>44256</v>
      </c>
    </row>
    <row r="2" spans="7:15">
      <c r="G2" s="871">
        <v>43836</v>
      </c>
      <c r="H2" s="653" t="s">
        <v>568</v>
      </c>
      <c r="I2" s="883">
        <v>282.52261944655106</v>
      </c>
      <c r="J2" s="883">
        <v>287.81371805499214</v>
      </c>
      <c r="K2" s="883">
        <v>290.12857369618513</v>
      </c>
      <c r="L2" s="883">
        <v>287.37279317095539</v>
      </c>
    </row>
    <row r="3" spans="7:15">
      <c r="G3" s="871">
        <v>43843</v>
      </c>
      <c r="H3" s="653" t="s">
        <v>569</v>
      </c>
      <c r="I3" s="883">
        <v>285.93978729783595</v>
      </c>
      <c r="J3" s="883">
        <v>291.56157956930457</v>
      </c>
      <c r="K3" s="883">
        <v>292.88435422141481</v>
      </c>
      <c r="L3" s="883">
        <v>289.57741759113918</v>
      </c>
      <c r="M3" s="883"/>
      <c r="N3" s="883"/>
      <c r="O3" s="883"/>
    </row>
    <row r="4" spans="7:15">
      <c r="G4" s="871">
        <v>43851</v>
      </c>
      <c r="H4" s="653" t="s">
        <v>570</v>
      </c>
      <c r="I4" s="883">
        <v>295.75036596765375</v>
      </c>
      <c r="J4" s="883">
        <v>297.62429672480994</v>
      </c>
      <c r="K4" s="883">
        <v>293.98666643150671</v>
      </c>
      <c r="L4" s="883">
        <v>265.547011411136</v>
      </c>
      <c r="M4" s="883">
        <v>265.547011411136</v>
      </c>
      <c r="N4" s="883">
        <v>265.547011411136</v>
      </c>
      <c r="O4" s="883">
        <v>265.547011411136</v>
      </c>
    </row>
    <row r="5" spans="7:15">
      <c r="G5" s="871">
        <v>43857</v>
      </c>
      <c r="H5" s="653" t="s">
        <v>571</v>
      </c>
      <c r="I5" s="883">
        <v>296.96290939875485</v>
      </c>
      <c r="J5" s="883">
        <v>299.05730259792938</v>
      </c>
      <c r="K5" s="883">
        <v>295.64013474664455</v>
      </c>
      <c r="L5" s="883">
        <v>268.74371682040243</v>
      </c>
      <c r="M5" s="883">
        <v>268.74371682040243</v>
      </c>
      <c r="N5" s="883">
        <v>268.74371682040243</v>
      </c>
      <c r="O5" s="883">
        <v>268.74371682040243</v>
      </c>
    </row>
    <row r="6" spans="7:15">
      <c r="G6" s="871">
        <v>43864</v>
      </c>
      <c r="H6" s="653" t="s">
        <v>572</v>
      </c>
      <c r="I6" s="883">
        <v>299.05730259792938</v>
      </c>
      <c r="J6" s="883">
        <v>303.02562655426021</v>
      </c>
      <c r="K6" s="883">
        <v>298.28568405086509</v>
      </c>
      <c r="L6" s="883">
        <v>268.30279193636568</v>
      </c>
      <c r="M6" s="883">
        <v>267.20047972627384</v>
      </c>
      <c r="N6" s="883">
        <v>267.20047972627384</v>
      </c>
      <c r="O6" s="883">
        <v>267.20047972627384</v>
      </c>
    </row>
    <row r="7" spans="7:15">
      <c r="G7" s="871">
        <v>43871</v>
      </c>
      <c r="H7" s="653" t="s">
        <v>573</v>
      </c>
      <c r="I7" s="883">
        <v>301.92331434416832</v>
      </c>
      <c r="J7" s="883">
        <v>306.55302562655424</v>
      </c>
      <c r="K7" s="883">
        <v>302.14377678618666</v>
      </c>
      <c r="L7" s="883">
        <v>269.07441048343003</v>
      </c>
      <c r="M7" s="883">
        <v>267.97209827333819</v>
      </c>
      <c r="N7" s="883">
        <v>267.97209827333819</v>
      </c>
      <c r="O7" s="883">
        <v>267.97209827333819</v>
      </c>
    </row>
    <row r="8" spans="7:15">
      <c r="G8" s="871">
        <v>43879</v>
      </c>
      <c r="H8" s="653" t="s">
        <v>578</v>
      </c>
      <c r="I8" s="883">
        <v>296.0810596306813</v>
      </c>
      <c r="J8" s="883">
        <v>301.15169579710397</v>
      </c>
      <c r="K8" s="883">
        <v>299.05730259792938</v>
      </c>
      <c r="L8" s="883">
        <v>266.53909240021869</v>
      </c>
      <c r="M8" s="883">
        <v>264.00377431700736</v>
      </c>
      <c r="N8" s="883">
        <v>264.77539286407165</v>
      </c>
      <c r="O8" s="883">
        <v>264.77539286407165</v>
      </c>
    </row>
    <row r="9" spans="7:15">
      <c r="G9" s="871">
        <v>43885</v>
      </c>
      <c r="H9" s="653" t="s">
        <v>579</v>
      </c>
      <c r="I9" s="883">
        <v>294.75828497857106</v>
      </c>
      <c r="J9" s="883">
        <v>298.72660893490183</v>
      </c>
      <c r="K9" s="883">
        <v>296.1912908516905</v>
      </c>
      <c r="L9" s="883">
        <v>264.00377431700736</v>
      </c>
      <c r="M9" s="883">
        <v>262.24007478086031</v>
      </c>
      <c r="N9" s="883">
        <v>263.01169332792466</v>
      </c>
      <c r="O9" s="883">
        <v>263.01169332792466</v>
      </c>
    </row>
    <row r="10" spans="7:15">
      <c r="G10" s="871">
        <v>43893</v>
      </c>
      <c r="H10" s="869" t="s">
        <v>580</v>
      </c>
      <c r="I10" s="883">
        <v>296.63221573572724</v>
      </c>
      <c r="J10" s="883">
        <v>298.28568405086509</v>
      </c>
      <c r="K10" s="883">
        <v>295.86059718866295</v>
      </c>
      <c r="L10" s="883">
        <v>264.77539286407165</v>
      </c>
      <c r="M10" s="883">
        <v>264.00377431700736</v>
      </c>
      <c r="N10" s="883">
        <v>264.88562408508085</v>
      </c>
      <c r="O10" s="883">
        <v>264.88562408508085</v>
      </c>
    </row>
    <row r="11" spans="7:15">
      <c r="G11" s="871">
        <v>43899</v>
      </c>
      <c r="H11" s="869" t="s">
        <v>581</v>
      </c>
      <c r="I11" s="883">
        <v>281.75100089948677</v>
      </c>
      <c r="J11" s="883">
        <v>280.86915113141322</v>
      </c>
      <c r="K11" s="883">
        <v>282.74308188856946</v>
      </c>
      <c r="L11" s="883">
        <v>258.49221326654788</v>
      </c>
      <c r="M11" s="883">
        <v>258.49221326654788</v>
      </c>
      <c r="N11" s="883">
        <v>259.37406303462143</v>
      </c>
      <c r="O11" s="883">
        <v>259.37406303462143</v>
      </c>
    </row>
    <row r="12" spans="7:15">
      <c r="G12" s="871">
        <v>43906</v>
      </c>
      <c r="H12" s="869" t="s">
        <v>584</v>
      </c>
      <c r="I12" s="941">
        <v>289.24672392811163</v>
      </c>
      <c r="J12" s="942">
        <v>300.15961480802127</v>
      </c>
      <c r="K12" s="942">
        <v>297.51406550380079</v>
      </c>
      <c r="L12" s="942">
        <v>262.24007478086031</v>
      </c>
      <c r="M12" s="942">
        <v>261.24799379177762</v>
      </c>
      <c r="N12" s="942">
        <v>262.12984355985117</v>
      </c>
      <c r="O12" s="942">
        <v>262.12984355985117</v>
      </c>
    </row>
    <row r="13" spans="7:15">
      <c r="G13" s="871">
        <v>43910</v>
      </c>
      <c r="H13" s="869" t="s">
        <v>585</v>
      </c>
      <c r="I13" s="941"/>
      <c r="J13" s="942">
        <v>292.88435422141481</v>
      </c>
      <c r="K13" s="942">
        <v>291.78204201132291</v>
      </c>
      <c r="L13" s="942">
        <v>258.16151960352033</v>
      </c>
      <c r="M13" s="942">
        <v>257.05920739342844</v>
      </c>
      <c r="N13" s="942">
        <v>257.94105716150199</v>
      </c>
      <c r="O13" s="942">
        <v>257.94105716150199</v>
      </c>
    </row>
    <row r="14" spans="7:15">
      <c r="G14" s="871">
        <v>43920</v>
      </c>
      <c r="H14" s="869" t="s">
        <v>586</v>
      </c>
      <c r="I14" s="941"/>
      <c r="J14" s="942">
        <v>310.74181202490342</v>
      </c>
      <c r="K14" s="942">
        <v>310.41111836187588</v>
      </c>
      <c r="L14" s="942">
        <v>266.53909240021869</v>
      </c>
      <c r="M14" s="942">
        <v>266.20839873719115</v>
      </c>
      <c r="N14" s="942">
        <v>266.42886117920949</v>
      </c>
      <c r="O14" s="942">
        <v>266.42886117920949</v>
      </c>
    </row>
    <row r="15" spans="7:15">
      <c r="G15" s="871">
        <v>43927</v>
      </c>
      <c r="H15" s="869" t="s">
        <v>612</v>
      </c>
      <c r="I15" s="941"/>
      <c r="J15" s="942">
        <v>323.63886488297851</v>
      </c>
      <c r="K15" s="942">
        <v>318.56822871655584</v>
      </c>
      <c r="L15" s="942">
        <v>269.40510414645763</v>
      </c>
      <c r="M15" s="942">
        <v>267.31071094728298</v>
      </c>
      <c r="N15" s="942">
        <v>270.06649147251272</v>
      </c>
      <c r="O15" s="942">
        <v>272.27111589269651</v>
      </c>
    </row>
    <row r="16" spans="7:15">
      <c r="G16" s="871">
        <v>43934</v>
      </c>
      <c r="H16" s="869" t="s">
        <v>613</v>
      </c>
      <c r="I16" s="651"/>
      <c r="J16" s="651">
        <v>315.81244819132615</v>
      </c>
      <c r="K16" s="883">
        <v>310.63158080389422</v>
      </c>
      <c r="L16" s="942">
        <v>264.4446992010441</v>
      </c>
      <c r="M16" s="942">
        <v>264.4446992010441</v>
      </c>
      <c r="N16" s="942">
        <v>267.20047972627384</v>
      </c>
      <c r="O16" s="942">
        <v>269.40510414645763</v>
      </c>
    </row>
    <row r="17" spans="7:15">
      <c r="G17" s="871">
        <v>43941</v>
      </c>
      <c r="H17" s="869" t="s">
        <v>614</v>
      </c>
      <c r="I17" s="651"/>
      <c r="J17" s="651">
        <v>320.99331557875797</v>
      </c>
      <c r="K17" s="883">
        <v>315.48175452829855</v>
      </c>
      <c r="L17" s="942">
        <v>266.86978606324624</v>
      </c>
      <c r="M17" s="942">
        <v>265.6572426321452</v>
      </c>
      <c r="N17" s="942">
        <v>268.41302315737494</v>
      </c>
      <c r="O17" s="942">
        <v>270.61764757755867</v>
      </c>
    </row>
    <row r="18" spans="7:15">
      <c r="G18" s="871">
        <v>43948</v>
      </c>
      <c r="H18" s="869" t="s">
        <v>615</v>
      </c>
      <c r="I18" s="651"/>
      <c r="J18" s="651">
        <v>374.23499532619627</v>
      </c>
      <c r="K18" s="883">
        <v>330.69366302756663</v>
      </c>
      <c r="L18" s="942">
        <v>265.87770507416354</v>
      </c>
      <c r="M18" s="942">
        <v>262.01961233884191</v>
      </c>
      <c r="N18" s="942">
        <v>265.4367801901268</v>
      </c>
      <c r="O18" s="942">
        <v>267.64140461031059</v>
      </c>
    </row>
    <row r="19" spans="7:15">
      <c r="G19" s="871">
        <v>43955</v>
      </c>
      <c r="H19" s="869" t="s">
        <v>616</v>
      </c>
      <c r="I19" s="651"/>
      <c r="J19" s="651">
        <v>357.14915606977195</v>
      </c>
      <c r="K19" s="883">
        <v>324.52071465105206</v>
      </c>
      <c r="L19" s="942">
        <v>261.57868745480516</v>
      </c>
      <c r="M19" s="942">
        <v>258.05128838251113</v>
      </c>
      <c r="N19" s="942">
        <v>261.90938111783277</v>
      </c>
      <c r="O19" s="942">
        <v>265.21631774810845</v>
      </c>
    </row>
    <row r="20" spans="7:15">
      <c r="G20" s="871">
        <v>43962</v>
      </c>
      <c r="H20" s="869" t="s">
        <v>617</v>
      </c>
      <c r="I20" s="870"/>
      <c r="J20" s="870">
        <v>370.59736503289292</v>
      </c>
      <c r="K20" s="870">
        <v>339.51216070830174</v>
      </c>
      <c r="L20" s="942">
        <v>264.00377431700736</v>
      </c>
      <c r="M20" s="942">
        <v>258.27175082452953</v>
      </c>
      <c r="N20" s="942">
        <v>262.01961233884191</v>
      </c>
      <c r="O20" s="942">
        <v>265.3265489691176</v>
      </c>
    </row>
    <row r="21" spans="7:15">
      <c r="G21" s="871">
        <v>43969</v>
      </c>
      <c r="H21" s="869" t="s">
        <v>618</v>
      </c>
      <c r="I21" s="870"/>
      <c r="J21" s="870"/>
      <c r="K21" s="870">
        <v>354.28314432353301</v>
      </c>
      <c r="L21" s="942">
        <v>263.34238699095221</v>
      </c>
      <c r="M21" s="942">
        <v>258.71267570856628</v>
      </c>
      <c r="N21" s="942">
        <v>263.12192454893386</v>
      </c>
      <c r="O21" s="942">
        <v>266.42886117920949</v>
      </c>
    </row>
    <row r="22" spans="7:15">
      <c r="G22" s="871"/>
      <c r="H22" s="653"/>
      <c r="I22" s="870"/>
      <c r="J22" s="870"/>
      <c r="K22" s="870"/>
      <c r="L22" s="870"/>
    </row>
    <row r="23" spans="7:15">
      <c r="G23" s="871"/>
      <c r="H23" s="653"/>
      <c r="I23" s="870"/>
      <c r="J23" s="870"/>
      <c r="K23" s="870"/>
      <c r="L23" s="870"/>
    </row>
    <row r="24" spans="7:15">
      <c r="G24" s="871"/>
      <c r="H24" s="653"/>
      <c r="I24" s="870"/>
      <c r="J24" s="870"/>
      <c r="K24" s="870"/>
      <c r="L24" s="870"/>
    </row>
    <row r="25" spans="7:15">
      <c r="G25" s="871"/>
      <c r="H25" s="653"/>
      <c r="I25" s="870"/>
      <c r="J25" s="870"/>
      <c r="K25" s="870"/>
      <c r="L25" s="870"/>
    </row>
    <row r="26" spans="7:15">
      <c r="G26" s="871"/>
      <c r="H26" s="653"/>
      <c r="I26" s="870"/>
      <c r="J26" s="870"/>
      <c r="K26" s="870"/>
      <c r="L26" s="870"/>
    </row>
    <row r="27" spans="7:15">
      <c r="G27" s="871"/>
      <c r="H27" s="653"/>
      <c r="I27" s="870"/>
      <c r="J27" s="870"/>
      <c r="K27" s="870"/>
      <c r="L27" s="870"/>
    </row>
    <row r="28" spans="7:15" ht="13.5" customHeight="1">
      <c r="G28" s="871"/>
      <c r="H28" s="653"/>
      <c r="I28" s="883"/>
      <c r="J28" s="883"/>
      <c r="K28" s="883"/>
      <c r="L28" s="883"/>
    </row>
    <row r="29" spans="7:15" ht="13.5" customHeight="1">
      <c r="G29" s="871"/>
      <c r="H29" s="653"/>
      <c r="I29" s="883"/>
      <c r="J29" s="883"/>
      <c r="K29" s="883"/>
      <c r="L29" s="883"/>
    </row>
    <row r="30" spans="7:15" ht="13.5" customHeight="1">
      <c r="G30" s="871"/>
      <c r="H30" s="653"/>
      <c r="I30" s="883"/>
      <c r="J30" s="883"/>
      <c r="K30" s="883"/>
      <c r="L30" s="883"/>
    </row>
    <row r="31" spans="7:15" ht="13.5" customHeight="1">
      <c r="G31" s="871"/>
      <c r="H31" s="653"/>
      <c r="I31" s="883"/>
      <c r="J31" s="883"/>
      <c r="K31" s="883"/>
      <c r="L31" s="883"/>
    </row>
    <row r="32" spans="7:15">
      <c r="G32" s="871"/>
      <c r="H32" s="653"/>
      <c r="I32" s="883"/>
      <c r="J32" s="883"/>
      <c r="K32" s="883"/>
      <c r="L32" s="883"/>
    </row>
    <row r="33" s="653" customFormat="1"/>
    <row r="34" s="653" customFormat="1"/>
    <row r="35" s="653" customFormat="1"/>
    <row r="36" s="653" customFormat="1"/>
    <row r="37" s="653" customFormat="1"/>
    <row r="38" s="653" customFormat="1"/>
    <row r="39" s="653" customFormat="1"/>
    <row r="40" s="653" customFormat="1"/>
    <row r="41" s="653" customFormat="1"/>
    <row r="42" s="653" customFormat="1"/>
    <row r="43" s="653" customFormat="1"/>
    <row r="44" s="653" customFormat="1"/>
    <row r="45" s="653" customFormat="1"/>
    <row r="46" s="653" customFormat="1"/>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79998168889431442"/>
  </sheetPr>
  <dimension ref="B1:J25"/>
  <sheetViews>
    <sheetView topLeftCell="A10" zoomScaleNormal="100" workbookViewId="0">
      <selection activeCell="J17" sqref="J17"/>
    </sheetView>
  </sheetViews>
  <sheetFormatPr baseColWidth="10" defaultRowHeight="17.399999999999999"/>
  <cols>
    <col min="1" max="1" width="1.53515625" customWidth="1"/>
    <col min="2" max="8" width="8.69140625" customWidth="1"/>
  </cols>
  <sheetData>
    <row r="1" spans="2:10">
      <c r="B1" s="1287" t="s">
        <v>351</v>
      </c>
      <c r="C1" s="1287"/>
      <c r="D1" s="1287"/>
      <c r="E1" s="1287"/>
      <c r="F1" s="1287"/>
      <c r="G1" s="1287"/>
      <c r="H1" s="1287"/>
    </row>
    <row r="2" spans="2:10">
      <c r="B2" s="463"/>
      <c r="C2" s="463"/>
      <c r="D2" s="463"/>
      <c r="E2" s="463"/>
      <c r="F2" s="463"/>
      <c r="G2" s="463"/>
      <c r="H2" s="463"/>
    </row>
    <row r="3" spans="2:10" ht="35.25" customHeight="1">
      <c r="B3" s="1122" t="s">
        <v>261</v>
      </c>
      <c r="C3" s="1122"/>
      <c r="D3" s="1122"/>
      <c r="E3" s="1122"/>
      <c r="F3" s="1122"/>
      <c r="G3" s="1122"/>
      <c r="H3" s="1122"/>
    </row>
    <row r="4" spans="2:10" ht="18" customHeight="1">
      <c r="B4" s="1288" t="s">
        <v>553</v>
      </c>
      <c r="C4" s="1289"/>
      <c r="D4" s="1289"/>
      <c r="E4" s="1289"/>
      <c r="F4" s="1289"/>
      <c r="G4" s="1289"/>
      <c r="H4" s="1289"/>
    </row>
    <row r="5" spans="2:10" ht="18" customHeight="1">
      <c r="B5" s="1290" t="s">
        <v>434</v>
      </c>
      <c r="C5" s="1290"/>
      <c r="D5" s="1290"/>
      <c r="E5" s="1290"/>
      <c r="F5" s="1290"/>
      <c r="G5" s="1290"/>
      <c r="H5" s="1290"/>
    </row>
    <row r="6" spans="2:10" ht="60.75" customHeight="1">
      <c r="B6" s="464" t="s">
        <v>344</v>
      </c>
      <c r="C6" s="465" t="s">
        <v>345</v>
      </c>
      <c r="D6" s="465" t="s">
        <v>346</v>
      </c>
      <c r="E6" s="465" t="s">
        <v>347</v>
      </c>
      <c r="F6" s="465" t="s">
        <v>348</v>
      </c>
      <c r="G6" s="465" t="s">
        <v>349</v>
      </c>
      <c r="H6" s="465" t="s">
        <v>350</v>
      </c>
    </row>
    <row r="7" spans="2:10" ht="15.75" customHeight="1">
      <c r="B7" s="559">
        <v>43466</v>
      </c>
      <c r="C7" s="558">
        <v>772</v>
      </c>
      <c r="D7" s="558">
        <v>500</v>
      </c>
      <c r="E7" s="558">
        <v>1290</v>
      </c>
      <c r="F7" s="558">
        <v>1100</v>
      </c>
      <c r="G7" s="558">
        <v>1030</v>
      </c>
      <c r="H7" s="558">
        <v>870</v>
      </c>
      <c r="I7" s="615"/>
      <c r="J7" s="615"/>
    </row>
    <row r="8" spans="2:10" ht="15.75" customHeight="1">
      <c r="B8" s="559">
        <v>43497</v>
      </c>
      <c r="C8" s="558">
        <v>779</v>
      </c>
      <c r="D8" s="558">
        <v>500</v>
      </c>
      <c r="E8" s="558">
        <v>1290</v>
      </c>
      <c r="F8" s="558">
        <v>1099</v>
      </c>
      <c r="G8" s="558">
        <v>1039</v>
      </c>
      <c r="H8" s="558">
        <v>852</v>
      </c>
      <c r="I8" s="615"/>
      <c r="J8" s="615"/>
    </row>
    <row r="9" spans="2:10" ht="15.75" customHeight="1">
      <c r="B9" s="559">
        <v>43525</v>
      </c>
      <c r="C9" s="558">
        <v>820</v>
      </c>
      <c r="D9" s="558">
        <v>699</v>
      </c>
      <c r="E9" s="558">
        <v>1290</v>
      </c>
      <c r="F9" s="558">
        <v>1089</v>
      </c>
      <c r="G9" s="558">
        <v>1029</v>
      </c>
      <c r="H9" s="558">
        <v>860</v>
      </c>
      <c r="I9" s="615"/>
      <c r="J9" s="615"/>
    </row>
    <row r="10" spans="2:10" ht="15.75" customHeight="1">
      <c r="B10" s="559">
        <v>43556</v>
      </c>
      <c r="C10" s="558">
        <v>820</v>
      </c>
      <c r="D10" s="558">
        <v>500</v>
      </c>
      <c r="E10" s="558">
        <v>1290</v>
      </c>
      <c r="F10" s="558">
        <v>1000</v>
      </c>
      <c r="G10" s="558">
        <v>1000</v>
      </c>
      <c r="H10" s="558">
        <v>852</v>
      </c>
      <c r="I10" s="615"/>
      <c r="J10" s="615"/>
    </row>
    <row r="11" spans="2:10" ht="15.75" customHeight="1">
      <c r="B11" s="559">
        <v>43586</v>
      </c>
      <c r="C11" s="558">
        <v>769</v>
      </c>
      <c r="D11" s="558">
        <v>500</v>
      </c>
      <c r="E11" s="558">
        <v>1410</v>
      </c>
      <c r="F11" s="558">
        <v>1089</v>
      </c>
      <c r="G11" s="558">
        <v>1003</v>
      </c>
      <c r="H11" s="558">
        <v>852</v>
      </c>
      <c r="I11" s="615"/>
      <c r="J11" s="615"/>
    </row>
    <row r="12" spans="2:10" ht="15.75" customHeight="1">
      <c r="B12" s="559">
        <v>43617</v>
      </c>
      <c r="C12" s="558">
        <v>790</v>
      </c>
      <c r="D12" s="558">
        <v>529</v>
      </c>
      <c r="E12" s="558">
        <v>1290</v>
      </c>
      <c r="F12" s="558">
        <v>999</v>
      </c>
      <c r="G12" s="558">
        <v>997</v>
      </c>
      <c r="H12" s="558">
        <v>854</v>
      </c>
      <c r="I12" s="615"/>
      <c r="J12" s="615"/>
    </row>
    <row r="13" spans="2:10" ht="15.75" customHeight="1">
      <c r="B13" s="559">
        <v>43647</v>
      </c>
      <c r="C13" s="558">
        <v>750</v>
      </c>
      <c r="D13" s="558">
        <v>545</v>
      </c>
      <c r="E13" s="558">
        <v>1299</v>
      </c>
      <c r="F13" s="558">
        <v>999</v>
      </c>
      <c r="G13" s="558">
        <v>1020</v>
      </c>
      <c r="H13" s="558">
        <v>858</v>
      </c>
      <c r="I13" s="615"/>
      <c r="J13" s="615"/>
    </row>
    <row r="14" spans="2:10" ht="15.75" customHeight="1">
      <c r="B14" s="559">
        <v>43678</v>
      </c>
      <c r="C14" s="558">
        <v>845</v>
      </c>
      <c r="D14" s="558">
        <v>699</v>
      </c>
      <c r="E14" s="558">
        <v>1290</v>
      </c>
      <c r="F14" s="558">
        <v>1190</v>
      </c>
      <c r="G14" s="558">
        <v>1019</v>
      </c>
      <c r="H14" s="558">
        <v>850</v>
      </c>
      <c r="I14" s="615"/>
      <c r="J14" s="615"/>
    </row>
    <row r="15" spans="2:10" ht="15.75" customHeight="1">
      <c r="B15" s="559">
        <v>43709</v>
      </c>
      <c r="C15" s="558">
        <v>699</v>
      </c>
      <c r="D15" s="558">
        <v>540</v>
      </c>
      <c r="E15" s="558">
        <v>1350</v>
      </c>
      <c r="F15" s="558">
        <v>1090</v>
      </c>
      <c r="G15" s="558">
        <v>1036</v>
      </c>
      <c r="H15" s="558">
        <v>860</v>
      </c>
      <c r="I15" s="615"/>
      <c r="J15" s="615"/>
    </row>
    <row r="16" spans="2:10" ht="15.75" customHeight="1">
      <c r="B16" s="559">
        <v>43739</v>
      </c>
      <c r="C16" s="558">
        <v>790</v>
      </c>
      <c r="D16" s="558">
        <v>539</v>
      </c>
      <c r="E16" s="558">
        <v>1350</v>
      </c>
      <c r="F16" s="558">
        <v>999</v>
      </c>
      <c r="G16" s="558">
        <v>1016</v>
      </c>
      <c r="H16" s="558">
        <v>844</v>
      </c>
      <c r="I16" s="615"/>
      <c r="J16" s="615"/>
    </row>
    <row r="17" spans="2:10" ht="15.75" customHeight="1">
      <c r="B17" s="559">
        <v>43770</v>
      </c>
      <c r="C17" s="558">
        <v>849</v>
      </c>
      <c r="D17" s="558">
        <v>540</v>
      </c>
      <c r="E17" s="558">
        <v>1350</v>
      </c>
      <c r="F17" s="558">
        <v>1280</v>
      </c>
      <c r="G17" s="558">
        <v>1007</v>
      </c>
      <c r="H17" s="558">
        <v>881</v>
      </c>
      <c r="I17" s="615"/>
      <c r="J17" s="615"/>
    </row>
    <row r="18" spans="2:10" ht="15.75" customHeight="1">
      <c r="B18" s="559">
        <v>43800</v>
      </c>
      <c r="C18" s="558">
        <v>829</v>
      </c>
      <c r="D18" s="558">
        <v>540</v>
      </c>
      <c r="E18" s="558">
        <v>1350</v>
      </c>
      <c r="F18" s="558">
        <v>1280</v>
      </c>
      <c r="G18" s="558">
        <v>1012</v>
      </c>
      <c r="H18" s="558">
        <v>887</v>
      </c>
      <c r="I18" s="615"/>
      <c r="J18" s="615"/>
    </row>
    <row r="19" spans="2:10" ht="15.75" customHeight="1">
      <c r="B19" s="559">
        <v>43831</v>
      </c>
      <c r="C19" s="558">
        <v>790</v>
      </c>
      <c r="D19" s="558">
        <v>540</v>
      </c>
      <c r="E19" s="915">
        <v>1350</v>
      </c>
      <c r="F19" s="558">
        <v>1099</v>
      </c>
      <c r="G19" s="558">
        <v>1019</v>
      </c>
      <c r="H19" s="558">
        <v>890</v>
      </c>
      <c r="I19" s="615"/>
      <c r="J19" s="615"/>
    </row>
    <row r="20" spans="2:10" ht="15.75" customHeight="1">
      <c r="B20" s="559">
        <v>43862</v>
      </c>
      <c r="C20" s="558">
        <v>828</v>
      </c>
      <c r="D20" s="558">
        <v>540</v>
      </c>
      <c r="E20" s="915">
        <v>1350</v>
      </c>
      <c r="F20" s="558">
        <v>1190</v>
      </c>
      <c r="G20" s="558">
        <v>1025</v>
      </c>
      <c r="H20" s="558">
        <v>886</v>
      </c>
      <c r="I20" s="615"/>
      <c r="J20" s="615"/>
    </row>
    <row r="21" spans="2:10" ht="15.75" customHeight="1">
      <c r="B21" s="559">
        <v>43891</v>
      </c>
      <c r="C21" s="558">
        <v>890</v>
      </c>
      <c r="D21" s="558">
        <v>575</v>
      </c>
      <c r="E21" s="915">
        <v>1450</v>
      </c>
      <c r="F21" s="558">
        <v>1190</v>
      </c>
      <c r="G21" s="558">
        <v>1045</v>
      </c>
      <c r="H21" s="558">
        <v>911</v>
      </c>
      <c r="I21" s="615"/>
      <c r="J21" s="615"/>
    </row>
    <row r="22" spans="2:10" ht="15.75" customHeight="1">
      <c r="B22" s="559">
        <v>43922</v>
      </c>
      <c r="C22" s="558">
        <v>910</v>
      </c>
      <c r="D22" s="558">
        <v>575</v>
      </c>
      <c r="E22" s="915">
        <v>1450</v>
      </c>
      <c r="F22" s="558">
        <v>1229</v>
      </c>
      <c r="G22" s="558">
        <v>1064</v>
      </c>
      <c r="H22" s="558">
        <v>920</v>
      </c>
      <c r="I22" s="615"/>
      <c r="J22" s="615"/>
    </row>
    <row r="23" spans="2:10" ht="15.75" customHeight="1">
      <c r="B23" s="1286" t="s">
        <v>360</v>
      </c>
      <c r="C23" s="1286"/>
      <c r="D23" s="1286"/>
      <c r="E23" s="1286"/>
      <c r="F23" s="1286"/>
      <c r="G23" s="1286"/>
      <c r="H23" s="1286"/>
    </row>
    <row r="25" spans="2:10">
      <c r="C25" s="615"/>
      <c r="D25" s="615"/>
      <c r="E25" s="615"/>
      <c r="F25" s="615"/>
      <c r="G25" s="615"/>
      <c r="H25" s="615"/>
    </row>
  </sheetData>
  <mergeCells count="5">
    <mergeCell ref="B23:H23"/>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sheetPr>
  <dimension ref="K2:N22"/>
  <sheetViews>
    <sheetView topLeftCell="A13" zoomScaleNormal="100" workbookViewId="0">
      <selection activeCell="E27" sqref="E27"/>
    </sheetView>
  </sheetViews>
  <sheetFormatPr baseColWidth="10" defaultColWidth="10.921875" defaultRowHeight="17.399999999999999"/>
  <cols>
    <col min="1" max="1" width="5.84375" style="560" customWidth="1"/>
    <col min="2" max="2" width="12.4609375" style="560" customWidth="1"/>
    <col min="3" max="16384" width="10.921875" style="560"/>
  </cols>
  <sheetData>
    <row r="2" spans="11:14">
      <c r="K2" s="584"/>
      <c r="L2" s="584"/>
      <c r="M2" s="584"/>
      <c r="N2" s="584"/>
    </row>
    <row r="3" spans="11:14">
      <c r="K3" s="584"/>
      <c r="L3" s="584"/>
      <c r="M3" s="584"/>
      <c r="N3" s="584"/>
    </row>
    <row r="4" spans="11:14">
      <c r="K4" s="584"/>
      <c r="L4" s="584"/>
      <c r="M4" s="584"/>
      <c r="N4" s="584"/>
    </row>
    <row r="5" spans="11:14">
      <c r="K5" s="584"/>
      <c r="L5" s="584"/>
      <c r="M5" s="584"/>
      <c r="N5" s="584"/>
    </row>
    <row r="6" spans="11:14">
      <c r="K6" s="584"/>
      <c r="L6" s="584"/>
      <c r="M6" s="584"/>
      <c r="N6" s="584"/>
    </row>
    <row r="7" spans="11:14">
      <c r="K7" s="584"/>
      <c r="L7" s="584"/>
      <c r="M7" s="584"/>
      <c r="N7" s="584"/>
    </row>
    <row r="8" spans="11:14">
      <c r="K8" s="584"/>
      <c r="L8" s="584"/>
      <c r="M8" s="584"/>
      <c r="N8" s="584"/>
    </row>
    <row r="9" spans="11:14">
      <c r="K9" s="584"/>
      <c r="L9" s="584"/>
      <c r="M9" s="584"/>
      <c r="N9" s="584"/>
    </row>
    <row r="10" spans="11:14">
      <c r="K10" s="584"/>
      <c r="L10" s="584"/>
      <c r="M10" s="584"/>
      <c r="N10" s="584"/>
    </row>
    <row r="11" spans="11:14">
      <c r="K11" s="584"/>
      <c r="L11" s="584"/>
      <c r="M11" s="584"/>
      <c r="N11" s="584"/>
    </row>
    <row r="12" spans="11:14">
      <c r="K12" s="584"/>
      <c r="L12" s="584"/>
      <c r="M12" s="584"/>
      <c r="N12" s="584"/>
    </row>
    <row r="13" spans="11:14">
      <c r="K13" s="584"/>
      <c r="L13" s="584"/>
      <c r="M13" s="584"/>
      <c r="N13" s="584"/>
    </row>
    <row r="14" spans="11:14">
      <c r="K14" s="584"/>
      <c r="L14" s="584"/>
      <c r="M14" s="584"/>
      <c r="N14" s="584"/>
    </row>
    <row r="15" spans="11:14">
      <c r="K15" s="584"/>
      <c r="L15" s="584"/>
      <c r="M15" s="584"/>
      <c r="N15" s="584"/>
    </row>
    <row r="16" spans="11:14">
      <c r="K16" s="584"/>
      <c r="L16" s="584"/>
      <c r="M16" s="584"/>
      <c r="N16" s="584"/>
    </row>
    <row r="17" spans="11:14">
      <c r="K17" s="584"/>
      <c r="L17" s="584"/>
      <c r="M17" s="584"/>
      <c r="N17" s="584"/>
    </row>
    <row r="18" spans="11:14">
      <c r="K18" s="584"/>
      <c r="L18" s="584"/>
      <c r="M18" s="584"/>
      <c r="N18" s="584"/>
    </row>
    <row r="19" spans="11:14">
      <c r="K19" s="584"/>
      <c r="L19" s="584"/>
      <c r="M19" s="584"/>
      <c r="N19" s="584"/>
    </row>
    <row r="20" spans="11:14">
      <c r="K20" s="584"/>
      <c r="L20" s="584"/>
      <c r="M20" s="584"/>
      <c r="N20" s="584"/>
    </row>
    <row r="21" spans="11:14">
      <c r="K21" s="584"/>
      <c r="L21" s="584"/>
      <c r="M21" s="584"/>
      <c r="N21" s="584"/>
    </row>
    <row r="22" spans="11:14">
      <c r="K22" s="584"/>
      <c r="L22" s="584"/>
      <c r="M22" s="584"/>
      <c r="N22" s="584"/>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L55"/>
  <sheetViews>
    <sheetView zoomScaleNormal="100" workbookViewId="0">
      <selection activeCell="B19" sqref="B19:E19"/>
    </sheetView>
  </sheetViews>
  <sheetFormatPr baseColWidth="10" defaultColWidth="10.921875" defaultRowHeight="13.2"/>
  <cols>
    <col min="1" max="1" width="2.07421875" style="13" customWidth="1"/>
    <col min="2" max="5" width="15.07421875" style="13" customWidth="1"/>
    <col min="6" max="6" width="11.3828125" style="13" bestFit="1" customWidth="1"/>
    <col min="7" max="7" width="14.4609375" style="13" customWidth="1"/>
    <col min="8" max="16384" width="10.921875" style="13"/>
  </cols>
  <sheetData>
    <row r="1" spans="2:12" s="30" customFormat="1" ht="15" customHeight="1">
      <c r="B1" s="1042" t="s">
        <v>45</v>
      </c>
      <c r="C1" s="1042"/>
      <c r="D1" s="1042"/>
      <c r="E1" s="1042"/>
    </row>
    <row r="2" spans="2:12" s="30" customFormat="1" ht="15" customHeight="1">
      <c r="B2" s="66"/>
      <c r="C2" s="66"/>
      <c r="D2" s="66"/>
      <c r="E2" s="66"/>
    </row>
    <row r="3" spans="2:12" s="30" customFormat="1" ht="18.600000000000001" customHeight="1">
      <c r="B3" s="1043" t="s">
        <v>467</v>
      </c>
      <c r="C3" s="1043"/>
      <c r="D3" s="1043"/>
      <c r="E3" s="1043"/>
    </row>
    <row r="4" spans="2:12" s="30" customFormat="1" ht="18" customHeight="1">
      <c r="B4" s="1042" t="s">
        <v>537</v>
      </c>
      <c r="C4" s="1042"/>
      <c r="D4" s="1042"/>
      <c r="E4" s="1042"/>
    </row>
    <row r="5" spans="2:12" s="30" customFormat="1" ht="27" customHeight="1">
      <c r="B5" s="1046" t="s">
        <v>11</v>
      </c>
      <c r="C5" s="1046" t="s">
        <v>469</v>
      </c>
      <c r="D5" s="1046"/>
      <c r="E5" s="1046"/>
    </row>
    <row r="6" spans="2:12" s="30" customFormat="1" ht="27" customHeight="1">
      <c r="B6" s="1046"/>
      <c r="C6" s="608" t="s">
        <v>107</v>
      </c>
      <c r="D6" s="299" t="s">
        <v>110</v>
      </c>
      <c r="E6" s="299" t="s">
        <v>108</v>
      </c>
      <c r="F6" s="202"/>
    </row>
    <row r="7" spans="2:12" s="30" customFormat="1" ht="15.75" customHeight="1">
      <c r="B7" s="98" t="s">
        <v>66</v>
      </c>
      <c r="C7" s="165">
        <v>280.64400000000001</v>
      </c>
      <c r="D7" s="165">
        <v>1145.2897</v>
      </c>
      <c r="E7" s="165">
        <v>40.809342084633911</v>
      </c>
    </row>
    <row r="8" spans="2:12" s="30" customFormat="1" ht="15.75" customHeight="1">
      <c r="B8" s="98" t="s">
        <v>67</v>
      </c>
      <c r="C8" s="165">
        <v>264.30399999999997</v>
      </c>
      <c r="D8" s="165">
        <v>1523.9213</v>
      </c>
      <c r="E8" s="165">
        <v>57.657897723833159</v>
      </c>
    </row>
    <row r="9" spans="2:12" s="30" customFormat="1" ht="15.75" customHeight="1">
      <c r="B9" s="98" t="s">
        <v>68</v>
      </c>
      <c r="C9" s="165">
        <v>271.41500000000002</v>
      </c>
      <c r="D9" s="165">
        <v>1575.8219999999999</v>
      </c>
      <c r="E9" s="165">
        <v>58.059502975148753</v>
      </c>
    </row>
    <row r="10" spans="2:12" s="30" customFormat="1" ht="15.75" customHeight="1">
      <c r="B10" s="98" t="s">
        <v>63</v>
      </c>
      <c r="C10" s="165">
        <v>245.27699999999999</v>
      </c>
      <c r="D10" s="165">
        <v>1213.1010000000001</v>
      </c>
      <c r="E10" s="165">
        <v>49.458408248633184</v>
      </c>
    </row>
    <row r="11" spans="2:12" s="30" customFormat="1" ht="15.75" customHeight="1">
      <c r="B11" s="98" t="s">
        <v>65</v>
      </c>
      <c r="C11" s="165">
        <v>253.62700000000001</v>
      </c>
      <c r="D11" s="165">
        <v>1474.6624999999999</v>
      </c>
      <c r="E11" s="165">
        <v>58.142961908629601</v>
      </c>
    </row>
    <row r="12" spans="2:12" s="30" customFormat="1" ht="15.75" customHeight="1">
      <c r="B12" s="98" t="s">
        <v>69</v>
      </c>
      <c r="C12" s="165">
        <v>254.857</v>
      </c>
      <c r="D12" s="165">
        <v>1358.12861</v>
      </c>
      <c r="E12" s="165">
        <v>53.289829590711655</v>
      </c>
    </row>
    <row r="13" spans="2:12" s="30" customFormat="1" ht="15.75" customHeight="1">
      <c r="B13" s="98" t="s">
        <v>109</v>
      </c>
      <c r="C13" s="165">
        <v>263.16399999999999</v>
      </c>
      <c r="D13" s="165">
        <v>1482.3100999999999</v>
      </c>
      <c r="E13" s="165">
        <v>56.326477025733006</v>
      </c>
      <c r="G13" s="631"/>
    </row>
    <row r="14" spans="2:12" s="30" customFormat="1" ht="15.75" customHeight="1">
      <c r="B14" s="105" t="s">
        <v>161</v>
      </c>
      <c r="C14" s="165">
        <v>285.29700000000003</v>
      </c>
      <c r="D14" s="165">
        <v>1731.9349999999999</v>
      </c>
      <c r="E14" s="165">
        <v>60.706386677742834</v>
      </c>
    </row>
    <row r="15" spans="2:12" ht="15.75" customHeight="1">
      <c r="B15" s="105" t="s">
        <v>368</v>
      </c>
      <c r="C15" s="597">
        <v>225.042</v>
      </c>
      <c r="D15" s="597">
        <v>1349.4919</v>
      </c>
      <c r="E15" s="597">
        <f>D15/C15*10</f>
        <v>59.966224082615689</v>
      </c>
      <c r="F15" s="497"/>
      <c r="G15" s="56"/>
      <c r="H15" s="53"/>
      <c r="I15" s="54"/>
      <c r="J15" s="54"/>
      <c r="K15" s="59"/>
      <c r="L15" s="53"/>
    </row>
    <row r="16" spans="2:12" ht="15.75" customHeight="1">
      <c r="B16" s="105" t="s">
        <v>459</v>
      </c>
      <c r="C16" s="597">
        <v>236.41499999999999</v>
      </c>
      <c r="D16" s="597">
        <v>1469.0340000000001</v>
      </c>
      <c r="E16" s="597">
        <f>+D16*10/C16</f>
        <v>62.137935410189712</v>
      </c>
      <c r="F16" s="497"/>
      <c r="G16" s="56"/>
      <c r="H16" s="53"/>
      <c r="I16" s="54"/>
      <c r="J16" s="54"/>
      <c r="K16" s="59"/>
      <c r="L16" s="53"/>
    </row>
    <row r="17" spans="2:12" ht="15.75" customHeight="1">
      <c r="B17" s="105" t="s">
        <v>497</v>
      </c>
      <c r="C17" s="597">
        <v>222.70500000000001</v>
      </c>
      <c r="D17" s="597">
        <v>1399.19</v>
      </c>
      <c r="E17" s="597">
        <f>+D17*10/C17</f>
        <v>62.827058216025691</v>
      </c>
      <c r="F17" s="497"/>
      <c r="G17" s="56"/>
      <c r="H17" s="53"/>
      <c r="I17" s="54"/>
      <c r="J17" s="54"/>
      <c r="K17" s="59"/>
      <c r="L17" s="53"/>
    </row>
    <row r="18" spans="2:12" ht="15.75" customHeight="1">
      <c r="B18" s="105" t="s">
        <v>523</v>
      </c>
      <c r="C18" s="597">
        <v>205.036</v>
      </c>
      <c r="D18" s="597">
        <f>C18*E18/10</f>
        <v>1164.1944080000001</v>
      </c>
      <c r="E18" s="597">
        <v>56.78</v>
      </c>
      <c r="G18" s="796"/>
      <c r="H18" s="629"/>
      <c r="I18" s="54"/>
      <c r="J18" s="54"/>
      <c r="K18" s="59"/>
      <c r="L18" s="53"/>
    </row>
    <row r="19" spans="2:12" ht="15.75" customHeight="1">
      <c r="B19" s="1045" t="s">
        <v>605</v>
      </c>
      <c r="C19" s="1045"/>
      <c r="D19" s="1045"/>
      <c r="E19" s="1045"/>
      <c r="F19" s="61"/>
      <c r="G19" s="61"/>
      <c r="H19" s="61"/>
      <c r="I19" s="61"/>
      <c r="J19" s="61"/>
      <c r="K19" s="61"/>
    </row>
    <row r="20" spans="2:12" ht="15.75" customHeight="1">
      <c r="B20" s="1045" t="s">
        <v>539</v>
      </c>
      <c r="C20" s="1045"/>
      <c r="D20" s="1045"/>
      <c r="E20" s="1045"/>
      <c r="F20" s="61"/>
      <c r="G20" s="61"/>
      <c r="H20" s="61"/>
      <c r="I20" s="61"/>
      <c r="J20" s="61"/>
      <c r="K20" s="61"/>
    </row>
    <row r="21" spans="2:12">
      <c r="C21" s="74"/>
      <c r="D21" s="74"/>
      <c r="E21" s="75"/>
    </row>
    <row r="23" spans="2:12">
      <c r="F23" s="195"/>
    </row>
    <row r="39" spans="1:1" ht="38.25" customHeight="1"/>
    <row r="41" spans="1:1">
      <c r="A41" s="79"/>
    </row>
    <row r="55" spans="1:8" ht="30" customHeight="1">
      <c r="A55" s="245"/>
      <c r="H55" s="245"/>
    </row>
  </sheetData>
  <mergeCells count="7">
    <mergeCell ref="B20:E20"/>
    <mergeCell ref="B19:E19"/>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P53"/>
  <sheetViews>
    <sheetView zoomScaleNormal="100" zoomScaleSheetLayoutView="50" workbookViewId="0">
      <selection activeCell="B29" sqref="B29:F29"/>
    </sheetView>
  </sheetViews>
  <sheetFormatPr baseColWidth="10" defaultColWidth="10.921875" defaultRowHeight="13.2"/>
  <cols>
    <col min="1" max="1" width="0.921875" style="13" customWidth="1"/>
    <col min="2" max="2" width="12.53515625" style="13" customWidth="1"/>
    <col min="3" max="3" width="13.07421875" style="13" customWidth="1"/>
    <col min="4" max="5" width="10.921875" style="13" customWidth="1"/>
    <col min="6" max="6" width="14.69140625" style="13" customWidth="1"/>
    <col min="7" max="7" width="1.53515625" style="13" customWidth="1"/>
    <col min="8" max="8" width="3.921875" style="13" customWidth="1"/>
    <col min="9" max="9" width="6.3828125" style="169" customWidth="1"/>
    <col min="10" max="10" width="9.4609375" style="169" customWidth="1"/>
    <col min="11" max="16384" width="10.921875" style="169"/>
  </cols>
  <sheetData>
    <row r="1" spans="2:16" s="30" customFormat="1" ht="15" customHeight="1">
      <c r="B1" s="1042" t="s">
        <v>3</v>
      </c>
      <c r="C1" s="1042"/>
      <c r="D1" s="1042"/>
      <c r="E1" s="1042"/>
      <c r="F1" s="1042"/>
    </row>
    <row r="2" spans="2:16" s="30" customFormat="1" ht="15" customHeight="1">
      <c r="B2" s="31"/>
      <c r="C2" s="31"/>
      <c r="D2" s="31"/>
      <c r="E2" s="31"/>
      <c r="F2" s="31"/>
    </row>
    <row r="3" spans="2:16" s="30" customFormat="1" ht="21" customHeight="1">
      <c r="B3" s="1050" t="s">
        <v>105</v>
      </c>
      <c r="C3" s="1051"/>
      <c r="D3" s="1051"/>
      <c r="E3" s="1051"/>
      <c r="F3" s="1051"/>
    </row>
    <row r="4" spans="2:16" s="30" customFormat="1" ht="15.75" customHeight="1">
      <c r="B4" s="1051" t="s">
        <v>606</v>
      </c>
      <c r="C4" s="1051"/>
      <c r="D4" s="1051"/>
      <c r="E4" s="1051"/>
      <c r="F4" s="1051"/>
    </row>
    <row r="5" spans="2:16" s="30" customFormat="1" ht="30" customHeight="1">
      <c r="B5" s="609" t="s">
        <v>11</v>
      </c>
      <c r="C5" s="609" t="s">
        <v>12</v>
      </c>
      <c r="D5" s="610" t="s">
        <v>32</v>
      </c>
      <c r="E5" s="610" t="s">
        <v>30</v>
      </c>
      <c r="F5" s="610" t="s">
        <v>31</v>
      </c>
    </row>
    <row r="6" spans="2:16" s="13" customFormat="1" ht="15.75" customHeight="1">
      <c r="B6" s="1052" t="s">
        <v>500</v>
      </c>
      <c r="C6" s="68" t="s">
        <v>206</v>
      </c>
      <c r="D6" s="731">
        <v>67</v>
      </c>
      <c r="E6" s="731">
        <v>56.5</v>
      </c>
      <c r="F6" s="732">
        <v>8.432835820895523</v>
      </c>
      <c r="G6" s="51"/>
      <c r="H6" s="63"/>
      <c r="I6" s="254"/>
      <c r="J6" s="53"/>
      <c r="K6" s="54"/>
      <c r="L6" s="54"/>
      <c r="M6" s="59"/>
      <c r="N6" s="53"/>
    </row>
    <row r="7" spans="2:16" s="13" customFormat="1" ht="15.75" customHeight="1">
      <c r="B7" s="1053"/>
      <c r="C7" s="68" t="s">
        <v>175</v>
      </c>
      <c r="D7" s="731">
        <v>472</v>
      </c>
      <c r="E7" s="731">
        <v>3043.4</v>
      </c>
      <c r="F7" s="732">
        <v>64.478813559322035</v>
      </c>
      <c r="G7" s="51"/>
      <c r="H7" s="63"/>
      <c r="I7" s="56"/>
      <c r="J7" s="60"/>
      <c r="K7" s="54"/>
      <c r="L7" s="54"/>
      <c r="M7" s="59"/>
      <c r="N7" s="60"/>
    </row>
    <row r="8" spans="2:16" s="13" customFormat="1" ht="15.75" customHeight="1">
      <c r="B8" s="1053"/>
      <c r="C8" s="68" t="s">
        <v>207</v>
      </c>
      <c r="D8" s="731">
        <v>804</v>
      </c>
      <c r="E8" s="731">
        <v>3539.2</v>
      </c>
      <c r="F8" s="732">
        <v>44.019900497512438</v>
      </c>
      <c r="G8" s="51"/>
      <c r="H8" s="63"/>
      <c r="I8" s="56"/>
      <c r="J8" s="60"/>
      <c r="K8" s="54"/>
      <c r="L8" s="54"/>
      <c r="M8" s="59"/>
      <c r="N8" s="60"/>
    </row>
    <row r="9" spans="2:16" s="13" customFormat="1" ht="15.75" customHeight="1">
      <c r="B9" s="1053"/>
      <c r="C9" s="68" t="s">
        <v>208</v>
      </c>
      <c r="D9" s="731">
        <v>3922</v>
      </c>
      <c r="E9" s="731">
        <v>18115.400000000001</v>
      </c>
      <c r="F9" s="732">
        <v>46.189189189189193</v>
      </c>
      <c r="G9" s="51"/>
      <c r="H9" s="63"/>
      <c r="I9" s="56"/>
      <c r="J9" s="60"/>
      <c r="K9" s="54"/>
      <c r="L9" s="54"/>
      <c r="M9" s="59"/>
      <c r="N9" s="60"/>
    </row>
    <row r="10" spans="2:16" s="13" customFormat="1" ht="15.75" customHeight="1">
      <c r="B10" s="1053"/>
      <c r="C10" s="68" t="s">
        <v>178</v>
      </c>
      <c r="D10" s="731">
        <v>14777</v>
      </c>
      <c r="E10" s="731">
        <v>91524.5</v>
      </c>
      <c r="F10" s="732">
        <v>61.937132029505307</v>
      </c>
      <c r="G10" s="51"/>
      <c r="H10" s="63"/>
      <c r="I10" s="56"/>
      <c r="J10" s="60"/>
      <c r="K10" s="54"/>
      <c r="L10" s="54"/>
      <c r="M10" s="59"/>
      <c r="N10" s="60"/>
    </row>
    <row r="11" spans="2:16" s="13" customFormat="1" ht="15.75" customHeight="1">
      <c r="B11" s="1053"/>
      <c r="C11" s="68" t="s">
        <v>480</v>
      </c>
      <c r="D11" s="731">
        <v>31524</v>
      </c>
      <c r="E11" s="731">
        <v>184954.8</v>
      </c>
      <c r="F11" s="732">
        <v>58.671107727445751</v>
      </c>
      <c r="G11" s="51"/>
      <c r="H11" s="63"/>
      <c r="I11" s="56"/>
      <c r="J11" s="60"/>
      <c r="K11" s="54"/>
      <c r="L11" s="54"/>
      <c r="M11" s="59"/>
      <c r="N11" s="60"/>
    </row>
    <row r="12" spans="2:16" s="13" customFormat="1" ht="15.75" customHeight="1">
      <c r="B12" s="1053"/>
      <c r="C12" s="68" t="s">
        <v>179</v>
      </c>
      <c r="D12" s="731">
        <v>19781</v>
      </c>
      <c r="E12" s="731">
        <v>11959.1</v>
      </c>
      <c r="F12" s="732">
        <v>6.0457509731560588</v>
      </c>
      <c r="G12" s="51"/>
      <c r="H12" s="63"/>
      <c r="I12" s="56"/>
      <c r="J12" s="60"/>
      <c r="K12" s="54"/>
      <c r="L12" s="54"/>
      <c r="M12" s="59"/>
      <c r="N12" s="60"/>
    </row>
    <row r="13" spans="2:16" s="13" customFormat="1" ht="15.75" customHeight="1">
      <c r="B13" s="1053"/>
      <c r="C13" s="68" t="s">
        <v>180</v>
      </c>
      <c r="D13" s="731">
        <v>101690</v>
      </c>
      <c r="E13" s="731">
        <v>594002.1</v>
      </c>
      <c r="F13" s="732">
        <v>58.413029796440156</v>
      </c>
      <c r="G13" s="51"/>
      <c r="H13" s="63"/>
      <c r="I13" s="56"/>
      <c r="J13" s="60"/>
      <c r="K13" s="54"/>
      <c r="L13" s="54"/>
      <c r="M13" s="59"/>
      <c r="N13" s="60"/>
    </row>
    <row r="14" spans="2:16" s="13" customFormat="1" ht="15.75" customHeight="1">
      <c r="B14" s="1053"/>
      <c r="C14" s="68" t="s">
        <v>370</v>
      </c>
      <c r="D14" s="731">
        <v>9935</v>
      </c>
      <c r="E14" s="731">
        <v>80104</v>
      </c>
      <c r="F14" s="732">
        <v>80.62808253648717</v>
      </c>
      <c r="G14" s="51"/>
      <c r="H14" s="63"/>
      <c r="I14" s="56"/>
      <c r="J14" s="53"/>
      <c r="K14" s="54"/>
      <c r="L14" s="54"/>
      <c r="M14" s="181"/>
      <c r="N14" s="53"/>
      <c r="O14" s="182"/>
      <c r="P14" s="182"/>
    </row>
    <row r="15" spans="2:16" s="13" customFormat="1" ht="15.75" customHeight="1">
      <c r="B15" s="1053"/>
      <c r="C15" s="68" t="s">
        <v>371</v>
      </c>
      <c r="D15" s="731">
        <v>12385</v>
      </c>
      <c r="E15" s="731">
        <v>109807.5</v>
      </c>
      <c r="F15" s="732">
        <v>88.661687525232139</v>
      </c>
      <c r="G15" s="51"/>
      <c r="H15" s="63"/>
      <c r="I15" s="56"/>
      <c r="J15" s="53"/>
      <c r="K15" s="54"/>
      <c r="L15" s="54"/>
      <c r="M15" s="181"/>
      <c r="N15" s="53"/>
      <c r="O15" s="182"/>
      <c r="P15" s="182"/>
    </row>
    <row r="16" spans="2:16" s="13" customFormat="1" ht="15.75" customHeight="1">
      <c r="B16" s="1053"/>
      <c r="C16" s="68" t="s">
        <v>44</v>
      </c>
      <c r="D16" s="731">
        <v>46</v>
      </c>
      <c r="E16" s="731">
        <v>117.8</v>
      </c>
      <c r="F16" s="732">
        <v>25.608695652173914</v>
      </c>
      <c r="G16" s="51"/>
      <c r="H16" s="63"/>
      <c r="I16" s="56"/>
      <c r="J16" s="53"/>
      <c r="K16" s="54"/>
      <c r="L16" s="54"/>
      <c r="M16" s="181"/>
      <c r="N16" s="53"/>
      <c r="O16" s="182"/>
      <c r="P16" s="182"/>
    </row>
    <row r="17" spans="2:16" s="13" customFormat="1" ht="15.75" customHeight="1">
      <c r="B17" s="1053"/>
      <c r="C17" s="68" t="s">
        <v>7</v>
      </c>
      <c r="D17" s="731">
        <v>195403</v>
      </c>
      <c r="E17" s="731">
        <v>1204856.2</v>
      </c>
      <c r="F17" s="732">
        <v>61.660066631525616</v>
      </c>
      <c r="G17" s="51"/>
      <c r="H17" s="63"/>
      <c r="I17" s="56"/>
      <c r="J17" s="60"/>
      <c r="K17" s="54"/>
      <c r="L17" s="54"/>
      <c r="M17" s="181"/>
      <c r="N17" s="60"/>
      <c r="O17" s="182"/>
      <c r="P17" s="182"/>
    </row>
    <row r="18" spans="2:16" ht="15.75" customHeight="1">
      <c r="B18" s="1054" t="s">
        <v>607</v>
      </c>
      <c r="C18" s="68" t="s">
        <v>175</v>
      </c>
      <c r="D18" s="731">
        <v>1589</v>
      </c>
      <c r="E18" s="731"/>
      <c r="F18" s="734"/>
      <c r="G18" s="51"/>
      <c r="H18" s="114"/>
      <c r="I18" s="172"/>
      <c r="J18" s="179"/>
      <c r="K18" s="184"/>
      <c r="L18" s="54"/>
      <c r="M18" s="181"/>
      <c r="N18" s="60"/>
      <c r="O18" s="183"/>
      <c r="P18" s="183"/>
    </row>
    <row r="19" spans="2:16" ht="15.75" customHeight="1">
      <c r="B19" s="1054"/>
      <c r="C19" s="68" t="s">
        <v>207</v>
      </c>
      <c r="D19" s="731">
        <v>1642</v>
      </c>
      <c r="E19" s="731"/>
      <c r="F19" s="734"/>
      <c r="G19" s="51"/>
      <c r="H19" s="114"/>
      <c r="I19" s="172"/>
      <c r="J19" s="179"/>
      <c r="K19" s="184"/>
      <c r="L19" s="54"/>
      <c r="M19" s="181"/>
      <c r="N19" s="60"/>
      <c r="O19" s="183"/>
      <c r="P19" s="183"/>
    </row>
    <row r="20" spans="2:16" ht="15.75" customHeight="1">
      <c r="B20" s="1054"/>
      <c r="C20" s="68" t="s">
        <v>208</v>
      </c>
      <c r="D20" s="731">
        <v>4802</v>
      </c>
      <c r="E20" s="731"/>
      <c r="F20" s="734"/>
      <c r="G20" s="51"/>
      <c r="H20" s="114"/>
      <c r="I20" s="172"/>
      <c r="J20" s="179"/>
      <c r="K20" s="184"/>
      <c r="L20" s="54"/>
      <c r="M20" s="181"/>
      <c r="N20" s="60"/>
      <c r="O20" s="183"/>
      <c r="P20" s="183"/>
    </row>
    <row r="21" spans="2:16" ht="15.75" customHeight="1">
      <c r="B21" s="1054"/>
      <c r="C21" s="68" t="s">
        <v>178</v>
      </c>
      <c r="D21" s="731">
        <v>18240</v>
      </c>
      <c r="E21" s="731"/>
      <c r="F21" s="734"/>
      <c r="G21" s="51"/>
      <c r="H21" s="114"/>
      <c r="I21" s="172"/>
      <c r="J21" s="179"/>
      <c r="K21" s="184"/>
      <c r="L21" s="54"/>
      <c r="M21" s="181"/>
      <c r="N21" s="53"/>
      <c r="O21" s="183"/>
      <c r="P21" s="183"/>
    </row>
    <row r="22" spans="2:16" ht="15.75" customHeight="1">
      <c r="B22" s="1054"/>
      <c r="C22" s="68" t="s">
        <v>480</v>
      </c>
      <c r="D22" s="731">
        <v>31085</v>
      </c>
      <c r="E22" s="731"/>
      <c r="F22" s="734"/>
      <c r="G22" s="51"/>
      <c r="H22" s="114"/>
      <c r="I22" s="172"/>
      <c r="J22" s="179"/>
      <c r="K22" s="184"/>
      <c r="L22" s="54"/>
      <c r="M22" s="181"/>
      <c r="N22" s="53"/>
      <c r="O22" s="183"/>
      <c r="P22" s="183"/>
    </row>
    <row r="23" spans="2:16" ht="15.75" customHeight="1">
      <c r="B23" s="1054"/>
      <c r="C23" s="68" t="s">
        <v>179</v>
      </c>
      <c r="D23" s="731">
        <v>22218</v>
      </c>
      <c r="E23" s="731"/>
      <c r="F23" s="734"/>
      <c r="G23" s="51"/>
      <c r="H23" s="114"/>
      <c r="I23" s="172"/>
      <c r="J23" s="628"/>
      <c r="K23" s="184"/>
      <c r="L23" s="54"/>
      <c r="M23" s="181"/>
      <c r="N23" s="53"/>
      <c r="O23" s="183"/>
      <c r="P23" s="183"/>
    </row>
    <row r="24" spans="2:16" ht="15.75" customHeight="1">
      <c r="B24" s="1054"/>
      <c r="C24" s="68" t="s">
        <v>180</v>
      </c>
      <c r="D24" s="731">
        <v>82333</v>
      </c>
      <c r="E24" s="731"/>
      <c r="F24" s="734"/>
      <c r="G24" s="51"/>
      <c r="H24" s="114"/>
      <c r="I24" s="172"/>
      <c r="J24" s="179"/>
      <c r="K24" s="184"/>
      <c r="L24" s="54"/>
      <c r="M24" s="181"/>
      <c r="N24" s="53"/>
      <c r="O24" s="183"/>
      <c r="P24" s="183"/>
    </row>
    <row r="25" spans="2:16" ht="15.75" customHeight="1">
      <c r="B25" s="1054"/>
      <c r="C25" s="68" t="s">
        <v>370</v>
      </c>
      <c r="D25" s="731">
        <v>10398</v>
      </c>
      <c r="E25" s="731"/>
      <c r="F25" s="734"/>
      <c r="G25" s="51"/>
      <c r="H25" s="114"/>
      <c r="I25" s="172"/>
      <c r="J25" s="179"/>
      <c r="K25" s="172"/>
      <c r="L25" s="54"/>
      <c r="M25" s="59"/>
      <c r="N25" s="60"/>
    </row>
    <row r="26" spans="2:16" ht="15.75" customHeight="1">
      <c r="B26" s="1054"/>
      <c r="C26" s="68" t="s">
        <v>371</v>
      </c>
      <c r="D26" s="731">
        <v>10720</v>
      </c>
      <c r="E26" s="731"/>
      <c r="F26" s="734"/>
      <c r="G26" s="51"/>
      <c r="H26" s="114"/>
      <c r="I26" s="172"/>
      <c r="J26" s="627"/>
      <c r="K26" s="172"/>
      <c r="L26" s="54"/>
      <c r="M26" s="59"/>
      <c r="N26" s="60"/>
    </row>
    <row r="27" spans="2:16" ht="15.75" customHeight="1">
      <c r="B27" s="1054"/>
      <c r="C27" s="68" t="s">
        <v>44</v>
      </c>
      <c r="D27" s="731">
        <v>46</v>
      </c>
      <c r="E27" s="731"/>
      <c r="F27" s="734"/>
      <c r="G27" s="51"/>
      <c r="H27" s="114"/>
      <c r="I27" s="172"/>
      <c r="J27" s="179"/>
      <c r="K27" s="172"/>
      <c r="L27" s="54"/>
      <c r="M27" s="59"/>
      <c r="N27" s="60"/>
    </row>
    <row r="28" spans="2:16" ht="15.75" customHeight="1">
      <c r="B28" s="1054"/>
      <c r="C28" s="68" t="s">
        <v>7</v>
      </c>
      <c r="D28" s="731">
        <v>183073</v>
      </c>
      <c r="E28" s="733"/>
      <c r="F28" s="734"/>
      <c r="G28" s="51"/>
      <c r="H28" s="114"/>
      <c r="I28" s="172"/>
      <c r="J28" s="179"/>
      <c r="K28" s="630"/>
      <c r="L28" s="54"/>
      <c r="M28" s="59"/>
      <c r="N28" s="60"/>
    </row>
    <row r="29" spans="2:16" ht="30" customHeight="1">
      <c r="B29" s="1047" t="s">
        <v>608</v>
      </c>
      <c r="C29" s="1048"/>
      <c r="D29" s="1048"/>
      <c r="E29" s="1048"/>
      <c r="F29" s="1049"/>
      <c r="G29" s="51"/>
      <c r="H29" s="63"/>
      <c r="I29" s="172"/>
      <c r="J29" s="179"/>
      <c r="K29" s="54"/>
      <c r="L29" s="54"/>
      <c r="M29" s="59"/>
      <c r="N29" s="60"/>
    </row>
    <row r="30" spans="2:16" ht="15" customHeight="1">
      <c r="K30" s="168"/>
    </row>
    <row r="33" spans="4:4" ht="17.399999999999999">
      <c r="D33" s="631"/>
    </row>
    <row r="34" spans="4:4">
      <c r="D34" s="718"/>
    </row>
    <row r="52" spans="1:13">
      <c r="I52" s="13"/>
      <c r="J52" s="13"/>
      <c r="K52" s="13"/>
      <c r="L52" s="13"/>
      <c r="M52" s="13"/>
    </row>
    <row r="53" spans="1:13" ht="30" customHeight="1">
      <c r="A53" s="245"/>
      <c r="H53" s="245"/>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7"/>
    <mergeCell ref="B18:B28"/>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V46"/>
  <sheetViews>
    <sheetView zoomScaleNormal="100" zoomScaleSheetLayoutView="50" workbookViewId="0">
      <selection activeCell="B22" sqref="B22:F22"/>
    </sheetView>
  </sheetViews>
  <sheetFormatPr baseColWidth="10" defaultColWidth="10.921875" defaultRowHeight="13.2"/>
  <cols>
    <col min="1" max="1" width="1.921875" style="13" customWidth="1"/>
    <col min="2" max="2" width="11.07421875" style="13" customWidth="1"/>
    <col min="3" max="6" width="12.921875" style="13" customWidth="1"/>
    <col min="7" max="7" width="2.53515625" style="13" customWidth="1"/>
    <col min="8" max="10" width="4.07421875" style="169" customWidth="1"/>
    <col min="11" max="16384" width="10.921875" style="169"/>
  </cols>
  <sheetData>
    <row r="1" spans="2:22" s="30" customFormat="1" ht="15" customHeight="1">
      <c r="B1" s="1042" t="s">
        <v>37</v>
      </c>
      <c r="C1" s="1042"/>
      <c r="D1" s="1042"/>
      <c r="E1" s="1042"/>
      <c r="F1" s="1042"/>
    </row>
    <row r="2" spans="2:22" s="30" customFormat="1" ht="15" customHeight="1">
      <c r="B2" s="31"/>
      <c r="C2" s="31"/>
      <c r="D2" s="31"/>
      <c r="E2" s="31"/>
      <c r="F2" s="31"/>
    </row>
    <row r="3" spans="2:22" s="30" customFormat="1" ht="17.25" customHeight="1">
      <c r="B3" s="1050" t="s">
        <v>437</v>
      </c>
      <c r="C3" s="1051"/>
      <c r="D3" s="1051"/>
      <c r="E3" s="1051"/>
      <c r="F3" s="1051"/>
    </row>
    <row r="4" spans="2:22" s="30" customFormat="1" ht="15.75" customHeight="1">
      <c r="B4" s="1051" t="s">
        <v>606</v>
      </c>
      <c r="C4" s="1051"/>
      <c r="D4" s="1051"/>
      <c r="E4" s="1051"/>
      <c r="F4" s="1051"/>
    </row>
    <row r="5" spans="2:22" s="30" customFormat="1" ht="27.75" customHeight="1">
      <c r="B5" s="609" t="s">
        <v>11</v>
      </c>
      <c r="C5" s="609" t="s">
        <v>12</v>
      </c>
      <c r="D5" s="610" t="s">
        <v>32</v>
      </c>
      <c r="E5" s="610" t="s">
        <v>30</v>
      </c>
      <c r="F5" s="610" t="s">
        <v>31</v>
      </c>
    </row>
    <row r="6" spans="2:22" s="13" customFormat="1" ht="15.75" customHeight="1">
      <c r="B6" s="1055" t="s">
        <v>500</v>
      </c>
      <c r="C6" s="13" t="s">
        <v>175</v>
      </c>
      <c r="D6" s="731">
        <v>163</v>
      </c>
      <c r="E6" s="731">
        <v>290.89999999999998</v>
      </c>
      <c r="F6" s="731">
        <v>17.846625766871163</v>
      </c>
      <c r="H6" s="186"/>
      <c r="I6" s="187"/>
      <c r="J6" s="182"/>
      <c r="K6" s="182"/>
      <c r="L6" s="182"/>
      <c r="M6" s="182"/>
      <c r="N6" s="182"/>
      <c r="O6" s="182"/>
      <c r="P6" s="182"/>
      <c r="Q6" s="182"/>
      <c r="R6" s="182"/>
    </row>
    <row r="7" spans="2:22" s="13" customFormat="1" ht="15.75" customHeight="1">
      <c r="B7" s="1055"/>
      <c r="C7" s="68" t="s">
        <v>207</v>
      </c>
      <c r="D7" s="731">
        <v>2861</v>
      </c>
      <c r="E7" s="731">
        <v>17902.5</v>
      </c>
      <c r="F7" s="731">
        <v>62.574274729115693</v>
      </c>
      <c r="H7" s="186"/>
      <c r="I7" s="187"/>
      <c r="J7" s="182"/>
      <c r="K7" s="182"/>
      <c r="L7" s="182"/>
      <c r="M7" s="182"/>
      <c r="N7" s="182"/>
      <c r="O7" s="182"/>
      <c r="P7" s="182"/>
      <c r="Q7" s="182"/>
      <c r="R7" s="182"/>
    </row>
    <row r="8" spans="2:22" s="13" customFormat="1" ht="15.75" customHeight="1">
      <c r="B8" s="1055"/>
      <c r="C8" s="68" t="s">
        <v>208</v>
      </c>
      <c r="D8" s="731">
        <v>3640</v>
      </c>
      <c r="E8" s="731">
        <v>22339</v>
      </c>
      <c r="F8" s="731">
        <v>61.370879120879124</v>
      </c>
      <c r="H8" s="186"/>
      <c r="I8" s="187"/>
      <c r="J8" s="182"/>
      <c r="K8" s="182"/>
      <c r="L8" s="182"/>
      <c r="M8" s="182"/>
      <c r="N8" s="182"/>
      <c r="O8" s="182"/>
      <c r="P8" s="182"/>
      <c r="Q8" s="182"/>
      <c r="R8" s="182"/>
    </row>
    <row r="9" spans="2:22" ht="15.75" customHeight="1">
      <c r="B9" s="1055"/>
      <c r="C9" s="68" t="s">
        <v>178</v>
      </c>
      <c r="D9" s="731">
        <v>7133</v>
      </c>
      <c r="E9" s="731">
        <v>51349.3</v>
      </c>
      <c r="F9" s="731">
        <v>71.988363942240298</v>
      </c>
      <c r="H9" s="181"/>
      <c r="I9" s="176"/>
      <c r="J9" s="183"/>
      <c r="K9" s="183"/>
      <c r="L9" s="183"/>
      <c r="M9" s="183"/>
      <c r="N9" s="183"/>
      <c r="O9" s="183"/>
      <c r="P9" s="183"/>
      <c r="Q9" s="183"/>
      <c r="R9" s="183"/>
    </row>
    <row r="10" spans="2:22" ht="15.75" customHeight="1">
      <c r="B10" s="1055"/>
      <c r="C10" s="68" t="s">
        <v>480</v>
      </c>
      <c r="D10" s="731">
        <v>5613</v>
      </c>
      <c r="E10" s="731">
        <v>41549.1</v>
      </c>
      <c r="F10" s="731">
        <v>74.022982362373057</v>
      </c>
      <c r="H10" s="181"/>
      <c r="I10" s="176"/>
      <c r="J10" s="183"/>
      <c r="K10" s="183"/>
      <c r="L10" s="184"/>
      <c r="M10" s="184"/>
      <c r="N10" s="184"/>
      <c r="O10" s="184"/>
      <c r="P10" s="184"/>
      <c r="Q10" s="184"/>
      <c r="R10" s="184"/>
      <c r="S10" s="172"/>
      <c r="T10" s="172"/>
      <c r="U10" s="172"/>
      <c r="V10" s="172"/>
    </row>
    <row r="11" spans="2:22" ht="15.75" customHeight="1">
      <c r="B11" s="1055"/>
      <c r="C11" s="68" t="s">
        <v>179</v>
      </c>
      <c r="D11" s="731">
        <v>6321</v>
      </c>
      <c r="E11" s="731">
        <v>49167.1</v>
      </c>
      <c r="F11" s="731">
        <v>77.783736750514151</v>
      </c>
      <c r="H11" s="181"/>
      <c r="I11" s="176"/>
      <c r="J11" s="183"/>
      <c r="K11" s="188"/>
      <c r="L11" s="180"/>
      <c r="M11" s="179"/>
      <c r="N11" s="179"/>
      <c r="O11" s="179"/>
      <c r="P11" s="179"/>
      <c r="Q11" s="179"/>
      <c r="R11" s="179"/>
      <c r="S11" s="174"/>
      <c r="T11" s="174"/>
      <c r="U11" s="174"/>
      <c r="V11" s="174"/>
    </row>
    <row r="12" spans="2:22" ht="15.75" customHeight="1">
      <c r="B12" s="1055"/>
      <c r="C12" s="68" t="s">
        <v>180</v>
      </c>
      <c r="D12" s="731">
        <v>1571</v>
      </c>
      <c r="E12" s="731">
        <v>12464.9</v>
      </c>
      <c r="F12" s="731">
        <v>79.343730108211332</v>
      </c>
      <c r="H12" s="181"/>
      <c r="I12" s="176"/>
      <c r="J12" s="183"/>
      <c r="K12" s="188"/>
      <c r="L12" s="180"/>
      <c r="M12" s="179"/>
      <c r="N12" s="179"/>
      <c r="O12" s="179"/>
      <c r="P12" s="179"/>
      <c r="Q12" s="179"/>
      <c r="R12" s="179"/>
      <c r="S12" s="174"/>
      <c r="T12" s="174"/>
      <c r="U12" s="174"/>
      <c r="V12" s="174"/>
    </row>
    <row r="13" spans="2:22" ht="15.75" customHeight="1">
      <c r="B13" s="1056"/>
      <c r="C13" s="68" t="s">
        <v>7</v>
      </c>
      <c r="D13" s="731">
        <v>27302</v>
      </c>
      <c r="E13" s="731">
        <v>195062.8</v>
      </c>
      <c r="F13" s="731">
        <v>71.446340927404577</v>
      </c>
      <c r="G13" s="51"/>
      <c r="H13" s="181"/>
      <c r="I13" s="176"/>
      <c r="J13" s="183"/>
      <c r="K13" s="183"/>
      <c r="L13" s="183"/>
      <c r="M13" s="183"/>
      <c r="N13" s="183"/>
      <c r="O13" s="183"/>
      <c r="P13" s="183"/>
      <c r="Q13" s="183"/>
      <c r="R13" s="183"/>
    </row>
    <row r="14" spans="2:22" ht="15.75" customHeight="1">
      <c r="B14" s="1055" t="s">
        <v>607</v>
      </c>
      <c r="C14" s="68" t="s">
        <v>175</v>
      </c>
      <c r="D14" s="731">
        <v>93</v>
      </c>
      <c r="E14" s="731"/>
      <c r="F14" s="731"/>
      <c r="G14" s="108"/>
      <c r="H14" s="194"/>
      <c r="I14" s="179"/>
      <c r="J14" s="179"/>
      <c r="K14" s="183"/>
      <c r="L14" s="183"/>
      <c r="M14" s="183"/>
      <c r="N14" s="183"/>
      <c r="O14" s="183"/>
      <c r="P14" s="183"/>
      <c r="Q14" s="183"/>
      <c r="R14" s="183"/>
    </row>
    <row r="15" spans="2:22" ht="15.75" customHeight="1">
      <c r="B15" s="1055"/>
      <c r="C15" s="68" t="s">
        <v>207</v>
      </c>
      <c r="D15" s="731">
        <v>2486</v>
      </c>
      <c r="E15" s="731"/>
      <c r="F15" s="731"/>
      <c r="G15" s="108"/>
      <c r="H15" s="194"/>
      <c r="I15" s="179"/>
      <c r="J15" s="179"/>
      <c r="K15" s="183"/>
      <c r="L15" s="183"/>
      <c r="M15" s="183"/>
      <c r="N15" s="183"/>
      <c r="O15" s="183"/>
      <c r="P15" s="183"/>
      <c r="Q15" s="183"/>
      <c r="R15" s="183"/>
    </row>
    <row r="16" spans="2:22" ht="15.75" customHeight="1">
      <c r="B16" s="1055"/>
      <c r="C16" s="68" t="s">
        <v>208</v>
      </c>
      <c r="D16" s="731">
        <v>3992</v>
      </c>
      <c r="E16" s="731"/>
      <c r="F16" s="731"/>
      <c r="G16" s="108"/>
      <c r="H16" s="194"/>
      <c r="I16" s="179"/>
      <c r="J16" s="179"/>
      <c r="K16" s="183"/>
      <c r="L16" s="183"/>
      <c r="M16" s="183"/>
      <c r="N16" s="183"/>
      <c r="O16" s="183"/>
      <c r="P16" s="183"/>
      <c r="Q16" s="183"/>
      <c r="R16" s="183"/>
    </row>
    <row r="17" spans="2:18" ht="15.75" customHeight="1">
      <c r="B17" s="1055"/>
      <c r="C17" s="68" t="s">
        <v>178</v>
      </c>
      <c r="D17" s="731">
        <v>4500</v>
      </c>
      <c r="E17" s="731"/>
      <c r="F17" s="731"/>
      <c r="G17" s="108"/>
      <c r="H17" s="194"/>
      <c r="I17" s="179"/>
      <c r="J17" s="179"/>
      <c r="K17" s="183"/>
      <c r="L17" s="183"/>
      <c r="M17" s="183"/>
      <c r="N17" s="183"/>
      <c r="O17" s="183"/>
      <c r="P17" s="183"/>
      <c r="Q17" s="183"/>
      <c r="R17" s="183"/>
    </row>
    <row r="18" spans="2:18" ht="15.75" customHeight="1">
      <c r="B18" s="1055"/>
      <c r="C18" s="68" t="s">
        <v>480</v>
      </c>
      <c r="D18" s="731">
        <v>4803</v>
      </c>
      <c r="E18" s="731"/>
      <c r="F18" s="731"/>
      <c r="G18" s="108"/>
      <c r="H18" s="194"/>
      <c r="I18" s="179"/>
      <c r="J18" s="179"/>
      <c r="K18" s="183"/>
      <c r="L18" s="183"/>
      <c r="M18" s="183"/>
      <c r="N18" s="183"/>
      <c r="O18" s="183"/>
      <c r="P18" s="183"/>
      <c r="Q18" s="183"/>
      <c r="R18" s="183"/>
    </row>
    <row r="19" spans="2:18" ht="15.75" customHeight="1">
      <c r="B19" s="1055"/>
      <c r="C19" s="68" t="s">
        <v>179</v>
      </c>
      <c r="D19" s="731">
        <v>5527</v>
      </c>
      <c r="E19" s="731"/>
      <c r="F19" s="731"/>
      <c r="G19" s="108"/>
      <c r="H19" s="194"/>
      <c r="I19" s="179"/>
      <c r="J19" s="179"/>
      <c r="K19" s="183"/>
      <c r="L19" s="183"/>
      <c r="M19" s="183"/>
      <c r="N19" s="183"/>
      <c r="O19" s="183"/>
      <c r="P19" s="183"/>
      <c r="Q19" s="183"/>
      <c r="R19" s="183"/>
    </row>
    <row r="20" spans="2:18" ht="15.75" customHeight="1">
      <c r="B20" s="1055"/>
      <c r="C20" s="68" t="s">
        <v>180</v>
      </c>
      <c r="D20" s="731">
        <v>562</v>
      </c>
      <c r="E20" s="731"/>
      <c r="F20" s="731"/>
      <c r="G20" s="108"/>
      <c r="H20" s="194"/>
      <c r="I20" s="179"/>
      <c r="J20" s="179"/>
      <c r="K20" s="183"/>
      <c r="L20" s="183"/>
      <c r="M20" s="183"/>
      <c r="N20" s="183"/>
      <c r="O20" s="183"/>
      <c r="P20" s="183"/>
      <c r="Q20" s="183"/>
      <c r="R20" s="183"/>
    </row>
    <row r="21" spans="2:18" ht="15.75" customHeight="1">
      <c r="B21" s="1056"/>
      <c r="C21" s="68" t="s">
        <v>7</v>
      </c>
      <c r="D21" s="731">
        <v>21963</v>
      </c>
      <c r="E21" s="731"/>
      <c r="F21" s="731"/>
      <c r="G21" s="108"/>
      <c r="H21" s="194"/>
      <c r="I21" s="194"/>
      <c r="J21" s="194"/>
      <c r="K21" s="83"/>
      <c r="L21" s="54"/>
      <c r="M21" s="181"/>
      <c r="N21" s="60"/>
      <c r="O21" s="183"/>
      <c r="P21" s="183"/>
      <c r="Q21" s="183"/>
      <c r="R21" s="183"/>
    </row>
    <row r="22" spans="2:18" ht="36.75" customHeight="1">
      <c r="B22" s="1047" t="s">
        <v>609</v>
      </c>
      <c r="C22" s="1057"/>
      <c r="D22" s="1057"/>
      <c r="E22" s="1057"/>
      <c r="F22" s="1058"/>
      <c r="G22" s="108"/>
      <c r="H22" s="175"/>
      <c r="I22" s="176"/>
      <c r="J22" s="111"/>
      <c r="K22" s="54"/>
      <c r="L22" s="54"/>
      <c r="M22" s="181"/>
      <c r="N22" s="60"/>
      <c r="O22" s="183"/>
      <c r="P22" s="183"/>
      <c r="Q22" s="183"/>
      <c r="R22" s="183"/>
    </row>
    <row r="23" spans="2:18" ht="24" customHeight="1"/>
    <row r="45" spans="1:13">
      <c r="H45" s="13"/>
      <c r="I45" s="13"/>
      <c r="J45" s="13"/>
      <c r="K45" s="13"/>
      <c r="L45" s="13"/>
      <c r="M45" s="13"/>
    </row>
    <row r="46" spans="1:13" ht="30" customHeight="1">
      <c r="A46" s="245"/>
      <c r="H46" s="245"/>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39ED896A-8A9A-4928-997A-34DB14CB857B}">
  <ds:schemaRefs>
    <ds:schemaRef ds:uri="http://schemas.microsoft.com/office/2006/documentManagement/types"/>
    <ds:schemaRef ds:uri="http://schemas.openxmlformats.org/package/2006/metadata/core-properties"/>
    <ds:schemaRef ds:uri="http://purl.org/dc/terms/"/>
    <ds:schemaRef ds:uri="http://purl.org/dc/dcmitype/"/>
    <ds:schemaRef ds:uri="http://www.w3.org/XML/1998/namespace"/>
    <ds:schemaRef ds:uri="http://purl.org/dc/elements/1.1/"/>
    <ds:schemaRef ds:uri="095b0fff-259e-4803-89dd-5265f121ae21"/>
    <ds:schemaRef ds:uri="http://schemas.microsoft.com/office/infopath/2007/PartnerControls"/>
    <ds:schemaRef ds:uri="6a60f5a6-b39c-425c-984f-bf63bb01288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64</vt:i4>
      </vt:variant>
      <vt:variant>
        <vt:lpstr>Rangos con nombre</vt:lpstr>
      </vt:variant>
      <vt:variant>
        <vt:i4>90</vt:i4>
      </vt:variant>
    </vt:vector>
  </HeadingPairs>
  <TitlesOfParts>
    <vt:vector size="154"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'13'!Área_de_impresión</vt:lpstr>
      <vt:lpstr>'14'!Área_de_impresión</vt:lpstr>
      <vt:lpstr>'16'!Área_de_impresión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'31'!Área_de_impresión</vt:lpstr>
      <vt:lpstr>'36'!Área_de_impresión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'5'!Área_de_impresión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2020-05-22T19:45:44Z</cp:lastPrinted>
  <dcterms:created xsi:type="dcterms:W3CDTF">2008-12-10T19:16:04Z</dcterms:created>
  <dcterms:modified xsi:type="dcterms:W3CDTF">2020-05-22T19:46:23Z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