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charts/chart11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drawings/drawing24.xml" ContentType="application/vnd.openxmlformats-officedocument.drawingml.chartshapes+xml"/>
  <Override PartName="/xl/charts/chart14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5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6.xml" ContentType="application/vnd.openxmlformats-officedocument.drawingml.chart+xml"/>
  <Override PartName="/xl/drawings/drawing29.xml" ContentType="application/vnd.openxmlformats-officedocument.drawingml.chartshapes+xml"/>
  <Override PartName="/xl/charts/chart17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8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9.xml" ContentType="application/vnd.openxmlformats-officedocument.drawingml.chart+xml"/>
  <Override PartName="/xl/drawings/drawing34.xml" ContentType="application/vnd.openxmlformats-officedocument.drawingml.chartshapes+xml"/>
  <Override PartName="/xl/charts/chart20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21.xml" ContentType="application/vnd.openxmlformats-officedocument.drawingml.chart+xml"/>
  <Override PartName="/xl/drawings/drawing37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ttps://odepa-my.sharepoint.com/personal/aguerre_odepa_gob_cl/Documents/analisis comercio exterior 2018/Aguerrero/lácteos/Boletín de la leche 2020/"/>
    </mc:Choice>
  </mc:AlternateContent>
  <xr:revisionPtr revIDLastSave="336" documentId="8_{95CE8484-B631-4CE0-BD12-6114D849CCC8}" xr6:coauthVersionLast="44" xr6:coauthVersionMax="45" xr10:uidLastSave="{1C5518BB-990A-4566-9C79-BD2CDD26EEE8}"/>
  <bookViews>
    <workbookView xWindow="-120" yWindow="-120" windowWidth="24240" windowHeight="13140" tabRatio="959" xr2:uid="{00000000-000D-0000-FFFF-FFFF00000000}"/>
  </bookViews>
  <sheets>
    <sheet name="tapa" sheetId="38" r:id="rId1"/>
    <sheet name="part" sheetId="47" r:id="rId2"/>
    <sheet name="cont" sheetId="46" r:id="rId3"/>
    <sheet name="introd" sheetId="48" r:id="rId4"/>
    <sheet name="c1" sheetId="11" r:id="rId5"/>
    <sheet name="c2" sheetId="12" r:id="rId6"/>
    <sheet name="c3" sheetId="13" r:id="rId7"/>
    <sheet name="c4  - 5" sheetId="14" r:id="rId8"/>
    <sheet name="g2 - 3" sheetId="15" r:id="rId9"/>
    <sheet name="c6" sheetId="16" r:id="rId10"/>
    <sheet name="c7" sheetId="17" r:id="rId11"/>
    <sheet name="c8" sheetId="18" r:id="rId12"/>
    <sheet name="c9" sheetId="19" r:id="rId13"/>
    <sheet name="c10" sheetId="20" r:id="rId14"/>
    <sheet name="c11" sheetId="21" r:id="rId15"/>
    <sheet name="c12 - 13" sheetId="22" r:id="rId16"/>
    <sheet name="g10 - 11" sheetId="23" r:id="rId17"/>
    <sheet name="c14" sheetId="24" r:id="rId18"/>
    <sheet name="c15" sheetId="25" r:id="rId19"/>
    <sheet name="c16" sheetId="26" r:id="rId20"/>
    <sheet name="c17" sheetId="27" r:id="rId21"/>
    <sheet name="c18" sheetId="28" r:id="rId22"/>
    <sheet name="c19" sheetId="30" r:id="rId23"/>
    <sheet name="g 19-20" sheetId="31" r:id="rId24"/>
    <sheet name="c20" sheetId="32" r:id="rId25"/>
    <sheet name="Recuperado_Hoja1" sheetId="35" state="hidden" r:id="rId26"/>
  </sheets>
  <definedNames>
    <definedName name="_xlnm.Print_Area" localSheetId="4">'c1'!$A$1:$E$49</definedName>
    <definedName name="_xlnm.Print_Area" localSheetId="13">'c10'!$A$1:$H$37</definedName>
    <definedName name="_xlnm.Print_Area" localSheetId="14">'c11'!$A$1:$D$43</definedName>
    <definedName name="_xlnm.Print_Area" localSheetId="15">'c12 - 13'!$A$1:$J$47</definedName>
    <definedName name="_xlnm.Print_Area" localSheetId="17">'c14'!$A$2:$J$47</definedName>
    <definedName name="_xlnm.Print_Area" localSheetId="18">'c15'!$A$1:$H$48</definedName>
    <definedName name="_xlnm.Print_Area" localSheetId="19">'c16'!$A$1:$J$47</definedName>
    <definedName name="_xlnm.Print_Area" localSheetId="20">'c17'!$A$1:$H$46</definedName>
    <definedName name="_xlnm.Print_Area" localSheetId="21">'c18'!$A$1:$E$44</definedName>
    <definedName name="_xlnm.Print_Area" localSheetId="22">'c19'!$A$1:$R$25</definedName>
    <definedName name="_xlnm.Print_Area" localSheetId="5">'c2'!$A$1:$H$39</definedName>
    <definedName name="_xlnm.Print_Area" localSheetId="24">'c20'!$A$1:$D$51</definedName>
    <definedName name="_xlnm.Print_Area" localSheetId="6">'c3'!$A$1:$D$39</definedName>
    <definedName name="_xlnm.Print_Area" localSheetId="7">'c4  - 5'!$A$1:$J$47</definedName>
    <definedName name="_xlnm.Print_Area" localSheetId="9">'c6'!$A$1:$H$50</definedName>
    <definedName name="_xlnm.Print_Area" localSheetId="10">'c7'!$A$1:$H$60</definedName>
    <definedName name="_xlnm.Print_Area" localSheetId="11">'c8'!$A$1:$E$51</definedName>
    <definedName name="_xlnm.Print_Area" localSheetId="12">'c9'!$A$1:$E$41</definedName>
    <definedName name="_xlnm.Print_Area" localSheetId="2">cont!$A$1:$C$47</definedName>
    <definedName name="_xlnm.Print_Area" localSheetId="23">'g 19-20'!$A$2:$H$55</definedName>
    <definedName name="_xlnm.Print_Area" localSheetId="16">'g10 - 11'!$A$1:$H$44</definedName>
    <definedName name="_xlnm.Print_Area" localSheetId="8">'g2 - 3'!$A$1:$H$44</definedName>
    <definedName name="_xlnm.Print_Area" localSheetId="3">introd!$A$1:$E$43</definedName>
    <definedName name="_xlnm.Print_Area" localSheetId="1">part!$A$1:$A$45</definedName>
    <definedName name="_xlnm.Print_Area" localSheetId="0">tapa!$A$1:$E$32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28" l="1"/>
  <c r="C20" i="28"/>
  <c r="H11" i="16"/>
  <c r="H12" i="16"/>
  <c r="H13" i="16"/>
  <c r="G11" i="16"/>
  <c r="G12" i="16"/>
  <c r="C19" i="26" l="1"/>
  <c r="D19" i="26"/>
  <c r="E19" i="26"/>
  <c r="B19" i="26"/>
  <c r="G9" i="26"/>
  <c r="H9" i="26"/>
  <c r="I9" i="26"/>
  <c r="J9" i="26"/>
  <c r="C19" i="22"/>
  <c r="D19" i="22"/>
  <c r="E19" i="22"/>
  <c r="B19" i="22"/>
  <c r="C42" i="22"/>
  <c r="D42" i="22"/>
  <c r="E42" i="22"/>
  <c r="B42" i="22"/>
  <c r="E16" i="25"/>
  <c r="H12" i="25"/>
  <c r="G12" i="25"/>
  <c r="C20" i="24"/>
  <c r="D20" i="24"/>
  <c r="E20" i="24"/>
  <c r="B20" i="24"/>
  <c r="G9" i="22"/>
  <c r="H9" i="22"/>
  <c r="I9" i="22"/>
  <c r="J9" i="22"/>
  <c r="G32" i="22"/>
  <c r="H32" i="22"/>
  <c r="I32" i="22"/>
  <c r="J32" i="22"/>
  <c r="E34" i="20"/>
  <c r="E33" i="20"/>
  <c r="E30" i="20"/>
  <c r="E28" i="20"/>
  <c r="E26" i="20"/>
  <c r="E24" i="20"/>
  <c r="E23" i="20"/>
  <c r="E22" i="20"/>
  <c r="E21" i="20"/>
  <c r="E20" i="20"/>
  <c r="E15" i="20"/>
  <c r="E14" i="20"/>
  <c r="E13" i="20"/>
  <c r="E10" i="20"/>
  <c r="E9" i="20"/>
  <c r="E8" i="20"/>
  <c r="H10" i="20"/>
  <c r="H13" i="20"/>
  <c r="H14" i="20"/>
  <c r="H15" i="20"/>
  <c r="H20" i="20"/>
  <c r="H21" i="20"/>
  <c r="H22" i="20"/>
  <c r="H23" i="20"/>
  <c r="H24" i="20"/>
  <c r="H26" i="20"/>
  <c r="H28" i="20"/>
  <c r="H30" i="20"/>
  <c r="H33" i="20"/>
  <c r="H34" i="20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D11" i="19"/>
  <c r="D12" i="19"/>
  <c r="D14" i="19"/>
  <c r="D16" i="19"/>
  <c r="D17" i="19"/>
  <c r="D18" i="19"/>
  <c r="D19" i="19"/>
  <c r="D20" i="19"/>
  <c r="D21" i="19"/>
  <c r="D22" i="19"/>
  <c r="D23" i="19"/>
  <c r="D24" i="19"/>
  <c r="D27" i="19"/>
  <c r="D28" i="19"/>
  <c r="D29" i="19"/>
  <c r="D30" i="19"/>
  <c r="D31" i="19"/>
  <c r="D32" i="19"/>
  <c r="D33" i="19"/>
  <c r="B40" i="19"/>
  <c r="C40" i="19"/>
  <c r="AN21" i="16"/>
  <c r="AN17" i="16"/>
  <c r="AN18" i="16"/>
  <c r="AN19" i="16"/>
  <c r="AN20" i="16"/>
  <c r="AM17" i="16"/>
  <c r="AM18" i="16"/>
  <c r="AM19" i="16"/>
  <c r="AM20" i="16"/>
  <c r="G10" i="16"/>
  <c r="C42" i="14"/>
  <c r="D42" i="14"/>
  <c r="E42" i="14"/>
  <c r="B42" i="14"/>
  <c r="G32" i="14"/>
  <c r="H32" i="14"/>
  <c r="I32" i="14"/>
  <c r="J32" i="14"/>
  <c r="C19" i="14"/>
  <c r="D19" i="14"/>
  <c r="E19" i="14"/>
  <c r="B19" i="14"/>
  <c r="G9" i="14"/>
  <c r="H9" i="14"/>
  <c r="I9" i="14"/>
  <c r="J9" i="14"/>
  <c r="E35" i="12"/>
  <c r="E34" i="12"/>
  <c r="E31" i="12"/>
  <c r="E30" i="12"/>
  <c r="E29" i="12"/>
  <c r="E28" i="12"/>
  <c r="E27" i="12"/>
  <c r="E24" i="12"/>
  <c r="E23" i="12"/>
  <c r="E22" i="12"/>
  <c r="E21" i="12"/>
  <c r="E20" i="12"/>
  <c r="E19" i="12"/>
  <c r="E18" i="12"/>
  <c r="E17" i="12"/>
  <c r="E16" i="12"/>
  <c r="E12" i="12"/>
  <c r="E11" i="12"/>
  <c r="E10" i="12"/>
  <c r="E9" i="12"/>
  <c r="E8" i="12"/>
  <c r="E7" i="12"/>
  <c r="H10" i="12"/>
  <c r="H11" i="12"/>
  <c r="H12" i="12"/>
  <c r="H16" i="12"/>
  <c r="H17" i="12"/>
  <c r="H18" i="12"/>
  <c r="H19" i="12"/>
  <c r="H20" i="12"/>
  <c r="H21" i="12"/>
  <c r="H22" i="12"/>
  <c r="H23" i="12"/>
  <c r="H24" i="12"/>
  <c r="H27" i="12"/>
  <c r="H28" i="12"/>
  <c r="H29" i="12"/>
  <c r="H30" i="12"/>
  <c r="H31" i="12"/>
  <c r="H34" i="12"/>
  <c r="H35" i="12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35" i="11"/>
  <c r="D34" i="11"/>
  <c r="E40" i="11"/>
  <c r="E36" i="11"/>
  <c r="E37" i="11"/>
  <c r="E38" i="11"/>
  <c r="E39" i="11"/>
  <c r="B48" i="11"/>
  <c r="C48" i="11"/>
  <c r="E16" i="28" l="1"/>
  <c r="E17" i="28"/>
  <c r="D25" i="32"/>
  <c r="D26" i="32"/>
  <c r="E12" i="28"/>
  <c r="I8" i="26"/>
  <c r="H8" i="26"/>
  <c r="G8" i="26"/>
  <c r="J8" i="26" s="1"/>
  <c r="G9" i="25"/>
  <c r="G10" i="25"/>
  <c r="I31" i="22"/>
  <c r="H31" i="22"/>
  <c r="G31" i="22"/>
  <c r="J31" i="22" s="1"/>
  <c r="I8" i="22"/>
  <c r="H8" i="22"/>
  <c r="G8" i="22"/>
  <c r="J8" i="22" s="1"/>
  <c r="H9" i="20"/>
  <c r="D15" i="17"/>
  <c r="D16" i="17"/>
  <c r="D17" i="17"/>
  <c r="G16" i="17"/>
  <c r="G17" i="17"/>
  <c r="G19" i="17"/>
  <c r="C43" i="22" l="1"/>
  <c r="I31" i="14" l="1"/>
  <c r="H31" i="14"/>
  <c r="G31" i="14"/>
  <c r="J31" i="14" s="1"/>
  <c r="I8" i="14"/>
  <c r="H8" i="14"/>
  <c r="G8" i="14"/>
  <c r="J8" i="14" s="1"/>
  <c r="E31" i="11" l="1"/>
  <c r="E32" i="11"/>
  <c r="E33" i="11"/>
  <c r="E34" i="11"/>
  <c r="D33" i="11"/>
  <c r="D28" i="11"/>
  <c r="D29" i="11"/>
  <c r="D30" i="11"/>
  <c r="D31" i="11"/>
  <c r="D32" i="11"/>
  <c r="G42" i="14" l="1"/>
  <c r="H42" i="14"/>
  <c r="G19" i="14"/>
  <c r="H42" i="22"/>
  <c r="F42" i="22"/>
  <c r="E43" i="22"/>
  <c r="I20" i="24"/>
  <c r="BE32" i="31"/>
  <c r="BD32" i="31"/>
  <c r="D21" i="24"/>
  <c r="B21" i="24"/>
  <c r="D24" i="32"/>
  <c r="F20" i="17"/>
  <c r="H10" i="17" s="1"/>
  <c r="BC28" i="17"/>
  <c r="B20" i="17"/>
  <c r="C20" i="17"/>
  <c r="D19" i="17" s="1"/>
  <c r="BC35" i="31"/>
  <c r="BD35" i="31"/>
  <c r="BE35" i="31"/>
  <c r="BC12" i="31"/>
  <c r="BD12" i="31"/>
  <c r="BE12" i="31"/>
  <c r="Q21" i="30"/>
  <c r="Q23" i="30" s="1"/>
  <c r="R21" i="30"/>
  <c r="Q22" i="30"/>
  <c r="R22" i="30"/>
  <c r="Q18" i="30"/>
  <c r="R18" i="30"/>
  <c r="Q13" i="30"/>
  <c r="R13" i="30"/>
  <c r="P22" i="30"/>
  <c r="P21" i="30"/>
  <c r="P23" i="30"/>
  <c r="P18" i="30"/>
  <c r="P13" i="30"/>
  <c r="G10" i="27"/>
  <c r="G11" i="27"/>
  <c r="G12" i="27"/>
  <c r="I19" i="26"/>
  <c r="H19" i="26"/>
  <c r="F8" i="26"/>
  <c r="F9" i="26"/>
  <c r="F10" i="26"/>
  <c r="F11" i="26"/>
  <c r="F12" i="26"/>
  <c r="F13" i="26"/>
  <c r="F14" i="26"/>
  <c r="F15" i="26"/>
  <c r="F16" i="26"/>
  <c r="F17" i="26"/>
  <c r="F18" i="26"/>
  <c r="G7" i="22"/>
  <c r="F41" i="22"/>
  <c r="D43" i="22"/>
  <c r="B43" i="22"/>
  <c r="B44" i="22"/>
  <c r="F19" i="22"/>
  <c r="G9" i="16"/>
  <c r="I42" i="14"/>
  <c r="F41" i="14"/>
  <c r="C43" i="14"/>
  <c r="D43" i="14"/>
  <c r="F18" i="14"/>
  <c r="F19" i="14"/>
  <c r="H19" i="14"/>
  <c r="I19" i="14"/>
  <c r="H7" i="12"/>
  <c r="H8" i="12"/>
  <c r="H9" i="12"/>
  <c r="G7" i="14"/>
  <c r="D40" i="19"/>
  <c r="G7" i="17"/>
  <c r="G8" i="17"/>
  <c r="G9" i="17"/>
  <c r="G10" i="17"/>
  <c r="G11" i="17"/>
  <c r="G12" i="17"/>
  <c r="G13" i="17"/>
  <c r="E15" i="16"/>
  <c r="D14" i="11"/>
  <c r="E12" i="11"/>
  <c r="D20" i="26"/>
  <c r="F40" i="22"/>
  <c r="D44" i="22"/>
  <c r="F18" i="22"/>
  <c r="D20" i="22"/>
  <c r="D45" i="22"/>
  <c r="D44" i="14"/>
  <c r="B20" i="14"/>
  <c r="D20" i="14"/>
  <c r="F20" i="14"/>
  <c r="G7" i="25"/>
  <c r="D10" i="11"/>
  <c r="D11" i="11"/>
  <c r="D12" i="11"/>
  <c r="D13" i="11"/>
  <c r="D10" i="28"/>
  <c r="C10" i="28"/>
  <c r="G14" i="17"/>
  <c r="G15" i="17"/>
  <c r="E20" i="17"/>
  <c r="G32" i="12"/>
  <c r="F32" i="12"/>
  <c r="F38" i="12" s="1"/>
  <c r="D32" i="12"/>
  <c r="C32" i="12"/>
  <c r="BK23" i="25"/>
  <c r="BK22" i="25"/>
  <c r="BJ22" i="25"/>
  <c r="E21" i="11"/>
  <c r="C18" i="28"/>
  <c r="F30" i="22"/>
  <c r="H8" i="20"/>
  <c r="G8" i="25"/>
  <c r="F9" i="22"/>
  <c r="F10" i="22"/>
  <c r="F11" i="22"/>
  <c r="F12" i="22"/>
  <c r="F13" i="22"/>
  <c r="F16" i="22"/>
  <c r="F17" i="22"/>
  <c r="F38" i="22"/>
  <c r="F39" i="22"/>
  <c r="F31" i="22"/>
  <c r="F32" i="22"/>
  <c r="E14" i="19"/>
  <c r="F8" i="22"/>
  <c r="AL26" i="21"/>
  <c r="AM26" i="21"/>
  <c r="AL27" i="21"/>
  <c r="AM27" i="21"/>
  <c r="AL28" i="21"/>
  <c r="AM28" i="21"/>
  <c r="AL29" i="21"/>
  <c r="AM29" i="21"/>
  <c r="AL30" i="21"/>
  <c r="AM30" i="21"/>
  <c r="AL31" i="21"/>
  <c r="AM31" i="21"/>
  <c r="AL32" i="21"/>
  <c r="AM32" i="21"/>
  <c r="AL33" i="21"/>
  <c r="AM33" i="21"/>
  <c r="AL34" i="21"/>
  <c r="AM34" i="21"/>
  <c r="AL35" i="21"/>
  <c r="AM35" i="21"/>
  <c r="B14" i="27"/>
  <c r="C18" i="21"/>
  <c r="D13" i="21"/>
  <c r="D14" i="21"/>
  <c r="D15" i="21"/>
  <c r="AM16" i="16"/>
  <c r="D18" i="32"/>
  <c r="D19" i="32"/>
  <c r="D20" i="32"/>
  <c r="D21" i="32"/>
  <c r="D22" i="32"/>
  <c r="D23" i="32"/>
  <c r="BC32" i="31"/>
  <c r="BB35" i="31"/>
  <c r="BB32" i="31"/>
  <c r="BB12" i="31"/>
  <c r="O22" i="30"/>
  <c r="O21" i="30"/>
  <c r="O23" i="30" s="1"/>
  <c r="O18" i="30"/>
  <c r="O13" i="30"/>
  <c r="AI15" i="28"/>
  <c r="AK18" i="27"/>
  <c r="AK19" i="27"/>
  <c r="AK20" i="27"/>
  <c r="AK21" i="27"/>
  <c r="AK22" i="27"/>
  <c r="AK23" i="27"/>
  <c r="AJ23" i="27"/>
  <c r="AJ18" i="27"/>
  <c r="AJ19" i="27"/>
  <c r="AJ20" i="27"/>
  <c r="AJ21" i="27"/>
  <c r="AJ22" i="27"/>
  <c r="AL25" i="21"/>
  <c r="BC23" i="17"/>
  <c r="BC24" i="17"/>
  <c r="BC25" i="17"/>
  <c r="BC26" i="17"/>
  <c r="BC27" i="17"/>
  <c r="BB23" i="17"/>
  <c r="BB24" i="17"/>
  <c r="BB25" i="17"/>
  <c r="BB26" i="17"/>
  <c r="BB27" i="17"/>
  <c r="BC15" i="17"/>
  <c r="BD9" i="17" s="1"/>
  <c r="AL27" i="17"/>
  <c r="AK27" i="17"/>
  <c r="BB22" i="17"/>
  <c r="F15" i="16"/>
  <c r="B44" i="14"/>
  <c r="C14" i="27"/>
  <c r="D14" i="27"/>
  <c r="D9" i="27"/>
  <c r="D7" i="11"/>
  <c r="D8" i="11"/>
  <c r="D9" i="11"/>
  <c r="C31" i="20"/>
  <c r="AI11" i="28"/>
  <c r="AH11" i="28"/>
  <c r="C15" i="13"/>
  <c r="D18" i="28"/>
  <c r="D11" i="32"/>
  <c r="D12" i="32"/>
  <c r="D13" i="32"/>
  <c r="D14" i="32"/>
  <c r="D15" i="32"/>
  <c r="D16" i="32"/>
  <c r="D17" i="32"/>
  <c r="E14" i="27"/>
  <c r="D31" i="20"/>
  <c r="E31" i="20" s="1"/>
  <c r="F31" i="20"/>
  <c r="F36" i="20" s="1"/>
  <c r="G31" i="20"/>
  <c r="D9" i="19"/>
  <c r="D10" i="19"/>
  <c r="AM36" i="21"/>
  <c r="G13" i="27"/>
  <c r="AF21" i="13"/>
  <c r="F10" i="24"/>
  <c r="F8" i="24"/>
  <c r="D16" i="21"/>
  <c r="D17" i="21"/>
  <c r="B18" i="21"/>
  <c r="D18" i="17"/>
  <c r="F44" i="22"/>
  <c r="N22" i="30"/>
  <c r="N21" i="30"/>
  <c r="N23" i="30" s="1"/>
  <c r="N18" i="30"/>
  <c r="N13" i="30"/>
  <c r="AI13" i="28"/>
  <c r="AI14" i="28"/>
  <c r="AH13" i="28"/>
  <c r="AH14" i="28"/>
  <c r="G8" i="24"/>
  <c r="B20" i="22"/>
  <c r="E15" i="28"/>
  <c r="F15" i="24"/>
  <c r="F14" i="24"/>
  <c r="G8" i="16"/>
  <c r="F12" i="24"/>
  <c r="F11" i="24"/>
  <c r="D10" i="32"/>
  <c r="AR10" i="18"/>
  <c r="D11" i="18"/>
  <c r="C11" i="18"/>
  <c r="BA32" i="31"/>
  <c r="BJ20" i="25"/>
  <c r="BK20" i="25"/>
  <c r="E10" i="18"/>
  <c r="AI12" i="28"/>
  <c r="BA35" i="31"/>
  <c r="AZ35" i="31"/>
  <c r="AZ32" i="31"/>
  <c r="AZ12" i="31"/>
  <c r="AL12" i="31"/>
  <c r="AM12" i="31"/>
  <c r="AN12" i="31"/>
  <c r="AO12" i="31"/>
  <c r="AP12" i="31"/>
  <c r="AQ12" i="31"/>
  <c r="AR12" i="31"/>
  <c r="AS12" i="31"/>
  <c r="AT12" i="31"/>
  <c r="AU12" i="31"/>
  <c r="AV12" i="31"/>
  <c r="AW12" i="31"/>
  <c r="AX12" i="31"/>
  <c r="AY12" i="31"/>
  <c r="BA12" i="31"/>
  <c r="AV32" i="31"/>
  <c r="AY32" i="31"/>
  <c r="AL35" i="31"/>
  <c r="AM35" i="31"/>
  <c r="AN35" i="31"/>
  <c r="AO35" i="31"/>
  <c r="AP35" i="31"/>
  <c r="AQ35" i="31"/>
  <c r="AR35" i="31"/>
  <c r="AS35" i="31"/>
  <c r="AT35" i="31"/>
  <c r="AU35" i="31"/>
  <c r="AV35" i="31"/>
  <c r="AW35" i="31"/>
  <c r="AX35" i="31"/>
  <c r="AY35" i="31"/>
  <c r="B13" i="30"/>
  <c r="C13" i="30"/>
  <c r="D13" i="30"/>
  <c r="E13" i="30"/>
  <c r="F13" i="30"/>
  <c r="G13" i="30"/>
  <c r="H13" i="30"/>
  <c r="I13" i="30"/>
  <c r="J13" i="30"/>
  <c r="K13" i="30"/>
  <c r="L13" i="30"/>
  <c r="M13" i="30"/>
  <c r="B18" i="30"/>
  <c r="C18" i="30"/>
  <c r="D18" i="30"/>
  <c r="E18" i="30"/>
  <c r="F18" i="30"/>
  <c r="G18" i="30"/>
  <c r="H18" i="30"/>
  <c r="I18" i="30"/>
  <c r="J18" i="30"/>
  <c r="K18" i="30"/>
  <c r="L18" i="30"/>
  <c r="M18" i="30"/>
  <c r="B21" i="30"/>
  <c r="C21" i="30"/>
  <c r="D21" i="30"/>
  <c r="E21" i="30"/>
  <c r="F21" i="30"/>
  <c r="G21" i="30"/>
  <c r="H21" i="30"/>
  <c r="I21" i="30"/>
  <c r="J21" i="30"/>
  <c r="K21" i="30"/>
  <c r="L21" i="30"/>
  <c r="M21" i="30"/>
  <c r="B22" i="30"/>
  <c r="B23" i="30" s="1"/>
  <c r="C22" i="30"/>
  <c r="C23" i="30" s="1"/>
  <c r="D22" i="30"/>
  <c r="D23" i="30" s="1"/>
  <c r="E22" i="30"/>
  <c r="E23" i="30"/>
  <c r="F22" i="30"/>
  <c r="F23" i="30"/>
  <c r="G22" i="30"/>
  <c r="G23" i="30"/>
  <c r="H22" i="30"/>
  <c r="H23" i="30" s="1"/>
  <c r="I22" i="30"/>
  <c r="I23" i="30" s="1"/>
  <c r="J22" i="30"/>
  <c r="J23" i="30"/>
  <c r="K22" i="30"/>
  <c r="K23" i="30" s="1"/>
  <c r="L22" i="30"/>
  <c r="L23" i="30"/>
  <c r="M22" i="30"/>
  <c r="M23" i="30" s="1"/>
  <c r="E9" i="28"/>
  <c r="AH12" i="28"/>
  <c r="E14" i="28"/>
  <c r="G7" i="27"/>
  <c r="G8" i="27"/>
  <c r="G9" i="27"/>
  <c r="AK12" i="27"/>
  <c r="F14" i="27"/>
  <c r="H11" i="27" s="1"/>
  <c r="AJ17" i="27"/>
  <c r="AK17" i="27"/>
  <c r="AK25" i="27" s="1"/>
  <c r="F7" i="26"/>
  <c r="G7" i="26"/>
  <c r="J7" i="26"/>
  <c r="H7" i="26"/>
  <c r="I7" i="26"/>
  <c r="B20" i="26"/>
  <c r="BK13" i="25"/>
  <c r="BL11" i="25"/>
  <c r="B16" i="25"/>
  <c r="C16" i="25"/>
  <c r="F16" i="25"/>
  <c r="BJ17" i="25"/>
  <c r="BK17" i="25"/>
  <c r="BJ18" i="25"/>
  <c r="BK18" i="25"/>
  <c r="BJ19" i="25"/>
  <c r="BK19" i="25"/>
  <c r="BJ21" i="25"/>
  <c r="BK21" i="25"/>
  <c r="BJ23" i="25"/>
  <c r="H8" i="24"/>
  <c r="I8" i="24"/>
  <c r="F7" i="22"/>
  <c r="H7" i="22"/>
  <c r="I7" i="22"/>
  <c r="G30" i="22"/>
  <c r="H30" i="22"/>
  <c r="I30" i="22"/>
  <c r="D7" i="21"/>
  <c r="D8" i="21"/>
  <c r="D9" i="21"/>
  <c r="D10" i="21"/>
  <c r="D11" i="21"/>
  <c r="D12" i="21"/>
  <c r="AM25" i="21"/>
  <c r="D7" i="19"/>
  <c r="D8" i="19"/>
  <c r="E7" i="18"/>
  <c r="AQ7" i="18"/>
  <c r="AR7" i="18"/>
  <c r="E8" i="18"/>
  <c r="AQ8" i="18"/>
  <c r="AR8" i="18"/>
  <c r="E9" i="18"/>
  <c r="AQ9" i="18"/>
  <c r="AR9" i="18"/>
  <c r="AR11" i="18"/>
  <c r="AR12" i="18"/>
  <c r="AR13" i="18"/>
  <c r="E13" i="18"/>
  <c r="AR14" i="18"/>
  <c r="AR15" i="18"/>
  <c r="E15" i="18"/>
  <c r="AR16" i="18"/>
  <c r="AR17" i="18"/>
  <c r="E17" i="18"/>
  <c r="AR18" i="18"/>
  <c r="E19" i="18"/>
  <c r="E20" i="18"/>
  <c r="E21" i="18"/>
  <c r="E22" i="18"/>
  <c r="E23" i="18"/>
  <c r="C24" i="18"/>
  <c r="D24" i="18"/>
  <c r="E24" i="18" s="1"/>
  <c r="H9" i="17"/>
  <c r="BC22" i="17"/>
  <c r="AN11" i="16"/>
  <c r="AO4" i="16" s="1"/>
  <c r="B15" i="16"/>
  <c r="C15" i="16"/>
  <c r="AN16" i="16"/>
  <c r="AN22" i="16" s="1"/>
  <c r="AO20" i="16" s="1"/>
  <c r="F7" i="14"/>
  <c r="H7" i="14"/>
  <c r="I7" i="14"/>
  <c r="F8" i="14"/>
  <c r="F9" i="14"/>
  <c r="F10" i="14"/>
  <c r="F11" i="14"/>
  <c r="F12" i="14"/>
  <c r="F13" i="14"/>
  <c r="F14" i="14"/>
  <c r="F15" i="14"/>
  <c r="F16" i="14"/>
  <c r="F17" i="14"/>
  <c r="F30" i="14"/>
  <c r="G30" i="14"/>
  <c r="J30" i="14"/>
  <c r="H30" i="14"/>
  <c r="I30" i="14"/>
  <c r="F31" i="14"/>
  <c r="F32" i="14"/>
  <c r="F33" i="14"/>
  <c r="F34" i="14"/>
  <c r="F35" i="14"/>
  <c r="F36" i="14"/>
  <c r="F37" i="14"/>
  <c r="F38" i="14"/>
  <c r="F39" i="14"/>
  <c r="F40" i="14"/>
  <c r="D8" i="13"/>
  <c r="D9" i="13"/>
  <c r="D10" i="13"/>
  <c r="D11" i="13"/>
  <c r="D12" i="13"/>
  <c r="D13" i="13"/>
  <c r="B15" i="13"/>
  <c r="AG21" i="13"/>
  <c r="AF22" i="13"/>
  <c r="AG22" i="13"/>
  <c r="AF23" i="13"/>
  <c r="AG23" i="13"/>
  <c r="AF24" i="13"/>
  <c r="AG24" i="13"/>
  <c r="AF25" i="13"/>
  <c r="AG25" i="13"/>
  <c r="AF26" i="13"/>
  <c r="AG26" i="13"/>
  <c r="E7" i="19"/>
  <c r="E9" i="19"/>
  <c r="E11" i="19"/>
  <c r="E40" i="19"/>
  <c r="E12" i="19"/>
  <c r="E8" i="19"/>
  <c r="F20" i="26"/>
  <c r="BD7" i="17"/>
  <c r="BE14" i="17"/>
  <c r="BE13" i="17"/>
  <c r="D7" i="17"/>
  <c r="D8" i="17"/>
  <c r="D20" i="17"/>
  <c r="D9" i="17"/>
  <c r="D13" i="17"/>
  <c r="D12" i="17"/>
  <c r="J7" i="22"/>
  <c r="E10" i="19"/>
  <c r="E13" i="19"/>
  <c r="D7" i="27"/>
  <c r="D10" i="17"/>
  <c r="D11" i="17"/>
  <c r="E25" i="11"/>
  <c r="E28" i="11"/>
  <c r="F21" i="24"/>
  <c r="J7" i="14"/>
  <c r="D11" i="16"/>
  <c r="AO6" i="16"/>
  <c r="AO10" i="16"/>
  <c r="B45" i="14"/>
  <c r="D45" i="14"/>
  <c r="F45" i="14"/>
  <c r="B45" i="22"/>
  <c r="F45" i="22"/>
  <c r="F20" i="22"/>
  <c r="E30" i="11"/>
  <c r="E23" i="11"/>
  <c r="E29" i="11"/>
  <c r="E16" i="11"/>
  <c r="E27" i="11"/>
  <c r="E8" i="11"/>
  <c r="E17" i="11"/>
  <c r="E7" i="11"/>
  <c r="E22" i="11"/>
  <c r="E15" i="11"/>
  <c r="E10" i="11"/>
  <c r="E26" i="11"/>
  <c r="D48" i="11"/>
  <c r="E35" i="11"/>
  <c r="E48" i="11"/>
  <c r="E20" i="11"/>
  <c r="E11" i="11"/>
  <c r="E13" i="11"/>
  <c r="E9" i="11"/>
  <c r="E18" i="11"/>
  <c r="E24" i="11"/>
  <c r="E19" i="11"/>
  <c r="E14" i="11"/>
  <c r="BD15" i="17"/>
  <c r="BD8" i="17"/>
  <c r="H9" i="16"/>
  <c r="H7" i="27"/>
  <c r="H8" i="27"/>
  <c r="D12" i="27"/>
  <c r="D13" i="27"/>
  <c r="D8" i="27"/>
  <c r="D10" i="27"/>
  <c r="D11" i="27"/>
  <c r="BL8" i="25"/>
  <c r="D16" i="25"/>
  <c r="BL9" i="25"/>
  <c r="BL7" i="25"/>
  <c r="BL6" i="25"/>
  <c r="BL10" i="25"/>
  <c r="BL13" i="25"/>
  <c r="BL5" i="25"/>
  <c r="J8" i="24"/>
  <c r="J30" i="22"/>
  <c r="F20" i="24"/>
  <c r="G19" i="26"/>
  <c r="D15" i="25"/>
  <c r="D7" i="25"/>
  <c r="D9" i="25"/>
  <c r="D8" i="25"/>
  <c r="D12" i="25"/>
  <c r="D11" i="25"/>
  <c r="D10" i="25"/>
  <c r="D14" i="25"/>
  <c r="D14" i="17"/>
  <c r="F42" i="14"/>
  <c r="B43" i="14"/>
  <c r="I42" i="22"/>
  <c r="H31" i="20" l="1"/>
  <c r="G38" i="12"/>
  <c r="H32" i="12"/>
  <c r="E32" i="12"/>
  <c r="E18" i="28"/>
  <c r="AL25" i="27"/>
  <c r="AL20" i="27"/>
  <c r="AL18" i="27"/>
  <c r="AL21" i="27"/>
  <c r="AL17" i="27"/>
  <c r="F43" i="22"/>
  <c r="D18" i="21"/>
  <c r="G36" i="20"/>
  <c r="D26" i="18"/>
  <c r="E11" i="18"/>
  <c r="H11" i="17"/>
  <c r="H20" i="17"/>
  <c r="H13" i="17"/>
  <c r="H15" i="17"/>
  <c r="H7" i="17"/>
  <c r="H12" i="17"/>
  <c r="H14" i="17"/>
  <c r="H8" i="17"/>
  <c r="H19" i="17"/>
  <c r="G20" i="17"/>
  <c r="H17" i="17"/>
  <c r="H16" i="17"/>
  <c r="AO9" i="16"/>
  <c r="AO5" i="16"/>
  <c r="AO8" i="16"/>
  <c r="AO11" i="16"/>
  <c r="AO7" i="16"/>
  <c r="D14" i="16"/>
  <c r="D12" i="16"/>
  <c r="D15" i="16"/>
  <c r="D9" i="16"/>
  <c r="D8" i="16"/>
  <c r="H10" i="16"/>
  <c r="D10" i="16"/>
  <c r="D13" i="16"/>
  <c r="AO16" i="16"/>
  <c r="H15" i="16"/>
  <c r="AO17" i="16"/>
  <c r="H8" i="16"/>
  <c r="AO19" i="16"/>
  <c r="AG27" i="13"/>
  <c r="AH21" i="13"/>
  <c r="AH27" i="13"/>
  <c r="R23" i="30"/>
  <c r="E20" i="28"/>
  <c r="AI16" i="28"/>
  <c r="AJ12" i="28" s="1"/>
  <c r="E10" i="28"/>
  <c r="H9" i="27"/>
  <c r="H14" i="27"/>
  <c r="AL23" i="27"/>
  <c r="AL22" i="27"/>
  <c r="H10" i="27"/>
  <c r="H12" i="27"/>
  <c r="AL19" i="27"/>
  <c r="G14" i="27"/>
  <c r="H13" i="27"/>
  <c r="H8" i="25"/>
  <c r="H9" i="25"/>
  <c r="H10" i="25"/>
  <c r="BK25" i="25"/>
  <c r="BL25" i="25" s="1"/>
  <c r="G16" i="25"/>
  <c r="BL23" i="25"/>
  <c r="BL19" i="25"/>
  <c r="H16" i="25"/>
  <c r="H7" i="25"/>
  <c r="G20" i="24"/>
  <c r="J20" i="24" s="1"/>
  <c r="H20" i="24"/>
  <c r="I19" i="22"/>
  <c r="G42" i="22"/>
  <c r="J42" i="22" s="1"/>
  <c r="G43" i="22"/>
  <c r="J43" i="22" s="1"/>
  <c r="H43" i="22"/>
  <c r="G19" i="22"/>
  <c r="J19" i="22" s="1"/>
  <c r="H19" i="22"/>
  <c r="AM38" i="21"/>
  <c r="AN30" i="21" s="1"/>
  <c r="H36" i="20"/>
  <c r="AR19" i="18"/>
  <c r="C26" i="18"/>
  <c r="E26" i="18" s="1"/>
  <c r="BD10" i="17"/>
  <c r="BE11" i="17"/>
  <c r="BE8" i="17"/>
  <c r="BD13" i="17"/>
  <c r="BD11" i="17"/>
  <c r="BE9" i="17"/>
  <c r="BE10" i="17"/>
  <c r="BD12" i="17"/>
  <c r="BE7" i="17"/>
  <c r="BE12" i="17"/>
  <c r="BD14" i="17"/>
  <c r="BC29" i="17"/>
  <c r="BD24" i="17" s="1"/>
  <c r="AO21" i="16"/>
  <c r="AO18" i="16"/>
  <c r="AO22" i="16"/>
  <c r="G15" i="16"/>
  <c r="J42" i="14"/>
  <c r="E43" i="14"/>
  <c r="I43" i="14" s="1"/>
  <c r="F43" i="14"/>
  <c r="J19" i="14"/>
  <c r="H43" i="14"/>
  <c r="AH22" i="13"/>
  <c r="AH25" i="13"/>
  <c r="AH26" i="13"/>
  <c r="AH24" i="13"/>
  <c r="AH23" i="13"/>
  <c r="H38" i="12"/>
  <c r="F44" i="14"/>
  <c r="F19" i="26"/>
  <c r="J19" i="26" s="1"/>
  <c r="I43" i="22"/>
  <c r="AJ15" i="28" l="1"/>
  <c r="AJ11" i="28"/>
  <c r="BL20" i="25"/>
  <c r="BL18" i="25"/>
  <c r="AN27" i="21"/>
  <c r="AN38" i="21"/>
  <c r="AN32" i="21"/>
  <c r="AN33" i="21"/>
  <c r="AN28" i="21"/>
  <c r="AJ13" i="28"/>
  <c r="AJ14" i="28"/>
  <c r="BL22" i="25"/>
  <c r="BL21" i="25"/>
  <c r="BL17" i="25"/>
  <c r="BM23" i="25" s="1"/>
  <c r="AN25" i="21"/>
  <c r="AN34" i="21"/>
  <c r="AN26" i="21"/>
  <c r="AN35" i="21"/>
  <c r="AN36" i="21"/>
  <c r="AN29" i="21"/>
  <c r="AN31" i="21"/>
  <c r="AS16" i="18"/>
  <c r="AS13" i="18"/>
  <c r="AS8" i="18"/>
  <c r="AS10" i="18"/>
  <c r="AS12" i="18"/>
  <c r="AS17" i="18"/>
  <c r="AS14" i="18"/>
  <c r="AS18" i="18"/>
  <c r="AS11" i="18"/>
  <c r="AS7" i="18"/>
  <c r="AS15" i="18"/>
  <c r="AS19" i="18"/>
  <c r="AS9" i="18"/>
  <c r="BD23" i="17"/>
  <c r="BD25" i="17"/>
  <c r="BD29" i="17"/>
  <c r="BD22" i="17"/>
  <c r="BD26" i="17"/>
  <c r="BD28" i="17"/>
  <c r="BD27" i="17"/>
  <c r="G43" i="14"/>
  <c r="J43" i="14" s="1"/>
  <c r="AJ16" i="28" l="1"/>
</calcChain>
</file>

<file path=xl/sharedStrings.xml><?xml version="1.0" encoding="utf-8"?>
<sst xmlns="http://schemas.openxmlformats.org/spreadsheetml/2006/main" count="804" uniqueCount="316">
  <si>
    <t>BOLETÍN SECTOR LÁCTEO:
ESTADÍSTICAS DE COMERCIO EXTERIOR</t>
  </si>
  <si>
    <t>Boletín Sector Lácteo: estadísticas de comercio exterior</t>
  </si>
  <si>
    <t>Publicación de la Oficina de Estudios y Políticas Agrarias - ODEPA
 Ministerio de Agricultura, República de Chile</t>
  </si>
  <si>
    <t>María Emilia Undurraga Marimón</t>
  </si>
  <si>
    <t xml:space="preserve">Directora Nacional y Representante Legal </t>
  </si>
  <si>
    <t>En la elaboración de este documento participó</t>
  </si>
  <si>
    <t>Aída Guerrero López</t>
  </si>
  <si>
    <t>Teatinos 40, piso 7. Santiago, Chile</t>
  </si>
  <si>
    <t>Teléfono :(56- 2) 23973000</t>
  </si>
  <si>
    <t>Fax :(56- 2) 23973111</t>
  </si>
  <si>
    <t xml:space="preserve">www.odepa.gob.cl  </t>
  </si>
  <si>
    <t>Contenido</t>
  </si>
  <si>
    <t>Introducción</t>
  </si>
  <si>
    <t>Cuadro Nº 1</t>
  </si>
  <si>
    <t>Importaciones de productos lácteos por país de origen</t>
  </si>
  <si>
    <t>Cuadro Nº 2</t>
  </si>
  <si>
    <t>Importaciones de productos lácteos</t>
  </si>
  <si>
    <t>Cuadro Nº 3</t>
  </si>
  <si>
    <t>Cuadro Nº 4</t>
  </si>
  <si>
    <t>Importaciones de leche en polvo entera</t>
  </si>
  <si>
    <t>Cuadro Nº 5</t>
  </si>
  <si>
    <t>Importaciones de leche en polvo descremada</t>
  </si>
  <si>
    <t>Cuadro Nº 6</t>
  </si>
  <si>
    <t>Importaciones de leche en polvo por país de origen</t>
  </si>
  <si>
    <t>Cuadro Nº 7</t>
  </si>
  <si>
    <t>Importaciones de quesos por país de origen</t>
  </si>
  <si>
    <t>Cuadro Nº 8</t>
  </si>
  <si>
    <t>Importaciones de quesos por variedades</t>
  </si>
  <si>
    <t>Cuadro Nº 9</t>
  </si>
  <si>
    <t>Exportaciones de productos lácteos por país de destino</t>
  </si>
  <si>
    <t>Cuadro Nº 10</t>
  </si>
  <si>
    <t xml:space="preserve">Exportaciones de productos lácteos </t>
  </si>
  <si>
    <t>Cuadro Nº 11</t>
  </si>
  <si>
    <t>Cuadro Nº 12</t>
  </si>
  <si>
    <t>Exportaciones de leche en polvo entera</t>
  </si>
  <si>
    <t>Cuadro Nº 13</t>
  </si>
  <si>
    <t>Exportaciones de leche en polvo descremada</t>
  </si>
  <si>
    <t>Cuadro Nº 14</t>
  </si>
  <si>
    <t>Exportaciones de leche fluida</t>
  </si>
  <si>
    <t>Cuadro Nº 15</t>
  </si>
  <si>
    <t>Exportaciones de leche en polvo por país de destino</t>
  </si>
  <si>
    <t>Cuadro Nº 16</t>
  </si>
  <si>
    <t>Exportaciones de quesos</t>
  </si>
  <si>
    <t>Cuadro Nº 17</t>
  </si>
  <si>
    <t>Exportaciones de quesos por país de destino</t>
  </si>
  <si>
    <t>Cuadro Nº 18</t>
  </si>
  <si>
    <t>Exportaciones de quesos por variedades</t>
  </si>
  <si>
    <t>Cuadro Nº 19</t>
  </si>
  <si>
    <t>Comercio exterior de lácteos total y Mercosur</t>
  </si>
  <si>
    <t>Cuadro Nº 20</t>
  </si>
  <si>
    <t>Saldo de la balanza comercial de lácteos Chile - Argentina</t>
  </si>
  <si>
    <t>Gráfico Nº 1</t>
  </si>
  <si>
    <t>Gráfico Nº 2</t>
  </si>
  <si>
    <t>Precio medio de importaciones de leche en polvo entera</t>
  </si>
  <si>
    <t>Gráfico Nº 3</t>
  </si>
  <si>
    <t>Precio medio de importaciones de leche en polvo descremada</t>
  </si>
  <si>
    <t>Gráfico Nº 4</t>
  </si>
  <si>
    <t>Importaciones de leche en polvo por país de origen, año 2019</t>
  </si>
  <si>
    <t>Gráfico Nº 5</t>
  </si>
  <si>
    <t>Gráfico Nº 6</t>
  </si>
  <si>
    <t>Importaciones de quesos por país de origen, año 2019</t>
  </si>
  <si>
    <t>Gráfico Nº 7</t>
  </si>
  <si>
    <t>Gráfico Nº 8</t>
  </si>
  <si>
    <t>Gráfico Nº 9</t>
  </si>
  <si>
    <t>Gráfico Nº 10</t>
  </si>
  <si>
    <t>Precio medio de las exportaciones de leche en polvo entera</t>
  </si>
  <si>
    <t>Gráfico Nº 11</t>
  </si>
  <si>
    <t>Precio medio de las exportaciones de leche en polvo descremada</t>
  </si>
  <si>
    <t>Gráfico Nº 12</t>
  </si>
  <si>
    <t>Precio medio de las exportaciones de leche fluida</t>
  </si>
  <si>
    <t>Gráfico Nº 13</t>
  </si>
  <si>
    <t>Exportaciones de leche en polvo por país de destino, año 2019</t>
  </si>
  <si>
    <t>Gráfico Nº 14</t>
  </si>
  <si>
    <t>Gráfico Nº 15</t>
  </si>
  <si>
    <t>Precio medio de las exportaciones de quesos</t>
  </si>
  <si>
    <t>Gráfico Nº 16</t>
  </si>
  <si>
    <t>Exportaciones de quesos por país de destino, año 2019</t>
  </si>
  <si>
    <t>Gráfico Nº 17</t>
  </si>
  <si>
    <t>Gráfico Nº 18</t>
  </si>
  <si>
    <t>Gráfico Nº 19</t>
  </si>
  <si>
    <t>Chile : Comercio exterior de lácteos</t>
  </si>
  <si>
    <t>Gráfico Nº 20</t>
  </si>
  <si>
    <t>Lácteos : Comercio exterior Chile - Mercosur</t>
  </si>
  <si>
    <t>Gráfico Nº 21</t>
  </si>
  <si>
    <t>Este boletín contiene información estadísticas sobre el comercio exterior de productos del sector lácteo de Chile, la que es presentada en 20 cuadros y 21 gráficos que se actualizan mensualmente.</t>
  </si>
  <si>
    <t xml:space="preserve">Los datos entregados corresponden a las importaciones y exportaciones de productos lácteos tanto en volumen, valor y mercado de origen/destino. </t>
  </si>
  <si>
    <t>Países</t>
  </si>
  <si>
    <t>Valor (miles de dólares CIF)</t>
  </si>
  <si>
    <t>Variación</t>
  </si>
  <si>
    <t>Participación</t>
  </si>
  <si>
    <t>%</t>
  </si>
  <si>
    <t>Estados Unidos</t>
  </si>
  <si>
    <t>Nueva Zelanda</t>
  </si>
  <si>
    <t>Argentina</t>
  </si>
  <si>
    <t>Alemania</t>
  </si>
  <si>
    <t>México</t>
  </si>
  <si>
    <t>Países Bajos</t>
  </si>
  <si>
    <t>España</t>
  </si>
  <si>
    <t>Uruguay</t>
  </si>
  <si>
    <t>Brasil</t>
  </si>
  <si>
    <t>Perú</t>
  </si>
  <si>
    <t>Italia</t>
  </si>
  <si>
    <t>Dinamarca</t>
  </si>
  <si>
    <t>Francia</t>
  </si>
  <si>
    <t>Irlanda</t>
  </si>
  <si>
    <t>Lituania</t>
  </si>
  <si>
    <t>Bélgica</t>
  </si>
  <si>
    <t>Colombia</t>
  </si>
  <si>
    <t>Australia</t>
  </si>
  <si>
    <t>Canadá</t>
  </si>
  <si>
    <t>Hungría</t>
  </si>
  <si>
    <t>Haití</t>
  </si>
  <si>
    <t>China</t>
  </si>
  <si>
    <t>Croacia</t>
  </si>
  <si>
    <t>Costa Rica</t>
  </si>
  <si>
    <t>Corea del Sur</t>
  </si>
  <si>
    <t>Grecia</t>
  </si>
  <si>
    <t>Malasia</t>
  </si>
  <si>
    <t>Polonia</t>
  </si>
  <si>
    <t>Reino Unido</t>
  </si>
  <si>
    <t>República Dominicana</t>
  </si>
  <si>
    <t>Suiza</t>
  </si>
  <si>
    <t>Taiwán</t>
  </si>
  <si>
    <t>Vietnam</t>
  </si>
  <si>
    <t>Total</t>
  </si>
  <si>
    <t>Fuente: elaborado por Odepa con información del Servicio Nacional de Aduanas.</t>
  </si>
  <si>
    <t>Código</t>
  </si>
  <si>
    <t>Productos</t>
  </si>
  <si>
    <t>Toneladas</t>
  </si>
  <si>
    <t>Var.</t>
  </si>
  <si>
    <t>Miles de dólares CIF</t>
  </si>
  <si>
    <t>armonizado</t>
  </si>
  <si>
    <t>Leche y nata sin concentrar, materia grasa &lt;=  1%</t>
  </si>
  <si>
    <t xml:space="preserve">Leche y nata sin concentrar, materia grasa &gt; 1% y  &lt;= 6% </t>
  </si>
  <si>
    <t>Leche y nata superior a 6% materia grasa</t>
  </si>
  <si>
    <t xml:space="preserve">Leche en polvo sin azúcar, materia grasa &lt;=  1,5% </t>
  </si>
  <si>
    <t>Leche en polvo sin azúcar, materia grasa &gt;1,5% y &lt; 6%</t>
  </si>
  <si>
    <t>Leche en polvo sin azúcar, materia grasa &gt;  26%</t>
  </si>
  <si>
    <t>Leche en estado líquido o semisólido sin azúcar</t>
  </si>
  <si>
    <t>Leche condensada</t>
  </si>
  <si>
    <t>Las demás leches y natas concentradas azucaradas</t>
  </si>
  <si>
    <t>Yogur</t>
  </si>
  <si>
    <t>Suero de mantequilla, leche y nata cuajadas, kefir</t>
  </si>
  <si>
    <t>Lactosuero, incluso concentrado, azucarado</t>
  </si>
  <si>
    <t>Demás productos de componentes naturales de la leche</t>
  </si>
  <si>
    <t>Mantequilla (manteca)</t>
  </si>
  <si>
    <t>Pastas lácteas para untar</t>
  </si>
  <si>
    <t>Quesos frescos</t>
  </si>
  <si>
    <t>Queso de cualquier tipo, rallado o en polvo</t>
  </si>
  <si>
    <t>Queso fundido, excepto el rallado o en en polvo</t>
  </si>
  <si>
    <t>Queso de pasta azul</t>
  </si>
  <si>
    <t>Los demás quesos</t>
  </si>
  <si>
    <t>Total quesos</t>
  </si>
  <si>
    <t>Preparaciones para la alimentación infantil</t>
  </si>
  <si>
    <t>Dulce de leche (manjar)</t>
  </si>
  <si>
    <t>Bebidas con contenido lácteo &gt; al 50%  (miles de litros)</t>
  </si>
  <si>
    <t>Bebidas con contenido lácteo &lt;= al 50% (miles de litros)</t>
  </si>
  <si>
    <t>Total lácteos</t>
  </si>
  <si>
    <t xml:space="preserve">Volumen </t>
  </si>
  <si>
    <t>Valor</t>
  </si>
  <si>
    <t>Precio medio</t>
  </si>
  <si>
    <t>toneladas</t>
  </si>
  <si>
    <t>USD / ton</t>
  </si>
  <si>
    <t>Leche entera en polvo</t>
  </si>
  <si>
    <t>Leche descremada en polvo</t>
  </si>
  <si>
    <t>Suero y lactosuero</t>
  </si>
  <si>
    <t>Quesos</t>
  </si>
  <si>
    <t>Otros productos</t>
  </si>
  <si>
    <t>Volumen</t>
  </si>
  <si>
    <t xml:space="preserve">Valor </t>
  </si>
  <si>
    <t>Valor unitario</t>
  </si>
  <si>
    <t>Variación (2020/2019)</t>
  </si>
  <si>
    <t>Meses / año</t>
  </si>
  <si>
    <t>USD/ton</t>
  </si>
  <si>
    <t>CIF</t>
  </si>
  <si>
    <t>unitario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</si>
  <si>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</si>
  <si>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</si>
  <si>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</si>
  <si>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</si>
  <si>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</si>
  <si>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</si>
  <si>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</si>
  <si>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</si>
  <si>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</si>
  <si>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</si>
  <si>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</si>
  <si>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</si>
  <si>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ene-dic (A)</t>
  </si>
  <si>
    <t>Total ene-dic (B)</t>
  </si>
  <si>
    <t>Total ene-dic (A+B)</t>
  </si>
  <si>
    <t xml:space="preserve"> Fuente: elaborado por Odepa con información del Servicio Nacional de Aduanas.</t>
  </si>
  <si>
    <t>Volumen (toneladas)</t>
  </si>
  <si>
    <t>Unión Europea</t>
  </si>
  <si>
    <t>Otros</t>
  </si>
  <si>
    <t xml:space="preserve">Fuente: elaborado por Odepa, con información del Servicio Nacional de Aduanas. </t>
  </si>
  <si>
    <t xml:space="preserve"> </t>
  </si>
  <si>
    <t>Fuente: elaborado por Odepa, con información del Servicio Nacional de Aduanas.</t>
  </si>
  <si>
    <t>Producto / variedad</t>
  </si>
  <si>
    <t>Fresco</t>
  </si>
  <si>
    <t>Crema</t>
  </si>
  <si>
    <t>Mozzarella</t>
  </si>
  <si>
    <t>Demás quesos frescos</t>
  </si>
  <si>
    <t>Cualquier tipo, rallado o polvo</t>
  </si>
  <si>
    <t>Fundido</t>
  </si>
  <si>
    <t>Cualquier tipo, rallado o en polvo</t>
  </si>
  <si>
    <t>Pasta azul</t>
  </si>
  <si>
    <t>Gouda</t>
  </si>
  <si>
    <t>Fundido, excepto el rallado o en polvo</t>
  </si>
  <si>
    <t>Cheddar</t>
  </si>
  <si>
    <t>Edam</t>
  </si>
  <si>
    <t>Parmesano</t>
  </si>
  <si>
    <t>Los demás</t>
  </si>
  <si>
    <t>Gouda y del tipo gouda</t>
  </si>
  <si>
    <t>Valor (miles de dólares FOB)</t>
  </si>
  <si>
    <t>Rusia</t>
  </si>
  <si>
    <t>Honduras</t>
  </si>
  <si>
    <t>Bolivia</t>
  </si>
  <si>
    <t>Ecuador</t>
  </si>
  <si>
    <t>Nicaragua</t>
  </si>
  <si>
    <t>Guatemala</t>
  </si>
  <si>
    <t>El Salvador</t>
  </si>
  <si>
    <t>Panamá</t>
  </si>
  <si>
    <t>Jamaica</t>
  </si>
  <si>
    <t>Venezuela</t>
  </si>
  <si>
    <t>Paraguay</t>
  </si>
  <si>
    <t>Cuba</t>
  </si>
  <si>
    <t>Trinidad y Tobago</t>
  </si>
  <si>
    <t>Barbados</t>
  </si>
  <si>
    <t>Belice</t>
  </si>
  <si>
    <t>Japón</t>
  </si>
  <si>
    <t>Territorio Británico en América</t>
  </si>
  <si>
    <t>Exportaciones de productos lácteos</t>
  </si>
  <si>
    <t>Miles de dólares FOB</t>
  </si>
  <si>
    <t xml:space="preserve">Leche y nata, sin concentrar, materia grasa &lt;= al 1% </t>
  </si>
  <si>
    <t>Leche y nata, sin concentrar, materia grasa &gt; 1% y &lt;= 6%</t>
  </si>
  <si>
    <t>Leche y nata con un contenido superior a 6% materia grasa</t>
  </si>
  <si>
    <t>Leche en polvo sin azúcar, materia grasa &gt; 18% Y &lt; 24%</t>
  </si>
  <si>
    <t>Leche en polvo sin azúcar, materia grasa &gt;= 24% y &lt;  26%</t>
  </si>
  <si>
    <t>Leche en polvo sin azúcar, materia grasa &gt;= 26%</t>
  </si>
  <si>
    <t>Nata sin azúcar ni edulcorante</t>
  </si>
  <si>
    <t>Leche en polvo edulcorada, materia grasa &gt; 1,5% y &lt; 6%</t>
  </si>
  <si>
    <t>Nata edulcorada</t>
  </si>
  <si>
    <t>Nata sin azucarar ni edulcorar</t>
  </si>
  <si>
    <t>Demás leches y natas concentradas azucaradas</t>
  </si>
  <si>
    <t>Demás materias grasas de la leche</t>
  </si>
  <si>
    <t>Quesos frescos (sin madurar)</t>
  </si>
  <si>
    <t>Demás quesos</t>
  </si>
  <si>
    <t xml:space="preserve">Preparaciones para la alimentación infantil </t>
  </si>
  <si>
    <t>Fuente : elaborado por Odepa con información del Servicio Nacional de Aduanas.</t>
  </si>
  <si>
    <t>Leche fluida</t>
  </si>
  <si>
    <t>Leche crema y nata</t>
  </si>
  <si>
    <t>Mantequilla y demás materias grasas</t>
  </si>
  <si>
    <t>Manjar</t>
  </si>
  <si>
    <t>Miles de USD FOB</t>
  </si>
  <si>
    <t>FOB</t>
  </si>
  <si>
    <t>Total ene - dic (A+B)</t>
  </si>
  <si>
    <t>Total ene - dic</t>
  </si>
  <si>
    <t xml:space="preserve">Fuente : elaborado por Odepa, con información del Servicio Nacional de Aduanas. </t>
  </si>
  <si>
    <t>Armonizado</t>
  </si>
  <si>
    <t>Edam y del tipo edam</t>
  </si>
  <si>
    <t>Parmesano y del tipo parmesano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</si>
  <si>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</si>
  <si>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Años 2004 - 2018</t>
  </si>
  <si>
    <t>Valor (miles de dólares de cada año)</t>
  </si>
  <si>
    <t xml:space="preserve"> Item / año</t>
  </si>
  <si>
    <t>Exportaciones</t>
  </si>
  <si>
    <t xml:space="preserve">     Totales</t>
  </si>
  <si>
    <t xml:space="preserve">     Mercosur</t>
  </si>
  <si>
    <t>Participación %</t>
  </si>
  <si>
    <t>Importaciones</t>
  </si>
  <si>
    <t xml:space="preserve"> Mercosur</t>
  </si>
  <si>
    <t xml:space="preserve">     Exportaciones</t>
  </si>
  <si>
    <t xml:space="preserve">     Importaciones</t>
  </si>
  <si>
    <t xml:space="preserve">     Saldo</t>
  </si>
  <si>
    <t>comex lacteos</t>
  </si>
  <si>
    <t>Imp</t>
  </si>
  <si>
    <t>Exp</t>
  </si>
  <si>
    <t>Saldo</t>
  </si>
  <si>
    <t>lacteos chile - mercosur</t>
  </si>
  <si>
    <t>Saldo de la balanza comercial de lácteos</t>
  </si>
  <si>
    <t>Chile - Argentina</t>
  </si>
  <si>
    <t>(Miles de dólares de cada año)</t>
  </si>
  <si>
    <t>Años</t>
  </si>
  <si>
    <t>Austria</t>
  </si>
  <si>
    <t>Singapur</t>
  </si>
  <si>
    <t>Qatar</t>
  </si>
  <si>
    <t>Dominica</t>
  </si>
  <si>
    <t>Bebidas con contenido lácteo &gt; al 50 % (miles de litros)</t>
  </si>
  <si>
    <t>Abril 2020</t>
  </si>
  <si>
    <t>con información a marzo 2020</t>
  </si>
  <si>
    <t>Importaciones de productos lácteos, marzo 2020</t>
  </si>
  <si>
    <t>Exportaciones de productos lácteos, marzo 2020</t>
  </si>
  <si>
    <t>Importaciones de leche en polvo por país de origen, marzo 2020</t>
  </si>
  <si>
    <t>Importaciones de quesos por país de origen, marzo 2020</t>
  </si>
  <si>
    <t>Importaciones de quesos por variedades, marzo 2020</t>
  </si>
  <si>
    <t>Exportaciones de leche en polvo por país de destino, marzo 2020</t>
  </si>
  <si>
    <t>Exportaciones de quesos por país de destino, marzo 2020</t>
  </si>
  <si>
    <t>Exportaciones de quesos por variedades, marzo 2020</t>
  </si>
  <si>
    <t>Estonia</t>
  </si>
  <si>
    <t>Turquía</t>
  </si>
  <si>
    <t>Tailandia</t>
  </si>
  <si>
    <t>Enero - marzo</t>
  </si>
  <si>
    <t>Leche en polvo edulcorada, materia grasa &gt;= al 26%</t>
  </si>
  <si>
    <t xml:space="preserve"> Enero - marzo 2020</t>
  </si>
  <si>
    <t>Subtotal ene-mar (A)</t>
  </si>
  <si>
    <t>Subtotal ene-mar (A+B)</t>
  </si>
  <si>
    <t>Egipto</t>
  </si>
  <si>
    <t>Emiratos Árabes Únidos</t>
  </si>
  <si>
    <t>Leche en polvo sin azúcar, materia grasa &gt; 18% y &lt;  24%</t>
  </si>
  <si>
    <t>Subtotal ene-mar</t>
  </si>
  <si>
    <t xml:space="preserve"> Ene -mar19</t>
  </si>
  <si>
    <t xml:space="preserve"> Ene -mar20</t>
  </si>
  <si>
    <t>ene-mar 19</t>
  </si>
  <si>
    <t>ene-mar 20</t>
  </si>
  <si>
    <t>Subtotal ene-mar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</si>
</sst>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-;\-* #,##0.00_-;_-* &quot;-&quot;??_-;_-@_-"/>
    <numFmt numFmtId="165" formatCode="mm/yy"/>
    <numFmt numFmtId="166" formatCode="0.0"/>
    <numFmt numFmtId="167" formatCode="0.0%"/>
    <numFmt numFmtId="168" formatCode="#,##0.0"/>
    <numFmt numFmtId="169" formatCode="00000000"/>
    <numFmt numFmtId="170" formatCode="_-* #,##0_-;\-* #,##0_-;_-* \-_-;_-@_-"/>
    <numFmt numFmtId="171" formatCode="_-* #,##0.00_-;\-* #,##0.00_-;_-* \-??_-;_-@_-"/>
    <numFmt numFmtId="172" formatCode="0.000"/>
  </numFmts>
  <fonts count="50">
    <font>
      <sz val="14"/>
      <name val="Arial M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u/>
      <sz val="12"/>
      <color indexed="12"/>
      <name val="Arial MT"/>
      <family val="2"/>
    </font>
    <font>
      <u/>
      <sz val="8.4"/>
      <color indexed="12"/>
      <name val="Arial MT"/>
      <family val="2"/>
    </font>
    <font>
      <sz val="9"/>
      <name val="Arial MT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9"/>
      <color indexed="12"/>
      <name val="Arial"/>
      <family val="2"/>
    </font>
    <font>
      <sz val="14"/>
      <name val="Arial MT"/>
      <family val="2"/>
    </font>
    <font>
      <u/>
      <sz val="10"/>
      <color indexed="12"/>
      <name val="Arial"/>
      <family val="2"/>
    </font>
    <font>
      <sz val="12"/>
      <name val="Cambria"/>
      <family val="1"/>
    </font>
    <font>
      <sz val="10"/>
      <name val="Verdana"/>
      <family val="2"/>
    </font>
    <font>
      <sz val="8"/>
      <name val="Arial MT"/>
      <family val="2"/>
    </font>
    <font>
      <b/>
      <sz val="9"/>
      <name val="Arial MT"/>
    </font>
    <font>
      <sz val="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 MT"/>
      <family val="2"/>
    </font>
    <font>
      <b/>
      <sz val="11"/>
      <name val="Arial"/>
      <family val="2"/>
    </font>
    <font>
      <sz val="7"/>
      <name val="Verdana"/>
      <family val="2"/>
    </font>
    <font>
      <b/>
      <sz val="22"/>
      <name val="Cambria"/>
      <family val="1"/>
    </font>
    <font>
      <sz val="11"/>
      <color theme="1"/>
      <name val="Calibri"/>
      <family val="2"/>
      <scheme val="minor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8"/>
      <color rgb="FF999999"/>
      <name val="Verdana"/>
      <family val="2"/>
    </font>
    <font>
      <sz val="9"/>
      <color theme="1"/>
      <name val="Arial"/>
      <family val="2"/>
    </font>
    <font>
      <b/>
      <sz val="7"/>
      <color rgb="FF0066CC"/>
      <name val="Verdana"/>
      <family val="2"/>
    </font>
    <font>
      <sz val="18"/>
      <color rgb="FF0066CC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47"/>
      </patternFill>
    </fill>
    <fill>
      <patternFill patternType="solid">
        <fgColor indexed="29"/>
        <bgColor indexed="33"/>
      </patternFill>
    </fill>
    <fill>
      <patternFill patternType="solid">
        <fgColor indexed="26"/>
        <bgColor indexed="32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5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3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30"/>
      </patternFill>
    </fill>
    <fill>
      <patternFill patternType="solid">
        <fgColor indexed="53"/>
        <bgColor indexed="37"/>
      </patternFill>
    </fill>
    <fill>
      <patternFill patternType="solid">
        <fgColor indexed="45"/>
        <bgColor indexed="46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8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0" fillId="17" borderId="0" applyNumberFormat="0" applyBorder="0" applyAlignment="0" applyProtection="0"/>
    <xf numFmtId="171" fontId="29" fillId="0" borderId="0" applyFill="0" applyBorder="0" applyAlignment="0" applyProtection="0"/>
    <xf numFmtId="170" fontId="29" fillId="0" borderId="0" applyFill="0" applyBorder="0" applyAlignment="0" applyProtection="0"/>
    <xf numFmtId="170" fontId="29" fillId="0" borderId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1" fontId="29" fillId="0" borderId="0" applyFill="0" applyBorder="0" applyAlignment="0" applyProtection="0"/>
    <xf numFmtId="171" fontId="29" fillId="0" borderId="0" applyFill="0" applyBorder="0" applyAlignment="0" applyProtection="0"/>
    <xf numFmtId="171" fontId="29" fillId="0" borderId="0" applyFill="0" applyBorder="0" applyAlignment="0" applyProtection="0"/>
    <xf numFmtId="171" fontId="29" fillId="0" borderId="0" applyFill="0" applyBorder="0" applyAlignment="0" applyProtection="0"/>
    <xf numFmtId="171" fontId="29" fillId="0" borderId="0" applyFill="0" applyBorder="0" applyAlignment="0" applyProtection="0"/>
    <xf numFmtId="171" fontId="29" fillId="0" borderId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9" fillId="0" borderId="0"/>
    <xf numFmtId="0" fontId="29" fillId="4" borderId="4" applyNumberFormat="0" applyAlignment="0" applyProtection="0"/>
    <xf numFmtId="0" fontId="29" fillId="4" borderId="4" applyNumberFormat="0" applyAlignment="0" applyProtection="0"/>
    <xf numFmtId="0" fontId="29" fillId="4" borderId="4" applyNumberFormat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0" fontId="14" fillId="11" borderId="5" applyNumberFormat="0" applyAlignment="0" applyProtection="0"/>
    <xf numFmtId="0" fontId="14" fillId="11" borderId="5" applyNumberFormat="0" applyAlignment="0" applyProtection="0"/>
    <xf numFmtId="0" fontId="14" fillId="11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8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</cellStyleXfs>
  <cellXfs count="272">
    <xf numFmtId="0" fontId="0" fillId="0" borderId="0" xfId="0"/>
    <xf numFmtId="0" fontId="20" fillId="0" borderId="0" xfId="0" applyFont="1"/>
    <xf numFmtId="0" fontId="21" fillId="0" borderId="0" xfId="0" applyFont="1" applyBorder="1" applyAlignment="1">
      <alignment horizontal="center"/>
    </xf>
    <xf numFmtId="165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35" applyNumberFormat="1" applyFont="1" applyFill="1" applyBorder="1" applyAlignment="1" applyProtection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Border="1"/>
    <xf numFmtId="0" fontId="26" fillId="0" borderId="0" xfId="0" applyFont="1" applyBorder="1" applyAlignment="1">
      <alignment horizontal="left"/>
    </xf>
    <xf numFmtId="0" fontId="26" fillId="0" borderId="9" xfId="0" applyFont="1" applyBorder="1" applyProtection="1"/>
    <xf numFmtId="166" fontId="26" fillId="0" borderId="10" xfId="0" applyNumberFormat="1" applyFont="1" applyBorder="1" applyProtection="1"/>
    <xf numFmtId="166" fontId="26" fillId="0" borderId="11" xfId="0" applyNumberFormat="1" applyFont="1" applyBorder="1" applyProtection="1"/>
    <xf numFmtId="0" fontId="26" fillId="0" borderId="10" xfId="0" applyFont="1" applyBorder="1" applyProtection="1"/>
    <xf numFmtId="0" fontId="26" fillId="0" borderId="12" xfId="0" applyFont="1" applyBorder="1"/>
    <xf numFmtId="0" fontId="26" fillId="0" borderId="11" xfId="0" applyFont="1" applyBorder="1"/>
    <xf numFmtId="0" fontId="26" fillId="0" borderId="10" xfId="0" applyFont="1" applyBorder="1"/>
    <xf numFmtId="0" fontId="26" fillId="0" borderId="10" xfId="0" applyFont="1" applyBorder="1" applyAlignment="1">
      <alignment horizontal="center"/>
    </xf>
    <xf numFmtId="0" fontId="26" fillId="0" borderId="9" xfId="0" applyFont="1" applyBorder="1"/>
    <xf numFmtId="0" fontId="26" fillId="0" borderId="13" xfId="0" applyFont="1" applyBorder="1" applyAlignment="1">
      <alignment horizontal="center"/>
    </xf>
    <xf numFmtId="3" fontId="26" fillId="0" borderId="11" xfId="0" applyNumberFormat="1" applyFont="1" applyBorder="1"/>
    <xf numFmtId="3" fontId="26" fillId="0" borderId="10" xfId="0" applyNumberFormat="1" applyFont="1" applyBorder="1" applyAlignment="1">
      <alignment horizontal="right"/>
    </xf>
    <xf numFmtId="3" fontId="26" fillId="0" borderId="9" xfId="0" applyNumberFormat="1" applyFont="1" applyBorder="1"/>
    <xf numFmtId="3" fontId="26" fillId="0" borderId="0" xfId="0" applyNumberFormat="1" applyFont="1"/>
    <xf numFmtId="0" fontId="27" fillId="0" borderId="0" xfId="0" applyFont="1"/>
    <xf numFmtId="3" fontId="27" fillId="0" borderId="0" xfId="0" applyNumberFormat="1" applyFont="1"/>
    <xf numFmtId="3" fontId="27" fillId="0" borderId="0" xfId="0" applyNumberFormat="1" applyFont="1" applyBorder="1"/>
    <xf numFmtId="0" fontId="27" fillId="0" borderId="0" xfId="0" applyFont="1" applyBorder="1"/>
    <xf numFmtId="0" fontId="26" fillId="0" borderId="0" xfId="0" applyFont="1" applyAlignment="1">
      <alignment horizontal="center"/>
    </xf>
    <xf numFmtId="0" fontId="26" fillId="0" borderId="14" xfId="0" applyFont="1" applyBorder="1"/>
    <xf numFmtId="3" fontId="26" fillId="0" borderId="17" xfId="0" applyNumberFormat="1" applyFont="1" applyBorder="1"/>
    <xf numFmtId="166" fontId="26" fillId="0" borderId="0" xfId="0" applyNumberFormat="1" applyFont="1" applyBorder="1"/>
    <xf numFmtId="3" fontId="26" fillId="0" borderId="0" xfId="0" applyNumberFormat="1" applyFont="1" applyBorder="1"/>
    <xf numFmtId="166" fontId="26" fillId="0" borderId="10" xfId="0" applyNumberFormat="1" applyFont="1" applyBorder="1"/>
    <xf numFmtId="3" fontId="26" fillId="0" borderId="0" xfId="0" applyNumberFormat="1" applyFont="1" applyBorder="1" applyAlignment="1">
      <alignment horizontal="center"/>
    </xf>
    <xf numFmtId="0" fontId="26" fillId="0" borderId="18" xfId="0" applyFont="1" applyBorder="1"/>
    <xf numFmtId="3" fontId="26" fillId="0" borderId="19" xfId="0" applyNumberFormat="1" applyFont="1" applyBorder="1"/>
    <xf numFmtId="0" fontId="26" fillId="0" borderId="12" xfId="0" applyFont="1" applyBorder="1" applyAlignment="1">
      <alignment horizontal="center"/>
    </xf>
    <xf numFmtId="0" fontId="26" fillId="0" borderId="17" xfId="0" applyFont="1" applyBorder="1"/>
    <xf numFmtId="3" fontId="26" fillId="0" borderId="10" xfId="0" applyNumberFormat="1" applyFont="1" applyBorder="1"/>
    <xf numFmtId="0" fontId="26" fillId="0" borderId="19" xfId="0" applyFont="1" applyBorder="1"/>
    <xf numFmtId="0" fontId="26" fillId="0" borderId="16" xfId="0" applyFont="1" applyBorder="1"/>
    <xf numFmtId="168" fontId="26" fillId="0" borderId="10" xfId="0" applyNumberFormat="1" applyFont="1" applyBorder="1"/>
    <xf numFmtId="169" fontId="26" fillId="0" borderId="14" xfId="0" applyNumberFormat="1" applyFont="1" applyBorder="1"/>
    <xf numFmtId="0" fontId="26" fillId="0" borderId="20" xfId="0" applyFont="1" applyBorder="1"/>
    <xf numFmtId="169" fontId="26" fillId="0" borderId="11" xfId="0" applyNumberFormat="1" applyFont="1" applyBorder="1"/>
    <xf numFmtId="168" fontId="26" fillId="0" borderId="11" xfId="0" applyNumberFormat="1" applyFont="1" applyBorder="1"/>
    <xf numFmtId="168" fontId="26" fillId="0" borderId="0" xfId="0" applyNumberFormat="1" applyFont="1" applyBorder="1"/>
    <xf numFmtId="0" fontId="26" fillId="0" borderId="21" xfId="0" applyFont="1" applyBorder="1"/>
    <xf numFmtId="0" fontId="26" fillId="0" borderId="13" xfId="0" applyFont="1" applyBorder="1"/>
    <xf numFmtId="0" fontId="28" fillId="0" borderId="0" xfId="35" applyNumberFormat="1" applyFont="1" applyFill="1" applyBorder="1" applyAlignment="1" applyProtection="1"/>
    <xf numFmtId="166" fontId="26" fillId="0" borderId="0" xfId="39" applyNumberFormat="1" applyFont="1" applyFill="1" applyBorder="1" applyAlignment="1" applyProtection="1"/>
    <xf numFmtId="16" fontId="26" fillId="0" borderId="9" xfId="0" applyNumberFormat="1" applyFont="1" applyBorder="1" applyAlignment="1">
      <alignment horizontal="center"/>
    </xf>
    <xf numFmtId="0" fontId="26" fillId="0" borderId="0" xfId="0" applyNumberFormat="1" applyFont="1" applyBorder="1"/>
    <xf numFmtId="168" fontId="26" fillId="0" borderId="9" xfId="0" applyNumberFormat="1" applyFont="1" applyBorder="1"/>
    <xf numFmtId="0" fontId="26" fillId="0" borderId="19" xfId="0" applyFont="1" applyBorder="1" applyAlignment="1">
      <alignment horizontal="left"/>
    </xf>
    <xf numFmtId="0" fontId="27" fillId="0" borderId="0" xfId="0" applyNumberFormat="1" applyFont="1" applyBorder="1"/>
    <xf numFmtId="168" fontId="26" fillId="0" borderId="0" xfId="74" applyNumberFormat="1" applyFont="1" applyFill="1" applyBorder="1" applyAlignment="1" applyProtection="1"/>
    <xf numFmtId="168" fontId="26" fillId="0" borderId="0" xfId="0" applyNumberFormat="1" applyFont="1"/>
    <xf numFmtId="168" fontId="26" fillId="0" borderId="0" xfId="39" applyNumberFormat="1" applyFont="1" applyFill="1" applyBorder="1" applyAlignment="1" applyProtection="1"/>
    <xf numFmtId="168" fontId="26" fillId="0" borderId="10" xfId="38" applyNumberFormat="1" applyFont="1" applyFill="1" applyBorder="1" applyAlignment="1" applyProtection="1"/>
    <xf numFmtId="166" fontId="26" fillId="0" borderId="0" xfId="0" applyNumberFormat="1" applyFont="1"/>
    <xf numFmtId="3" fontId="26" fillId="0" borderId="10" xfId="38" applyNumberFormat="1" applyFont="1" applyFill="1" applyBorder="1" applyAlignment="1" applyProtection="1"/>
    <xf numFmtId="168" fontId="25" fillId="0" borderId="0" xfId="0" applyNumberFormat="1" applyFont="1" applyBorder="1"/>
    <xf numFmtId="3" fontId="25" fillId="0" borderId="0" xfId="38" applyNumberFormat="1" applyFont="1" applyFill="1" applyBorder="1" applyAlignment="1" applyProtection="1"/>
    <xf numFmtId="9" fontId="26" fillId="0" borderId="0" xfId="0" applyNumberFormat="1" applyFont="1"/>
    <xf numFmtId="2" fontId="26" fillId="0" borderId="0" xfId="0" applyNumberFormat="1" applyFont="1"/>
    <xf numFmtId="3" fontId="25" fillId="0" borderId="0" xfId="0" applyNumberFormat="1" applyFont="1"/>
    <xf numFmtId="0" fontId="26" fillId="0" borderId="0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69" fontId="26" fillId="0" borderId="22" xfId="0" applyNumberFormat="1" applyFont="1" applyBorder="1"/>
    <xf numFmtId="169" fontId="26" fillId="0" borderId="23" xfId="0" applyNumberFormat="1" applyFont="1" applyBorder="1"/>
    <xf numFmtId="0" fontId="26" fillId="0" borderId="23" xfId="0" applyFont="1" applyBorder="1"/>
    <xf numFmtId="168" fontId="26" fillId="0" borderId="12" xfId="0" applyNumberFormat="1" applyFont="1" applyBorder="1" applyAlignment="1">
      <alignment horizontal="center"/>
    </xf>
    <xf numFmtId="168" fontId="26" fillId="0" borderId="14" xfId="0" applyNumberFormat="1" applyFont="1" applyBorder="1" applyAlignment="1">
      <alignment horizontal="center"/>
    </xf>
    <xf numFmtId="168" fontId="26" fillId="0" borderId="11" xfId="0" applyNumberFormat="1" applyFont="1" applyBorder="1" applyAlignment="1">
      <alignment horizontal="center"/>
    </xf>
    <xf numFmtId="168" fontId="26" fillId="0" borderId="19" xfId="0" applyNumberFormat="1" applyFont="1" applyBorder="1"/>
    <xf numFmtId="171" fontId="26" fillId="0" borderId="0" xfId="38" applyFont="1" applyFill="1" applyBorder="1" applyAlignment="1" applyProtection="1"/>
    <xf numFmtId="167" fontId="26" fillId="0" borderId="0" xfId="0" applyNumberFormat="1" applyFont="1"/>
    <xf numFmtId="0" fontId="13" fillId="0" borderId="0" xfId="0" applyFont="1"/>
    <xf numFmtId="16" fontId="26" fillId="0" borderId="0" xfId="0" applyNumberFormat="1" applyFont="1" applyBorder="1" applyAlignment="1">
      <alignment horizontal="center"/>
    </xf>
    <xf numFmtId="9" fontId="26" fillId="0" borderId="0" xfId="0" applyNumberFormat="1" applyFont="1" applyBorder="1"/>
    <xf numFmtId="168" fontId="26" fillId="0" borderId="17" xfId="0" applyNumberFormat="1" applyFont="1" applyBorder="1"/>
    <xf numFmtId="167" fontId="26" fillId="0" borderId="0" xfId="0" applyNumberFormat="1" applyFont="1" applyBorder="1"/>
    <xf numFmtId="168" fontId="24" fillId="0" borderId="0" xfId="0" applyNumberFormat="1" applyFont="1"/>
    <xf numFmtId="0" fontId="24" fillId="0" borderId="0" xfId="0" applyFont="1" applyBorder="1"/>
    <xf numFmtId="3" fontId="24" fillId="0" borderId="0" xfId="0" applyNumberFormat="1" applyFont="1" applyBorder="1"/>
    <xf numFmtId="167" fontId="24" fillId="0" borderId="0" xfId="0" applyNumberFormat="1" applyFont="1"/>
    <xf numFmtId="10" fontId="24" fillId="0" borderId="0" xfId="0" applyNumberFormat="1" applyFont="1"/>
    <xf numFmtId="0" fontId="26" fillId="0" borderId="11" xfId="0" applyFont="1" applyBorder="1" applyProtection="1"/>
    <xf numFmtId="0" fontId="26" fillId="0" borderId="14" xfId="0" applyFont="1" applyBorder="1" applyProtection="1"/>
    <xf numFmtId="3" fontId="26" fillId="0" borderId="11" xfId="0" applyNumberFormat="1" applyFont="1" applyBorder="1" applyProtection="1"/>
    <xf numFmtId="37" fontId="26" fillId="0" borderId="11" xfId="0" applyNumberFormat="1" applyFont="1" applyBorder="1" applyProtection="1"/>
    <xf numFmtId="0" fontId="27" fillId="0" borderId="18" xfId="0" applyFont="1" applyBorder="1" applyProtection="1"/>
    <xf numFmtId="0" fontId="26" fillId="0" borderId="19" xfId="0" applyFont="1" applyBorder="1" applyProtection="1"/>
    <xf numFmtId="0" fontId="26" fillId="0" borderId="0" xfId="0" applyFont="1" applyBorder="1" applyAlignment="1">
      <alignment horizontal="right"/>
    </xf>
    <xf numFmtId="3" fontId="26" fillId="0" borderId="10" xfId="0" applyNumberFormat="1" applyFont="1" applyBorder="1" applyAlignment="1">
      <alignment horizontal="center"/>
    </xf>
    <xf numFmtId="168" fontId="26" fillId="0" borderId="24" xfId="0" applyNumberFormat="1" applyFont="1" applyBorder="1"/>
    <xf numFmtId="3" fontId="24" fillId="0" borderId="11" xfId="0" applyNumberFormat="1" applyFont="1" applyBorder="1"/>
    <xf numFmtId="0" fontId="20" fillId="0" borderId="0" xfId="0" applyFont="1" applyAlignment="1">
      <alignment horizontal="center" wrapText="1"/>
    </xf>
    <xf numFmtId="3" fontId="26" fillId="0" borderId="24" xfId="0" applyNumberFormat="1" applyFont="1" applyBorder="1"/>
    <xf numFmtId="168" fontId="26" fillId="0" borderId="25" xfId="0" applyNumberFormat="1" applyFont="1" applyBorder="1"/>
    <xf numFmtId="0" fontId="31" fillId="0" borderId="0" xfId="0" applyFont="1" applyAlignment="1">
      <alignment horizontal="left" indent="5"/>
    </xf>
    <xf numFmtId="0" fontId="44" fillId="0" borderId="0" xfId="0" applyFont="1" applyAlignment="1">
      <alignment horizontal="left" indent="15"/>
    </xf>
    <xf numFmtId="0" fontId="45" fillId="0" borderId="0" xfId="0" applyFont="1" applyAlignment="1">
      <alignment horizontal="left" indent="15"/>
    </xf>
    <xf numFmtId="0" fontId="46" fillId="0" borderId="0" xfId="0" applyFont="1" applyAlignment="1">
      <alignment horizontal="left" indent="5"/>
    </xf>
    <xf numFmtId="0" fontId="44" fillId="0" borderId="0" xfId="0" applyFont="1" applyAlignment="1"/>
    <xf numFmtId="49" fontId="45" fillId="0" borderId="0" xfId="0" applyNumberFormat="1" applyFont="1" applyAlignment="1"/>
    <xf numFmtId="0" fontId="26" fillId="0" borderId="26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3" fontId="26" fillId="0" borderId="25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172" fontId="26" fillId="0" borderId="0" xfId="0" applyNumberFormat="1" applyFont="1"/>
    <xf numFmtId="0" fontId="26" fillId="0" borderId="0" xfId="0" applyNumberFormat="1" applyFont="1"/>
    <xf numFmtId="3" fontId="33" fillId="0" borderId="0" xfId="0" applyNumberFormat="1" applyFont="1"/>
    <xf numFmtId="169" fontId="26" fillId="0" borderId="27" xfId="0" applyNumberFormat="1" applyFont="1" applyBorder="1"/>
    <xf numFmtId="49" fontId="32" fillId="0" borderId="0" xfId="0" applyNumberFormat="1" applyFont="1" applyAlignment="1">
      <alignment horizontal="left" vertical="center"/>
    </xf>
    <xf numFmtId="0" fontId="26" fillId="0" borderId="11" xfId="0" applyFont="1" applyBorder="1" applyAlignment="1">
      <alignment horizontal="left" vertical="center" wrapText="1"/>
    </xf>
    <xf numFmtId="3" fontId="26" fillId="0" borderId="11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169" fontId="26" fillId="0" borderId="23" xfId="0" applyNumberFormat="1" applyFont="1" applyBorder="1" applyAlignment="1">
      <alignment horizontal="right"/>
    </xf>
    <xf numFmtId="3" fontId="47" fillId="0" borderId="11" xfId="55" applyNumberFormat="1" applyFont="1" applyBorder="1"/>
    <xf numFmtId="1" fontId="26" fillId="0" borderId="0" xfId="0" applyNumberFormat="1" applyFont="1"/>
    <xf numFmtId="0" fontId="34" fillId="0" borderId="0" xfId="0" applyFont="1"/>
    <xf numFmtId="168" fontId="24" fillId="0" borderId="11" xfId="0" applyNumberFormat="1" applyFont="1" applyBorder="1"/>
    <xf numFmtId="3" fontId="24" fillId="0" borderId="0" xfId="0" applyNumberFormat="1" applyFont="1"/>
    <xf numFmtId="0" fontId="35" fillId="0" borderId="0" xfId="0" applyFont="1"/>
    <xf numFmtId="3" fontId="35" fillId="0" borderId="0" xfId="0" applyNumberFormat="1" applyFont="1"/>
    <xf numFmtId="0" fontId="36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/>
    <xf numFmtId="0" fontId="39" fillId="0" borderId="0" xfId="0" applyFont="1"/>
    <xf numFmtId="0" fontId="26" fillId="0" borderId="0" xfId="0" applyFont="1" applyBorder="1" applyAlignment="1">
      <alignment horizontal="justify"/>
    </xf>
    <xf numFmtId="3" fontId="47" fillId="0" borderId="24" xfId="55" applyNumberFormat="1" applyFont="1" applyBorder="1"/>
    <xf numFmtId="168" fontId="24" fillId="0" borderId="14" xfId="0" applyNumberFormat="1" applyFont="1" applyBorder="1"/>
    <xf numFmtId="0" fontId="41" fillId="0" borderId="0" xfId="52" applyFont="1"/>
    <xf numFmtId="0" fontId="48" fillId="0" borderId="0" xfId="52" applyFont="1"/>
    <xf numFmtId="3" fontId="26" fillId="0" borderId="11" xfId="0" applyNumberFormat="1" applyFont="1" applyBorder="1" applyAlignment="1">
      <alignment horizontal="center"/>
    </xf>
    <xf numFmtId="3" fontId="47" fillId="0" borderId="25" xfId="55" applyNumberFormat="1" applyFont="1" applyBorder="1"/>
    <xf numFmtId="3" fontId="47" fillId="0" borderId="28" xfId="55" applyNumberFormat="1" applyFont="1" applyBorder="1"/>
    <xf numFmtId="0" fontId="26" fillId="0" borderId="0" xfId="0" applyFont="1" applyBorder="1" applyAlignment="1">
      <alignment vertical="center"/>
    </xf>
    <xf numFmtId="168" fontId="26" fillId="0" borderId="27" xfId="0" applyNumberFormat="1" applyFont="1" applyBorder="1" applyAlignment="1">
      <alignment horizontal="right"/>
    </xf>
    <xf numFmtId="168" fontId="26" fillId="0" borderId="27" xfId="0" applyNumberFormat="1" applyFont="1" applyBorder="1"/>
    <xf numFmtId="169" fontId="26" fillId="0" borderId="29" xfId="0" applyNumberFormat="1" applyFont="1" applyBorder="1"/>
    <xf numFmtId="3" fontId="47" fillId="0" borderId="30" xfId="55" applyNumberFormat="1" applyFont="1" applyBorder="1"/>
    <xf numFmtId="0" fontId="47" fillId="0" borderId="27" xfId="55" applyFont="1" applyBorder="1"/>
    <xf numFmtId="3" fontId="47" fillId="0" borderId="27" xfId="55" applyNumberFormat="1" applyFont="1" applyBorder="1"/>
    <xf numFmtId="3" fontId="47" fillId="0" borderId="11" xfId="53" applyNumberFormat="1" applyFont="1" applyBorder="1"/>
    <xf numFmtId="3" fontId="47" fillId="0" borderId="24" xfId="53" applyNumberFormat="1" applyFont="1" applyBorder="1"/>
    <xf numFmtId="0" fontId="47" fillId="0" borderId="11" xfId="53" applyFont="1" applyBorder="1"/>
    <xf numFmtId="0" fontId="47" fillId="0" borderId="24" xfId="53" applyFont="1" applyBorder="1"/>
    <xf numFmtId="3" fontId="47" fillId="0" borderId="11" xfId="53" applyNumberFormat="1" applyFont="1" applyBorder="1" applyAlignment="1">
      <alignment vertical="center"/>
    </xf>
    <xf numFmtId="3" fontId="47" fillId="0" borderId="14" xfId="53" applyNumberFormat="1" applyFont="1" applyBorder="1"/>
    <xf numFmtId="0" fontId="35" fillId="0" borderId="0" xfId="0" applyFont="1" applyBorder="1"/>
    <xf numFmtId="0" fontId="35" fillId="0" borderId="0" xfId="0" applyFont="1" applyBorder="1" applyAlignment="1" applyProtection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NumberFormat="1" applyFont="1"/>
    <xf numFmtId="0" fontId="35" fillId="0" borderId="0" xfId="0" applyFont="1" applyBorder="1" applyProtection="1"/>
    <xf numFmtId="37" fontId="35" fillId="0" borderId="0" xfId="0" applyNumberFormat="1" applyFont="1" applyBorder="1" applyAlignment="1" applyProtection="1">
      <alignment horizontal="right"/>
    </xf>
    <xf numFmtId="0" fontId="35" fillId="0" borderId="10" xfId="0" applyFont="1" applyBorder="1" applyAlignment="1" applyProtection="1">
      <alignment horizontal="left"/>
    </xf>
    <xf numFmtId="0" fontId="35" fillId="0" borderId="0" xfId="0" applyFont="1" applyBorder="1" applyAlignment="1" applyProtection="1">
      <alignment horizontal="left"/>
    </xf>
    <xf numFmtId="0" fontId="35" fillId="0" borderId="0" xfId="0" applyFont="1" applyAlignment="1">
      <alignment horizontal="left"/>
    </xf>
    <xf numFmtId="3" fontId="35" fillId="0" borderId="11" xfId="0" applyNumberFormat="1" applyFont="1" applyBorder="1" applyProtection="1"/>
    <xf numFmtId="3" fontId="35" fillId="0" borderId="10" xfId="0" applyNumberFormat="1" applyFont="1" applyBorder="1" applyProtection="1"/>
    <xf numFmtId="1" fontId="26" fillId="0" borderId="0" xfId="0" applyNumberFormat="1" applyFont="1" applyBorder="1" applyAlignment="1">
      <alignment vertical="center"/>
    </xf>
    <xf numFmtId="169" fontId="26" fillId="0" borderId="22" xfId="0" applyNumberFormat="1" applyFont="1" applyBorder="1" applyAlignment="1">
      <alignment horizontal="right"/>
    </xf>
    <xf numFmtId="168" fontId="47" fillId="0" borderId="27" xfId="55" applyNumberFormat="1" applyFont="1" applyBorder="1"/>
    <xf numFmtId="168" fontId="26" fillId="0" borderId="14" xfId="0" applyNumberFormat="1" applyFont="1" applyBorder="1" applyAlignment="1">
      <alignment horizontal="right"/>
    </xf>
    <xf numFmtId="0" fontId="27" fillId="0" borderId="0" xfId="0" applyFont="1" applyAlignment="1">
      <alignment horizontal="center"/>
    </xf>
    <xf numFmtId="168" fontId="26" fillId="0" borderId="23" xfId="0" applyNumberFormat="1" applyFont="1" applyBorder="1"/>
    <xf numFmtId="0" fontId="26" fillId="0" borderId="0" xfId="0" applyFont="1" applyAlignment="1">
      <alignment vertical="center" wrapText="1"/>
    </xf>
    <xf numFmtId="3" fontId="47" fillId="0" borderId="0" xfId="53" applyNumberFormat="1" applyFont="1" applyBorder="1"/>
    <xf numFmtId="3" fontId="26" fillId="0" borderId="14" xfId="0" applyNumberFormat="1" applyFont="1" applyBorder="1"/>
    <xf numFmtId="4" fontId="26" fillId="0" borderId="0" xfId="0" applyNumberFormat="1" applyFont="1"/>
    <xf numFmtId="3" fontId="26" fillId="0" borderId="27" xfId="0" applyNumberFormat="1" applyFont="1" applyBorder="1"/>
    <xf numFmtId="3" fontId="26" fillId="0" borderId="31" xfId="0" applyNumberFormat="1" applyFont="1" applyBorder="1"/>
    <xf numFmtId="3" fontId="26" fillId="0" borderId="27" xfId="53" applyNumberFormat="1" applyFont="1" applyBorder="1"/>
    <xf numFmtId="3" fontId="26" fillId="0" borderId="24" xfId="0" applyNumberFormat="1" applyFont="1" applyBorder="1" applyAlignment="1">
      <alignment horizontal="right"/>
    </xf>
    <xf numFmtId="169" fontId="26" fillId="0" borderId="24" xfId="0" applyNumberFormat="1" applyFont="1" applyBorder="1"/>
    <xf numFmtId="3" fontId="47" fillId="0" borderId="14" xfId="55" applyNumberFormat="1" applyFont="1" applyBorder="1"/>
    <xf numFmtId="0" fontId="26" fillId="0" borderId="9" xfId="0" applyFont="1" applyBorder="1" applyAlignment="1">
      <alignment vertical="center" wrapText="1"/>
    </xf>
    <xf numFmtId="17" fontId="26" fillId="0" borderId="11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8" fillId="0" borderId="0" xfId="0" applyFont="1" applyAlignment="1">
      <alignment horizontal="justify" vertical="center" wrapText="1"/>
    </xf>
    <xf numFmtId="0" fontId="26" fillId="0" borderId="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17" xfId="0" applyFont="1" applyBorder="1" applyAlignment="1">
      <alignment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1" xfId="0" applyFont="1" applyBorder="1" applyAlignment="1" applyProtection="1">
      <alignment horizontal="center" vertical="center"/>
    </xf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/>
    <xf numFmtId="1" fontId="2" fillId="0" borderId="0" xfId="0" applyNumberFormat="1" applyFont="1"/>
    <xf numFmtId="0" fontId="26" fillId="0" borderId="11" xfId="0" applyFont="1" applyBorder="1" applyAlignment="1">
      <alignment horizontal="left" vertical="center"/>
    </xf>
    <xf numFmtId="169" fontId="26" fillId="0" borderId="29" xfId="0" applyNumberFormat="1" applyFont="1" applyBorder="1" applyAlignment="1">
      <alignment horizontal="right"/>
    </xf>
    <xf numFmtId="0" fontId="49" fillId="0" borderId="0" xfId="0" applyFont="1" applyAlignment="1">
      <alignment horizontal="left" vertical="justify" wrapText="1"/>
    </xf>
    <xf numFmtId="0" fontId="49" fillId="0" borderId="0" xfId="0" applyFont="1" applyAlignment="1">
      <alignment horizontal="left" vertical="justify"/>
    </xf>
    <xf numFmtId="0" fontId="42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justify" vertical="center" wrapText="1"/>
    </xf>
    <xf numFmtId="0" fontId="26" fillId="0" borderId="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5" fontId="26" fillId="0" borderId="11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26" fillId="0" borderId="20" xfId="0" applyFont="1" applyBorder="1" applyAlignment="1">
      <alignment horizontal="center"/>
    </xf>
    <xf numFmtId="0" fontId="26" fillId="0" borderId="9" xfId="0" applyFont="1" applyBorder="1" applyAlignment="1">
      <alignment horizontal="left" vertical="center"/>
    </xf>
    <xf numFmtId="0" fontId="26" fillId="0" borderId="9" xfId="0" applyFont="1" applyBorder="1" applyAlignment="1">
      <alignment horizontal="center"/>
    </xf>
    <xf numFmtId="165" fontId="26" fillId="0" borderId="9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49" fontId="26" fillId="0" borderId="11" xfId="0" applyNumberFormat="1" applyFont="1" applyBorder="1" applyAlignment="1">
      <alignment horizontal="center"/>
    </xf>
    <xf numFmtId="49" fontId="26" fillId="0" borderId="9" xfId="0" applyNumberFormat="1" applyFont="1" applyBorder="1" applyAlignment="1">
      <alignment horizontal="center"/>
    </xf>
    <xf numFmtId="165" fontId="26" fillId="0" borderId="21" xfId="0" applyNumberFormat="1" applyFont="1" applyBorder="1" applyAlignment="1">
      <alignment horizontal="center"/>
    </xf>
    <xf numFmtId="165" fontId="26" fillId="0" borderId="12" xfId="0" applyNumberFormat="1" applyFont="1" applyBorder="1" applyAlignment="1">
      <alignment horizontal="center"/>
    </xf>
    <xf numFmtId="165" fontId="26" fillId="0" borderId="13" xfId="0" applyNumberFormat="1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0" xfId="0" applyFont="1" applyBorder="1" applyAlignment="1">
      <alignment horizontal="left" wrapText="1"/>
    </xf>
    <xf numFmtId="0" fontId="26" fillId="0" borderId="17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1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/>
    </xf>
    <xf numFmtId="0" fontId="26" fillId="0" borderId="13" xfId="0" applyNumberFormat="1" applyFont="1" applyBorder="1" applyAlignment="1">
      <alignment horizontal="center"/>
    </xf>
    <xf numFmtId="0" fontId="26" fillId="0" borderId="17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11" borderId="29" xfId="0" applyFont="1" applyFill="1" applyBorder="1" applyAlignment="1" applyProtection="1">
      <alignment horizontal="center" vertical="center"/>
    </xf>
    <xf numFmtId="0" fontId="26" fillId="11" borderId="0" xfId="0" applyFont="1" applyFill="1" applyBorder="1" applyAlignment="1" applyProtection="1">
      <alignment horizontal="center" vertical="center"/>
    </xf>
    <xf numFmtId="0" fontId="26" fillId="11" borderId="39" xfId="0" applyFont="1" applyFill="1" applyBorder="1" applyAlignment="1" applyProtection="1">
      <alignment horizontal="center" vertical="center"/>
    </xf>
    <xf numFmtId="0" fontId="26" fillId="0" borderId="11" xfId="0" applyFont="1" applyBorder="1" applyAlignment="1" applyProtection="1">
      <alignment horizontal="center" vertical="center"/>
    </xf>
    <xf numFmtId="0" fontId="26" fillId="0" borderId="9" xfId="0" applyFont="1" applyBorder="1" applyAlignment="1" applyProtection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11" borderId="34" xfId="0" applyFont="1" applyFill="1" applyBorder="1" applyAlignment="1" applyProtection="1">
      <alignment horizontal="center" vertical="center"/>
    </xf>
    <xf numFmtId="0" fontId="26" fillId="11" borderId="33" xfId="0" applyFont="1" applyFill="1" applyBorder="1" applyAlignment="1" applyProtection="1">
      <alignment horizontal="center" vertical="center"/>
    </xf>
    <xf numFmtId="0" fontId="26" fillId="11" borderId="35" xfId="0" applyFont="1" applyFill="1" applyBorder="1" applyAlignment="1" applyProtection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11" borderId="36" xfId="0" applyFont="1" applyFill="1" applyBorder="1" applyAlignment="1" applyProtection="1">
      <alignment horizontal="center" vertical="center"/>
    </xf>
    <xf numFmtId="0" fontId="26" fillId="11" borderId="37" xfId="0" applyFont="1" applyFill="1" applyBorder="1" applyAlignment="1" applyProtection="1">
      <alignment horizontal="center" vertical="center"/>
    </xf>
    <xf numFmtId="0" fontId="26" fillId="11" borderId="38" xfId="0" applyFont="1" applyFill="1" applyBorder="1" applyAlignment="1" applyProtection="1">
      <alignment horizontal="center" vertical="center"/>
    </xf>
  </cellXfs>
  <cellStyles count="88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álculo 2 2" xfId="21" xr:uid="{00000000-0005-0000-0000-000014000000}"/>
    <cellStyle name="Cálculo 3" xfId="22" xr:uid="{00000000-0005-0000-0000-000015000000}"/>
    <cellStyle name="Celda de comprobación 2" xfId="23" xr:uid="{00000000-0005-0000-0000-000016000000}"/>
    <cellStyle name="Celda vinculada 2" xfId="24" xr:uid="{00000000-0005-0000-0000-000017000000}"/>
    <cellStyle name="Encabezado 4 2" xfId="25" xr:uid="{00000000-0005-0000-0000-00001A000000}"/>
    <cellStyle name="Énfasis1 2" xfId="26" xr:uid="{00000000-0005-0000-0000-00001B000000}"/>
    <cellStyle name="Énfasis2 2" xfId="27" xr:uid="{00000000-0005-0000-0000-00001C000000}"/>
    <cellStyle name="Énfasis3 2" xfId="28" xr:uid="{00000000-0005-0000-0000-00001D000000}"/>
    <cellStyle name="Énfasis4 2" xfId="29" xr:uid="{00000000-0005-0000-0000-00001E000000}"/>
    <cellStyle name="Énfasis5 2" xfId="30" xr:uid="{00000000-0005-0000-0000-00001F000000}"/>
    <cellStyle name="Énfasis6 2" xfId="31" xr:uid="{00000000-0005-0000-0000-000020000000}"/>
    <cellStyle name="Entrada 2" xfId="32" xr:uid="{00000000-0005-0000-0000-000021000000}"/>
    <cellStyle name="Entrada 2 2" xfId="33" xr:uid="{00000000-0005-0000-0000-000022000000}"/>
    <cellStyle name="Entrada 3" xfId="34" xr:uid="{00000000-0005-0000-0000-000023000000}"/>
    <cellStyle name="Hipervínculo" xfId="35" builtinId="8"/>
    <cellStyle name="Hipervínculo 2" xfId="36" xr:uid="{00000000-0005-0000-0000-000024000000}"/>
    <cellStyle name="Incorrecto 2" xfId="37" xr:uid="{00000000-0005-0000-0000-000026000000}"/>
    <cellStyle name="Millares" xfId="38" builtinId="3"/>
    <cellStyle name="Millares [0]" xfId="39" builtinId="6"/>
    <cellStyle name="Millares [0] 2" xfId="40" xr:uid="{00000000-0005-0000-0000-000027000000}"/>
    <cellStyle name="Millares 2" xfId="41" xr:uid="{00000000-0005-0000-0000-000028000000}"/>
    <cellStyle name="Millares 2 2" xfId="42" xr:uid="{00000000-0005-0000-0000-000029000000}"/>
    <cellStyle name="Millares 3" xfId="43" xr:uid="{00000000-0005-0000-0000-00002A000000}"/>
    <cellStyle name="Millares 4" xfId="44" xr:uid="{00000000-0005-0000-0000-00002B000000}"/>
    <cellStyle name="Millares 5" xfId="45" xr:uid="{00000000-0005-0000-0000-00002C000000}"/>
    <cellStyle name="Millares 6" xfId="46" xr:uid="{00000000-0005-0000-0000-00002D000000}"/>
    <cellStyle name="Millares 7" xfId="47" xr:uid="{00000000-0005-0000-0000-00002E000000}"/>
    <cellStyle name="Millares 8" xfId="48" xr:uid="{00000000-0005-0000-0000-00002F000000}"/>
    <cellStyle name="Neutral" xfId="49" builtinId="28" customBuiltin="1"/>
    <cellStyle name="Neutral 2" xfId="50" xr:uid="{00000000-0005-0000-0000-000031000000}"/>
    <cellStyle name="No-definido" xfId="51" xr:uid="{00000000-0005-0000-0000-000032000000}"/>
    <cellStyle name="Normal" xfId="0" builtinId="0"/>
    <cellStyle name="Normal 10" xfId="52" xr:uid="{00000000-0005-0000-0000-000034000000}"/>
    <cellStyle name="Normal 10 2" xfId="53" xr:uid="{00000000-0005-0000-0000-000035000000}"/>
    <cellStyle name="Normal 14" xfId="54" xr:uid="{00000000-0005-0000-0000-000036000000}"/>
    <cellStyle name="Normal 15" xfId="55" xr:uid="{00000000-0005-0000-0000-000037000000}"/>
    <cellStyle name="Normal 2" xfId="56" xr:uid="{00000000-0005-0000-0000-000038000000}"/>
    <cellStyle name="Normal 2 2" xfId="57" xr:uid="{00000000-0005-0000-0000-000039000000}"/>
    <cellStyle name="Normal 3" xfId="58" xr:uid="{00000000-0005-0000-0000-00003A000000}"/>
    <cellStyle name="Normal 3 2" xfId="59" xr:uid="{00000000-0005-0000-0000-00003B000000}"/>
    <cellStyle name="Normal 4" xfId="60" xr:uid="{00000000-0005-0000-0000-00003C000000}"/>
    <cellStyle name="Normal 4 2" xfId="61" xr:uid="{00000000-0005-0000-0000-00003D000000}"/>
    <cellStyle name="Normal 5" xfId="62" xr:uid="{00000000-0005-0000-0000-00003E000000}"/>
    <cellStyle name="Normal 5 2" xfId="63" xr:uid="{00000000-0005-0000-0000-00003F000000}"/>
    <cellStyle name="Normal 6" xfId="64" xr:uid="{00000000-0005-0000-0000-000040000000}"/>
    <cellStyle name="Normal 6 2" xfId="65" xr:uid="{00000000-0005-0000-0000-000041000000}"/>
    <cellStyle name="Normal 7" xfId="66" xr:uid="{00000000-0005-0000-0000-000042000000}"/>
    <cellStyle name="Normal 7 2" xfId="67" xr:uid="{00000000-0005-0000-0000-000043000000}"/>
    <cellStyle name="Normal 8" xfId="68" xr:uid="{00000000-0005-0000-0000-000044000000}"/>
    <cellStyle name="Normal 8 2" xfId="69" xr:uid="{00000000-0005-0000-0000-000045000000}"/>
    <cellStyle name="Normal 9" xfId="70" xr:uid="{00000000-0005-0000-0000-000046000000}"/>
    <cellStyle name="Notas 2" xfId="71" xr:uid="{00000000-0005-0000-0000-000047000000}"/>
    <cellStyle name="Notas 2 2" xfId="72" xr:uid="{00000000-0005-0000-0000-000048000000}"/>
    <cellStyle name="Notas 3" xfId="73" xr:uid="{00000000-0005-0000-0000-000049000000}"/>
    <cellStyle name="Porcentaje" xfId="74" builtinId="5"/>
    <cellStyle name="Porcentaje 2" xfId="75" xr:uid="{00000000-0005-0000-0000-00004B000000}"/>
    <cellStyle name="Salida 2" xfId="76" xr:uid="{00000000-0005-0000-0000-00004C000000}"/>
    <cellStyle name="Salida 2 2" xfId="77" xr:uid="{00000000-0005-0000-0000-00004D000000}"/>
    <cellStyle name="Salida 3" xfId="78" xr:uid="{00000000-0005-0000-0000-00004E000000}"/>
    <cellStyle name="Texto de advertencia 2" xfId="79" xr:uid="{00000000-0005-0000-0000-00004F000000}"/>
    <cellStyle name="Texto explicativo 2" xfId="80" xr:uid="{00000000-0005-0000-0000-000050000000}"/>
    <cellStyle name="Título 2 2" xfId="81" xr:uid="{00000000-0005-0000-0000-000051000000}"/>
    <cellStyle name="Título 3 2" xfId="82" xr:uid="{00000000-0005-0000-0000-000052000000}"/>
    <cellStyle name="Título 4" xfId="83" xr:uid="{00000000-0005-0000-0000-000053000000}"/>
    <cellStyle name="Total" xfId="84" builtinId="25" customBuiltin="1"/>
    <cellStyle name="Total 2" xfId="85" xr:uid="{00000000-0005-0000-0000-000055000000}"/>
    <cellStyle name="Total 2 2" xfId="86" xr:uid="{00000000-0005-0000-0000-000056000000}"/>
    <cellStyle name="Total 3" xfId="87" xr:uid="{00000000-0005-0000-0000-00005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50794B"/>
      <rgbColor rgb="00C0C0C0"/>
      <rgbColor rgb="00808080"/>
      <rgbColor rgb="009999FF"/>
      <rgbColor rgb="00993366"/>
      <rgbColor rgb="00FFFFCC"/>
      <rgbColor rgb="00CCFFFF"/>
      <rgbColor rgb="00695185"/>
      <rgbColor rgb="00FF8080"/>
      <rgbColor rgb="008064A2"/>
      <rgbColor rgb="00C6D9F1"/>
      <rgbColor rgb="00FDEADA"/>
      <rgbColor rgb="00F79646"/>
      <rgbColor rgb="00C3D69B"/>
      <rgbColor rgb="008EB4E3"/>
      <rgbColor rgb="00A6A6A6"/>
      <rgbColor rgb="00E46C0A"/>
      <rgbColor rgb="007F7F7F"/>
      <rgbColor rgb="002A34FE"/>
      <rgbColor rgb="004BACC6"/>
      <rgbColor rgb="00E3E3E3"/>
      <rgbColor rgb="00CCFFCC"/>
      <rgbColor rgb="00FFFF99"/>
      <rgbColor rgb="0099CCFF"/>
      <rgbColor rgb="00FF99CC"/>
      <rgbColor rgb="00D99694"/>
      <rgbColor rgb="00D9D9D9"/>
      <rgbColor rgb="004F81BD"/>
      <rgbColor rgb="002FCCCF"/>
      <rgbColor rgb="0099CC00"/>
      <rgbColor rgb="00FFCC00"/>
      <rgbColor rgb="00FF9900"/>
      <rgbColor rgb="00FF6600"/>
      <rgbColor rgb="00666699"/>
      <rgbColor rgb="00969696"/>
      <rgbColor rgb="0017375E"/>
      <rgbColor rgb="00299867"/>
      <rgbColor rgb="0092D050"/>
      <rgbColor rgb="00595959"/>
      <rgbColor rgb="00993300"/>
      <rgbColor rgb="007030A0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1. Importaciones de productos lácteos
Enero - marzo 2020
Valor miles USD 78.398</a:t>
            </a:r>
          </a:p>
        </c:rich>
      </c:tx>
      <c:layout>
        <c:manualLayout>
          <c:xMode val="edge"/>
          <c:yMode val="edge"/>
          <c:x val="0.28728306688936611"/>
          <c:y val="3.367933022970668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113836245637911"/>
          <c:y val="0.29903272907269618"/>
          <c:w val="0.51128037839418095"/>
          <c:h val="0.402580366532217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ABE-4871-A000-7D0E0A2826C5}"/>
              </c:ext>
            </c:extLst>
          </c:dPt>
          <c:dPt>
            <c:idx val="1"/>
            <c:bubble3D val="0"/>
            <c:spPr>
              <a:solidFill>
                <a:srgbClr val="299867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ABE-4871-A000-7D0E0A2826C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ABE-4871-A000-7D0E0A2826C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ABE-4871-A000-7D0E0A2826C5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ABE-4871-A000-7D0E0A2826C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ABE-4871-A000-7D0E0A2826C5}"/>
              </c:ext>
            </c:extLst>
          </c:dPt>
          <c:dLbls>
            <c:dLbl>
              <c:idx val="0"/>
              <c:layout>
                <c:manualLayout>
                  <c:x val="-4.3490997105315524E-2"/>
                  <c:y val="-8.68422707273572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BE-4871-A000-7D0E0A2826C5}"/>
                </c:ext>
              </c:extLst>
            </c:dLbl>
            <c:dLbl>
              <c:idx val="1"/>
              <c:layout>
                <c:manualLayout>
                  <c:x val="4.2750160056405972E-2"/>
                  <c:y val="-9.040194374965175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BE-4871-A000-7D0E0A2826C5}"/>
                </c:ext>
              </c:extLst>
            </c:dLbl>
            <c:dLbl>
              <c:idx val="2"/>
              <c:layout>
                <c:manualLayout>
                  <c:x val="3.6396222732396497E-2"/>
                  <c:y val="6.126205706007348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BE-4871-A000-7D0E0A2826C5}"/>
                </c:ext>
              </c:extLst>
            </c:dLbl>
            <c:dLbl>
              <c:idx val="3"/>
              <c:layout>
                <c:manualLayout>
                  <c:x val="-4.4153115154991061E-2"/>
                  <c:y val="7.049649340456237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BE-4871-A000-7D0E0A2826C5}"/>
                </c:ext>
              </c:extLst>
            </c:dLbl>
            <c:dLbl>
              <c:idx val="4"/>
              <c:layout>
                <c:manualLayout>
                  <c:x val="-4.7301992583046563E-2"/>
                  <c:y val="-1.412674143334667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BE-4871-A000-7D0E0A2826C5}"/>
                </c:ext>
              </c:extLst>
            </c:dLbl>
            <c:dLbl>
              <c:idx val="5"/>
              <c:layout>
                <c:manualLayout>
                  <c:x val="1.1635162946004212E-2"/>
                  <c:y val="-8.13367107493545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BE-4871-A000-7D0E0A2826C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'c3'!$AF$21:$AF$26</c:f>
              <c:strCache>
                <c:ptCount val="6"/>
                <c:pt idx="0">
                  <c:v>Leche entera en polvo</c:v>
                </c:pt>
                <c:pt idx="1">
                  <c:v>Leche descremada en polvo</c:v>
                </c:pt>
                <c:pt idx="2">
                  <c:v>Suero y lactosuero</c:v>
                </c:pt>
                <c:pt idx="3">
                  <c:v>Quesos</c:v>
                </c:pt>
                <c:pt idx="4">
                  <c:v>Preparaciones para la alimentación infantil</c:v>
                </c:pt>
                <c:pt idx="5">
                  <c:v>Otros productos</c:v>
                </c:pt>
              </c:strCache>
            </c:strRef>
          </c:cat>
          <c:val>
            <c:numRef>
              <c:f>'c3'!$AG$21:$AG$26</c:f>
              <c:numCache>
                <c:formatCode>#,##0</c:formatCode>
                <c:ptCount val="6"/>
                <c:pt idx="0">
                  <c:v>5328.4509599999992</c:v>
                </c:pt>
                <c:pt idx="1">
                  <c:v>5038.5173100000002</c:v>
                </c:pt>
                <c:pt idx="2">
                  <c:v>6380.423780000001</c:v>
                </c:pt>
                <c:pt idx="3">
                  <c:v>48237.719920000003</c:v>
                </c:pt>
                <c:pt idx="4">
                  <c:v>2716.2681699999998</c:v>
                </c:pt>
                <c:pt idx="5">
                  <c:v>10697.08322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BE-4871-A000-7D0E0A282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10. Precio medio de las exportaciones de leche en polvo entera</a:t>
            </a:r>
          </a:p>
        </c:rich>
      </c:tx>
      <c:layout>
        <c:manualLayout>
          <c:xMode val="edge"/>
          <c:yMode val="edge"/>
          <c:x val="0.21508390102922528"/>
          <c:y val="3.11750454270139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35195530726257"/>
          <c:y val="9.6001812723049904E-2"/>
          <c:w val="0.87709497206703912"/>
          <c:h val="0.61630871680608268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'g10 - 11'!$AY$4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'g10 - 11'!$AL$5:$AL$16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'g10 - 11'!$AY$5:$AY$16</c:f>
              <c:numCache>
                <c:formatCode>#,##0</c:formatCode>
                <c:ptCount val="12"/>
                <c:pt idx="0">
                  <c:v>2548</c:v>
                </c:pt>
                <c:pt idx="1">
                  <c:v>2257</c:v>
                </c:pt>
                <c:pt idx="2">
                  <c:v>2244</c:v>
                </c:pt>
                <c:pt idx="3">
                  <c:v>2042.069</c:v>
                </c:pt>
                <c:pt idx="4">
                  <c:v>2164.88</c:v>
                </c:pt>
                <c:pt idx="5">
                  <c:v>2461</c:v>
                </c:pt>
                <c:pt idx="6">
                  <c:v>1940</c:v>
                </c:pt>
                <c:pt idx="7">
                  <c:v>1410.71</c:v>
                </c:pt>
                <c:pt idx="8">
                  <c:v>3019</c:v>
                </c:pt>
                <c:pt idx="9">
                  <c:v>2156</c:v>
                </c:pt>
                <c:pt idx="10">
                  <c:v>2772.71</c:v>
                </c:pt>
                <c:pt idx="11">
                  <c:v>2536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80-42E4-9254-8DFE6E4D8754}"/>
            </c:ext>
          </c:extLst>
        </c:ser>
        <c:ser>
          <c:idx val="1"/>
          <c:order val="1"/>
          <c:tx>
            <c:strRef>
              <c:f>'g10 - 11'!$AZ$4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'g10 - 11'!$AL$5:$AL$16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'g10 - 11'!$AZ$5:$AZ$16</c:f>
              <c:numCache>
                <c:formatCode>#,##0</c:formatCode>
                <c:ptCount val="12"/>
                <c:pt idx="0">
                  <c:v>2824.65</c:v>
                </c:pt>
                <c:pt idx="1">
                  <c:v>3041</c:v>
                </c:pt>
                <c:pt idx="2">
                  <c:v>2863.46</c:v>
                </c:pt>
                <c:pt idx="3">
                  <c:v>2503</c:v>
                </c:pt>
                <c:pt idx="4">
                  <c:v>3259</c:v>
                </c:pt>
                <c:pt idx="6">
                  <c:v>3015</c:v>
                </c:pt>
                <c:pt idx="7">
                  <c:v>3131</c:v>
                </c:pt>
                <c:pt idx="10">
                  <c:v>3690</c:v>
                </c:pt>
                <c:pt idx="11">
                  <c:v>2730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80-42E4-9254-8DFE6E4D8754}"/>
            </c:ext>
          </c:extLst>
        </c:ser>
        <c:ser>
          <c:idx val="2"/>
          <c:order val="2"/>
          <c:tx>
            <c:strRef>
              <c:f>'g10 - 11'!$BA$4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C80294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'g10 - 11'!$AL$5:$AL$16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'g10 - 11'!$BA$5:$BA$16</c:f>
              <c:numCache>
                <c:formatCode>#,##0</c:formatCode>
                <c:ptCount val="12"/>
                <c:pt idx="0">
                  <c:v>4586</c:v>
                </c:pt>
                <c:pt idx="2">
                  <c:v>4610.5372506234417</c:v>
                </c:pt>
                <c:pt idx="3">
                  <c:v>3171</c:v>
                </c:pt>
                <c:pt idx="4">
                  <c:v>2318</c:v>
                </c:pt>
                <c:pt idx="5">
                  <c:v>3434</c:v>
                </c:pt>
                <c:pt idx="6">
                  <c:v>3305</c:v>
                </c:pt>
                <c:pt idx="7">
                  <c:v>3432</c:v>
                </c:pt>
                <c:pt idx="8">
                  <c:v>3417</c:v>
                </c:pt>
                <c:pt idx="9">
                  <c:v>4259.57</c:v>
                </c:pt>
                <c:pt idx="10">
                  <c:v>3168</c:v>
                </c:pt>
                <c:pt idx="11">
                  <c:v>2357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80-42E4-9254-8DFE6E4D8754}"/>
            </c:ext>
          </c:extLst>
        </c:ser>
        <c:ser>
          <c:idx val="3"/>
          <c:order val="3"/>
          <c:tx>
            <c:strRef>
              <c:f>'g10 - 11'!$BB$4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rgbClr val="FFFF00"/>
              </a:solidFill>
            </c:spPr>
          </c:marker>
          <c:cat>
            <c:strRef>
              <c:f>'g10 - 11'!$AL$5:$AL$16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'g10 - 11'!$BB$5:$BB$16</c:f>
              <c:numCache>
                <c:formatCode>#,##0</c:formatCode>
                <c:ptCount val="12"/>
                <c:pt idx="0">
                  <c:v>2979.5524475135667</c:v>
                </c:pt>
                <c:pt idx="1">
                  <c:v>3385.3004994450612</c:v>
                </c:pt>
                <c:pt idx="2">
                  <c:v>3901.8582124598624</c:v>
                </c:pt>
                <c:pt idx="3">
                  <c:v>2659.8413594951012</c:v>
                </c:pt>
                <c:pt idx="4">
                  <c:v>2919</c:v>
                </c:pt>
                <c:pt idx="5">
                  <c:v>2866</c:v>
                </c:pt>
                <c:pt idx="6">
                  <c:v>3545</c:v>
                </c:pt>
                <c:pt idx="9">
                  <c:v>4576</c:v>
                </c:pt>
                <c:pt idx="10">
                  <c:v>3116.5954999999999</c:v>
                </c:pt>
                <c:pt idx="11">
                  <c:v>3162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80-42E4-9254-8DFE6E4D8754}"/>
            </c:ext>
          </c:extLst>
        </c:ser>
        <c:ser>
          <c:idx val="4"/>
          <c:order val="4"/>
          <c:tx>
            <c:strRef>
              <c:f>'g10 - 11'!$BC$4</c:f>
              <c:strCache>
                <c:ptCount val="1"/>
                <c:pt idx="0">
                  <c:v>2020</c:v>
                </c:pt>
              </c:strCache>
            </c:strRef>
          </c:tx>
          <c:cat>
            <c:strRef>
              <c:f>'g10 - 11'!$AL$5:$AL$16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'g10 - 11'!$BC$5:$BC$16</c:f>
              <c:numCache>
                <c:formatCode>#,##0</c:formatCode>
                <c:ptCount val="12"/>
                <c:pt idx="0">
                  <c:v>3397</c:v>
                </c:pt>
                <c:pt idx="1">
                  <c:v>3184</c:v>
                </c:pt>
                <c:pt idx="2">
                  <c:v>3426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80-42E4-9254-8DFE6E4D8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347248"/>
        <c:axId val="1"/>
      </c:lineChart>
      <c:catAx>
        <c:axId val="202834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Dólares FOB por  toneladas</a:t>
                </a:r>
              </a:p>
            </c:rich>
          </c:tx>
          <c:layout>
            <c:manualLayout>
              <c:xMode val="edge"/>
              <c:yMode val="edge"/>
              <c:x val="2.4092423840278394E-2"/>
              <c:y val="0.202924237835655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28347248"/>
        <c:crosses val="autoZero"/>
        <c:crossBetween val="between"/>
        <c:majorUnit val="500"/>
        <c:minorUnit val="1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11. Precio medio de las exportaciones de leche en polvo descremada</a:t>
            </a:r>
          </a:p>
        </c:rich>
      </c:tx>
      <c:layout>
        <c:manualLayout>
          <c:xMode val="edge"/>
          <c:yMode val="edge"/>
          <c:x val="0.19020997375328083"/>
          <c:y val="3.2419268486961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6689823460754"/>
          <c:y val="9.4041864169963824E-2"/>
          <c:w val="0.87692367578376018"/>
          <c:h val="0.60085164926903223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'g10 - 11'!$AY$26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'g10 - 11'!$AL$27:$AL$38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'g10 - 11'!$AY$27:$AY$38</c:f>
              <c:numCache>
                <c:formatCode>#,##0</c:formatCode>
                <c:ptCount val="12"/>
                <c:pt idx="0">
                  <c:v>1863.55</c:v>
                </c:pt>
                <c:pt idx="1">
                  <c:v>2196</c:v>
                </c:pt>
                <c:pt idx="3">
                  <c:v>2190.0770000000002</c:v>
                </c:pt>
                <c:pt idx="4">
                  <c:v>2104.25</c:v>
                </c:pt>
                <c:pt idx="5">
                  <c:v>2018</c:v>
                </c:pt>
                <c:pt idx="6">
                  <c:v>1030</c:v>
                </c:pt>
                <c:pt idx="7">
                  <c:v>2109.5500000000002</c:v>
                </c:pt>
                <c:pt idx="9">
                  <c:v>3125.6</c:v>
                </c:pt>
                <c:pt idx="11">
                  <c:v>1029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C5-416F-8770-DD4DB0AFADA1}"/>
            </c:ext>
          </c:extLst>
        </c:ser>
        <c:ser>
          <c:idx val="1"/>
          <c:order val="1"/>
          <c:tx>
            <c:strRef>
              <c:f>'g10 - 11'!$AZ$26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'g10 - 11'!$AL$27:$AL$38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'g10 - 11'!$AZ$27:$AZ$38</c:f>
              <c:numCache>
                <c:formatCode>#,##0</c:formatCode>
                <c:ptCount val="12"/>
                <c:pt idx="0">
                  <c:v>2764.03</c:v>
                </c:pt>
                <c:pt idx="1">
                  <c:v>2557</c:v>
                </c:pt>
                <c:pt idx="2">
                  <c:v>1015.53</c:v>
                </c:pt>
                <c:pt idx="3">
                  <c:v>2727</c:v>
                </c:pt>
                <c:pt idx="4">
                  <c:v>2294</c:v>
                </c:pt>
                <c:pt idx="7">
                  <c:v>2988</c:v>
                </c:pt>
                <c:pt idx="9">
                  <c:v>1262</c:v>
                </c:pt>
                <c:pt idx="10">
                  <c:v>3152</c:v>
                </c:pt>
                <c:pt idx="11">
                  <c:v>2203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C5-416F-8770-DD4DB0AFADA1}"/>
            </c:ext>
          </c:extLst>
        </c:ser>
        <c:ser>
          <c:idx val="2"/>
          <c:order val="2"/>
          <c:tx>
            <c:strRef>
              <c:f>'g10 - 11'!$BA$26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x"/>
            <c:size val="6"/>
            <c:spPr>
              <a:solidFill>
                <a:srgbClr val="C80294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'g10 - 11'!$AL$27:$AL$38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'g10 - 11'!$BA$27:$BA$38</c:f>
              <c:numCache>
                <c:formatCode>#,##0</c:formatCode>
                <c:ptCount val="12"/>
                <c:pt idx="0">
                  <c:v>1598</c:v>
                </c:pt>
                <c:pt idx="1">
                  <c:v>2634</c:v>
                </c:pt>
                <c:pt idx="2">
                  <c:v>2632.1819760478393</c:v>
                </c:pt>
                <c:pt idx="8">
                  <c:v>3533</c:v>
                </c:pt>
                <c:pt idx="9">
                  <c:v>3706</c:v>
                </c:pt>
                <c:pt idx="10">
                  <c:v>4109</c:v>
                </c:pt>
                <c:pt idx="11">
                  <c:v>2996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C5-416F-8770-DD4DB0AFADA1}"/>
            </c:ext>
          </c:extLst>
        </c:ser>
        <c:ser>
          <c:idx val="3"/>
          <c:order val="3"/>
          <c:tx>
            <c:strRef>
              <c:f>'g10 - 11'!$BB$26</c:f>
              <c:strCache>
                <c:ptCount val="1"/>
                <c:pt idx="0">
                  <c:v>2019</c:v>
                </c:pt>
              </c:strCache>
            </c:strRef>
          </c:tx>
          <c:spPr>
            <a:ln w="34925"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rgbClr val="FFFF00"/>
              </a:solidFill>
            </c:spPr>
          </c:marker>
          <c:cat>
            <c:strRef>
              <c:f>'g10 - 11'!$AL$27:$AL$38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'g10 - 11'!$BB$27:$BB$38</c:f>
              <c:numCache>
                <c:formatCode>#,##0</c:formatCode>
                <c:ptCount val="12"/>
                <c:pt idx="0">
                  <c:v>3054.9306255856245</c:v>
                </c:pt>
                <c:pt idx="1">
                  <c:v>3789.8179552848337</c:v>
                </c:pt>
                <c:pt idx="2">
                  <c:v>3154.7403481998713</c:v>
                </c:pt>
                <c:pt idx="3">
                  <c:v>3793</c:v>
                </c:pt>
                <c:pt idx="4">
                  <c:v>2429</c:v>
                </c:pt>
                <c:pt idx="5">
                  <c:v>3127.8588322347982</c:v>
                </c:pt>
                <c:pt idx="6">
                  <c:v>3630.3475935828883</c:v>
                </c:pt>
                <c:pt idx="7">
                  <c:v>3454</c:v>
                </c:pt>
                <c:pt idx="8">
                  <c:v>3858</c:v>
                </c:pt>
                <c:pt idx="9">
                  <c:v>3513</c:v>
                </c:pt>
                <c:pt idx="10">
                  <c:v>2545</c:v>
                </c:pt>
                <c:pt idx="11">
                  <c:v>3411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C5-416F-8770-DD4DB0AFADA1}"/>
            </c:ext>
          </c:extLst>
        </c:ser>
        <c:ser>
          <c:idx val="4"/>
          <c:order val="4"/>
          <c:tx>
            <c:strRef>
              <c:f>'g10 - 11'!$BC$26</c:f>
              <c:strCache>
                <c:ptCount val="1"/>
                <c:pt idx="0">
                  <c:v>2020</c:v>
                </c:pt>
              </c:strCache>
            </c:strRef>
          </c:tx>
          <c:cat>
            <c:strRef>
              <c:f>'g10 - 11'!$AL$27:$AL$38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'g10 - 11'!$BC$27:$BC$38</c:f>
              <c:numCache>
                <c:formatCode>#,##0</c:formatCode>
                <c:ptCount val="12"/>
                <c:pt idx="0">
                  <c:v>3438</c:v>
                </c:pt>
                <c:pt idx="1">
                  <c:v>3137</c:v>
                </c:pt>
                <c:pt idx="2">
                  <c:v>3268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C5-416F-8770-DD4DB0AFA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348048"/>
        <c:axId val="1"/>
      </c:lineChart>
      <c:catAx>
        <c:axId val="202834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Dólares FOB por  toneladas</a:t>
                </a:r>
              </a:p>
            </c:rich>
          </c:tx>
          <c:layout>
            <c:manualLayout>
              <c:xMode val="edge"/>
              <c:yMode val="edge"/>
              <c:x val="2.4210765553747123E-2"/>
              <c:y val="0.232385578668338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28348048"/>
        <c:crosses val="autoZero"/>
        <c:crossBetween val="between"/>
        <c:majorUnit val="500"/>
        <c:minorUnit val="1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12. Precio medio de las exportaciones de leche fluida</a:t>
            </a:r>
          </a:p>
        </c:rich>
      </c:tx>
      <c:layout>
        <c:manualLayout>
          <c:xMode val="edge"/>
          <c:yMode val="edge"/>
          <c:x val="0.25175837824902858"/>
          <c:y val="3.1390144968020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07890525957232"/>
          <c:y val="9.4992879253322032E-2"/>
          <c:w val="0.8762318645501832"/>
          <c:h val="0.60911808669656198"/>
        </c:manualLayout>
      </c:layout>
      <c:lineChart>
        <c:grouping val="standard"/>
        <c:varyColors val="0"/>
        <c:ser>
          <c:idx val="0"/>
          <c:order val="0"/>
          <c:tx>
            <c:strRef>
              <c:f>'c14'!$AU$26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'c14'!$AH$27:$AH$38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'c14'!$AU$27:$AU$38</c:f>
              <c:numCache>
                <c:formatCode>#,##0</c:formatCode>
                <c:ptCount val="12"/>
                <c:pt idx="0">
                  <c:v>1103</c:v>
                </c:pt>
                <c:pt idx="1">
                  <c:v>985</c:v>
                </c:pt>
                <c:pt idx="2">
                  <c:v>1196</c:v>
                </c:pt>
                <c:pt idx="3">
                  <c:v>1163.1300000000001</c:v>
                </c:pt>
                <c:pt idx="4">
                  <c:v>942.45</c:v>
                </c:pt>
                <c:pt idx="5">
                  <c:v>1067</c:v>
                </c:pt>
                <c:pt idx="6">
                  <c:v>1089</c:v>
                </c:pt>
                <c:pt idx="7">
                  <c:v>1599</c:v>
                </c:pt>
                <c:pt idx="8">
                  <c:v>1067</c:v>
                </c:pt>
                <c:pt idx="9">
                  <c:v>1027</c:v>
                </c:pt>
                <c:pt idx="10">
                  <c:v>606</c:v>
                </c:pt>
                <c:pt idx="11">
                  <c:v>1215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5D-4F33-9A4E-417DFE37EFDC}"/>
            </c:ext>
          </c:extLst>
        </c:ser>
        <c:ser>
          <c:idx val="1"/>
          <c:order val="1"/>
          <c:tx>
            <c:strRef>
              <c:f>'c14'!$AV$26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'c14'!$AH$27:$AH$38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'c14'!$AV$27:$AV$38</c:f>
              <c:numCache>
                <c:formatCode>#,##0</c:formatCode>
                <c:ptCount val="12"/>
                <c:pt idx="1">
                  <c:v>906</c:v>
                </c:pt>
                <c:pt idx="2">
                  <c:v>1950</c:v>
                </c:pt>
                <c:pt idx="3">
                  <c:v>1090</c:v>
                </c:pt>
                <c:pt idx="4">
                  <c:v>1020</c:v>
                </c:pt>
                <c:pt idx="5">
                  <c:v>935</c:v>
                </c:pt>
                <c:pt idx="6">
                  <c:v>1017</c:v>
                </c:pt>
                <c:pt idx="7">
                  <c:v>999</c:v>
                </c:pt>
                <c:pt idx="8">
                  <c:v>1859</c:v>
                </c:pt>
                <c:pt idx="9">
                  <c:v>852</c:v>
                </c:pt>
                <c:pt idx="10">
                  <c:v>1033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D-4F33-9A4E-417DFE37EFDC}"/>
            </c:ext>
          </c:extLst>
        </c:ser>
        <c:ser>
          <c:idx val="2"/>
          <c:order val="2"/>
          <c:tx>
            <c:strRef>
              <c:f>'c14'!$AW$26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C80294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'c14'!$AH$27:$AH$38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'c14'!$AW$27:$AW$38</c:f>
              <c:numCache>
                <c:formatCode>#,##0</c:formatCode>
                <c:ptCount val="12"/>
                <c:pt idx="0">
                  <c:v>1089</c:v>
                </c:pt>
                <c:pt idx="3">
                  <c:v>1230</c:v>
                </c:pt>
                <c:pt idx="6">
                  <c:v>838</c:v>
                </c:pt>
                <c:pt idx="8">
                  <c:v>780</c:v>
                </c:pt>
                <c:pt idx="9">
                  <c:v>793.02</c:v>
                </c:pt>
                <c:pt idx="10">
                  <c:v>906</c:v>
                </c:pt>
                <c:pt idx="11">
                  <c:v>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5D-4F33-9A4E-417DFE37EFDC}"/>
            </c:ext>
          </c:extLst>
        </c:ser>
        <c:ser>
          <c:idx val="3"/>
          <c:order val="3"/>
          <c:tx>
            <c:strRef>
              <c:f>'c14'!$AX$26</c:f>
              <c:strCache>
                <c:ptCount val="1"/>
                <c:pt idx="0">
                  <c:v>2019</c:v>
                </c:pt>
              </c:strCache>
            </c:strRef>
          </c:tx>
          <c:spPr>
            <a:ln w="34925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'c14'!$AH$27:$AH$38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'c14'!$AX$27:$AX$38</c:f>
              <c:numCache>
                <c:formatCode>#,##0</c:formatCode>
                <c:ptCount val="12"/>
                <c:pt idx="0">
                  <c:v>625</c:v>
                </c:pt>
                <c:pt idx="2" formatCode="General">
                  <c:v>661</c:v>
                </c:pt>
                <c:pt idx="3" formatCode="General">
                  <c:v>765</c:v>
                </c:pt>
                <c:pt idx="4" formatCode="General">
                  <c:v>685</c:v>
                </c:pt>
                <c:pt idx="5" formatCode="General">
                  <c:v>674</c:v>
                </c:pt>
                <c:pt idx="6" formatCode="General">
                  <c:v>722</c:v>
                </c:pt>
                <c:pt idx="7" formatCode="General">
                  <c:v>690</c:v>
                </c:pt>
                <c:pt idx="11" formatCode="General">
                  <c:v>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5D-4F33-9A4E-417DFE37EFDC}"/>
            </c:ext>
          </c:extLst>
        </c:ser>
        <c:ser>
          <c:idx val="4"/>
          <c:order val="4"/>
          <c:tx>
            <c:strRef>
              <c:f>'c14'!$AY$26</c:f>
              <c:strCache>
                <c:ptCount val="1"/>
                <c:pt idx="0">
                  <c:v>2020</c:v>
                </c:pt>
              </c:strCache>
            </c:strRef>
          </c:tx>
          <c:cat>
            <c:strRef>
              <c:f>'c14'!$AH$27:$AH$38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'c14'!$AY$27:$AY$38</c:f>
              <c:numCache>
                <c:formatCode>General</c:formatCode>
                <c:ptCount val="12"/>
                <c:pt idx="0">
                  <c:v>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5D-4F33-9A4E-417DFE37E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502272"/>
        <c:axId val="1"/>
      </c:lineChart>
      <c:catAx>
        <c:axId val="202550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0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Dólares  FOB por  toneladas</a:t>
                </a:r>
              </a:p>
            </c:rich>
          </c:tx>
          <c:layout>
            <c:manualLayout>
              <c:xMode val="edge"/>
              <c:yMode val="edge"/>
              <c:x val="2.2503352059284921E-2"/>
              <c:y val="0.2320435777013460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25502272"/>
        <c:crosses val="autoZero"/>
        <c:crossBetween val="between"/>
        <c:majorUnit val="2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13. Exportaciones de leche en polvo por país de destino
Año 2018
Toneladas 3.778</a:t>
            </a:r>
          </a:p>
        </c:rich>
      </c:tx>
      <c:layout>
        <c:manualLayout>
          <c:xMode val="edge"/>
          <c:yMode val="edge"/>
          <c:x val="0.24828565494061444"/>
          <c:y val="3.9682252107867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6651689042466812"/>
          <c:y val="0.42133602768680462"/>
          <c:w val="0.33955396546029837"/>
          <c:h val="0.38651447596567151"/>
        </c:manualLayout>
      </c:layout>
      <c:pie3DChart>
        <c:varyColors val="1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060-4704-B05C-C16C285C990C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060-4704-B05C-C16C285C990C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060-4704-B05C-C16C285C990C}"/>
              </c:ext>
            </c:extLst>
          </c:dPt>
          <c:dPt>
            <c:idx val="3"/>
            <c:bubble3D val="0"/>
            <c:spPr>
              <a:solidFill>
                <a:srgbClr val="299867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060-4704-B05C-C16C285C990C}"/>
              </c:ext>
            </c:extLst>
          </c:dPt>
          <c:dPt>
            <c:idx val="4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060-4704-B05C-C16C285C990C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060-4704-B05C-C16C285C990C}"/>
              </c:ext>
            </c:extLst>
          </c:dPt>
          <c:dPt>
            <c:idx val="6"/>
            <c:bubble3D val="0"/>
            <c:spPr>
              <a:solidFill>
                <a:srgbClr val="993366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060-4704-B05C-C16C285C990C}"/>
              </c:ext>
            </c:extLst>
          </c:dPt>
          <c:dLbls>
            <c:dLbl>
              <c:idx val="0"/>
              <c:layout>
                <c:manualLayout>
                  <c:x val="6.9806454049358936E-3"/>
                  <c:y val="-9.724618493484779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60-4704-B05C-C16C285C990C}"/>
                </c:ext>
              </c:extLst>
            </c:dLbl>
            <c:dLbl>
              <c:idx val="1"/>
              <c:layout>
                <c:manualLayout>
                  <c:x val="-4.4733473064068469E-2"/>
                  <c:y val="8.213086196083885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0-4704-B05C-C16C285C990C}"/>
                </c:ext>
              </c:extLst>
            </c:dLbl>
            <c:dLbl>
              <c:idx val="2"/>
              <c:layout>
                <c:manualLayout>
                  <c:x val="-3.663558601937348E-2"/>
                  <c:y val="4.216802545699475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60-4704-B05C-C16C285C990C}"/>
                </c:ext>
              </c:extLst>
            </c:dLbl>
            <c:dLbl>
              <c:idx val="3"/>
              <c:layout>
                <c:manualLayout>
                  <c:x val="-3.9025812420929396E-2"/>
                  <c:y val="-1.85826771653543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60-4704-B05C-C16C285C990C}"/>
                </c:ext>
              </c:extLst>
            </c:dLbl>
            <c:dLbl>
              <c:idx val="4"/>
              <c:layout>
                <c:manualLayout>
                  <c:x val="-2.61559319473555E-2"/>
                  <c:y val="-2.34431979188442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60-4704-B05C-C16C285C990C}"/>
                </c:ext>
              </c:extLst>
            </c:dLbl>
            <c:dLbl>
              <c:idx val="5"/>
              <c:layout>
                <c:manualLayout>
                  <c:x val="-2.1005381521554411E-2"/>
                  <c:y val="-0.1355361995679743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60-4704-B05C-C16C285C990C}"/>
                </c:ext>
              </c:extLst>
            </c:dLbl>
            <c:dLbl>
              <c:idx val="6"/>
              <c:layout>
                <c:manualLayout>
                  <c:x val="5.495813742706615E-2"/>
                  <c:y val="-4.836875479060692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60-4704-B05C-C16C285C990C}"/>
                </c:ext>
              </c:extLst>
            </c:dLbl>
            <c:dLbl>
              <c:idx val="7"/>
              <c:layout>
                <c:manualLayout>
                  <c:x val="0.14327298918927839"/>
                  <c:y val="-3.858758746340845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60-4704-B05C-C16C285C990C}"/>
                </c:ext>
              </c:extLst>
            </c:dLbl>
            <c:dLbl>
              <c:idx val="8"/>
              <c:layout>
                <c:manualLayout>
                  <c:x val="5.3840697896302058E-3"/>
                  <c:y val="-0.2078885972586760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060-4704-B05C-C16C285C990C}"/>
                </c:ext>
              </c:extLst>
            </c:dLbl>
            <c:dLbl>
              <c:idx val="9"/>
              <c:layout>
                <c:manualLayout>
                  <c:x val="1.8738069263975747E-2"/>
                  <c:y val="-8.163812856726242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60-4704-B05C-C16C285C990C}"/>
                </c:ext>
              </c:extLst>
            </c:dLbl>
            <c:dLbl>
              <c:idx val="10"/>
              <c:layout>
                <c:manualLayout>
                  <c:x val="4.1215485924341759E-2"/>
                  <c:y val="-3.16485439320084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060-4704-B05C-C16C285C99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'c15'!$BJ$5:$BJ$11</c:f>
              <c:strCache>
                <c:ptCount val="7"/>
                <c:pt idx="0">
                  <c:v>China</c:v>
                </c:pt>
                <c:pt idx="1">
                  <c:v>Venezuela</c:v>
                </c:pt>
                <c:pt idx="2">
                  <c:v>Cuba</c:v>
                </c:pt>
                <c:pt idx="3">
                  <c:v>Brasil</c:v>
                </c:pt>
                <c:pt idx="4">
                  <c:v>Colombia</c:v>
                </c:pt>
                <c:pt idx="5">
                  <c:v>Perú</c:v>
                </c:pt>
                <c:pt idx="6">
                  <c:v>Otros</c:v>
                </c:pt>
              </c:strCache>
            </c:strRef>
          </c:cat>
          <c:val>
            <c:numRef>
              <c:f>'c15'!$BK$5:$BK$11</c:f>
              <c:numCache>
                <c:formatCode>#,##0</c:formatCode>
                <c:ptCount val="7"/>
                <c:pt idx="0">
                  <c:v>1225</c:v>
                </c:pt>
                <c:pt idx="1">
                  <c:v>744.48</c:v>
                </c:pt>
                <c:pt idx="2">
                  <c:v>500</c:v>
                </c:pt>
                <c:pt idx="3">
                  <c:v>400.13821999999999</c:v>
                </c:pt>
                <c:pt idx="4">
                  <c:v>347.84904</c:v>
                </c:pt>
                <c:pt idx="5">
                  <c:v>307.91626000000002</c:v>
                </c:pt>
                <c:pt idx="6">
                  <c:v>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060-4704-B05C-C16C285C9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14. Exportaciones de leche en polvo por país de destino
Enero - marzo 2020 
Toneladas 1.109</a:t>
            </a:r>
          </a:p>
        </c:rich>
      </c:tx>
      <c:layout>
        <c:manualLayout>
          <c:xMode val="edge"/>
          <c:yMode val="edge"/>
          <c:x val="0.24082595736139045"/>
          <c:y val="4.77475255352117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7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4767623744001697"/>
          <c:y val="0.45680295987097996"/>
          <c:w val="0.34877037172678999"/>
          <c:h val="0.3643385435703381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8FF-4220-A933-976A55867BC2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8FF-4220-A933-976A55867BC2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8FF-4220-A933-976A55867BC2}"/>
              </c:ext>
            </c:extLst>
          </c:dPt>
          <c:dLbls>
            <c:dLbl>
              <c:idx val="0"/>
              <c:layout>
                <c:manualLayout>
                  <c:x val="5.1789283915268235E-2"/>
                  <c:y val="-1.999810264680770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FF-4220-A933-976A55867BC2}"/>
                </c:ext>
              </c:extLst>
            </c:dLbl>
            <c:dLbl>
              <c:idx val="1"/>
              <c:layout>
                <c:manualLayout>
                  <c:x val="-3.4294955554798078E-2"/>
                  <c:y val="-8.989870242123354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FF-4220-A933-976A55867BC2}"/>
                </c:ext>
              </c:extLst>
            </c:dLbl>
            <c:dLbl>
              <c:idx val="2"/>
              <c:layout>
                <c:manualLayout>
                  <c:x val="-4.877450924695019E-2"/>
                  <c:y val="-0.1098803613403746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FF-4220-A933-976A55867BC2}"/>
                </c:ext>
              </c:extLst>
            </c:dLbl>
            <c:dLbl>
              <c:idx val="3"/>
              <c:layout>
                <c:manualLayout>
                  <c:x val="-2.4343642923597086E-3"/>
                  <c:y val="-9.919657633157301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FF-4220-A933-976A55867BC2}"/>
                </c:ext>
              </c:extLst>
            </c:dLbl>
            <c:dLbl>
              <c:idx val="4"/>
              <c:layout>
                <c:manualLayout>
                  <c:x val="1.8041707322607729E-2"/>
                  <c:y val="-8.786010182462132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FF-4220-A933-976A55867BC2}"/>
                </c:ext>
              </c:extLst>
            </c:dLbl>
            <c:dLbl>
              <c:idx val="5"/>
              <c:layout>
                <c:manualLayout>
                  <c:x val="7.6290967951772601E-3"/>
                  <c:y val="-8.933371280397184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FF-4220-A933-976A55867BC2}"/>
                </c:ext>
              </c:extLst>
            </c:dLbl>
            <c:dLbl>
              <c:idx val="6"/>
              <c:layout>
                <c:manualLayout>
                  <c:x val="4.7476865728074413E-2"/>
                  <c:y val="-0.106263745150192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FF-4220-A933-976A55867BC2}"/>
                </c:ext>
              </c:extLst>
            </c:dLbl>
            <c:dLbl>
              <c:idx val="7"/>
              <c:layout>
                <c:manualLayout>
                  <c:x val="3.9301534616589223E-2"/>
                  <c:y val="-8.353843016540767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FF-4220-A933-976A55867BC2}"/>
                </c:ext>
              </c:extLst>
            </c:dLbl>
            <c:dLbl>
              <c:idx val="8"/>
              <c:layout>
                <c:manualLayout>
                  <c:x val="5.9940276060533752E-2"/>
                  <c:y val="-8.362042850370575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FF-4220-A933-976A55867BC2}"/>
                </c:ext>
              </c:extLst>
            </c:dLbl>
            <c:dLbl>
              <c:idx val="9"/>
              <c:layout>
                <c:manualLayout>
                  <c:x val="0.10908346167472868"/>
                  <c:y val="-8.855137552250412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FF-4220-A933-976A55867BC2}"/>
                </c:ext>
              </c:extLst>
            </c:dLbl>
            <c:dLbl>
              <c:idx val="10"/>
              <c:layout>
                <c:manualLayout>
                  <c:x val="9.4455434806186414E-2"/>
                  <c:y val="-2.48002333041703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FF-4220-A933-976A55867BC2}"/>
                </c:ext>
              </c:extLst>
            </c:dLbl>
            <c:dLbl>
              <c:idx val="11"/>
              <c:layout>
                <c:manualLayout>
                  <c:x val="0.13783215114639596"/>
                  <c:y val="0.140575872460386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8FF-4220-A933-976A55867BC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'c15'!$BJ$17:$BJ$20</c:f>
              <c:strCache>
                <c:ptCount val="4"/>
                <c:pt idx="0">
                  <c:v>China</c:v>
                </c:pt>
                <c:pt idx="1">
                  <c:v>Brasil</c:v>
                </c:pt>
                <c:pt idx="2">
                  <c:v>Perú</c:v>
                </c:pt>
                <c:pt idx="3">
                  <c:v>Bolivia</c:v>
                </c:pt>
              </c:strCache>
            </c:strRef>
          </c:cat>
          <c:val>
            <c:numRef>
              <c:f>'c15'!$BK$17:$BK$20</c:f>
              <c:numCache>
                <c:formatCode>#,##0</c:formatCode>
                <c:ptCount val="4"/>
                <c:pt idx="0">
                  <c:v>700</c:v>
                </c:pt>
                <c:pt idx="1">
                  <c:v>200</c:v>
                </c:pt>
                <c:pt idx="2">
                  <c:v>100</c:v>
                </c:pt>
                <c:pt idx="3">
                  <c:v>87.025710000000004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8FF-4220-A933-976A55867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paperSize="9" firstPageNumber="0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15. Precio medio de las exportaciones de quesos</a:t>
            </a:r>
          </a:p>
        </c:rich>
      </c:tx>
      <c:layout>
        <c:manualLayout>
          <c:xMode val="edge"/>
          <c:yMode val="edge"/>
          <c:x val="0.27060440974289979"/>
          <c:y val="3.28768686522880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64835164835165"/>
          <c:y val="0.11516024880451588"/>
          <c:w val="0.87912087912087911"/>
          <c:h val="0.53789954337899548"/>
        </c:manualLayout>
      </c:layout>
      <c:lineChart>
        <c:grouping val="standard"/>
        <c:varyColors val="0"/>
        <c:ser>
          <c:idx val="0"/>
          <c:order val="0"/>
          <c:tx>
            <c:strRef>
              <c:f>'c16'!$BR$25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'c16'!$BE$26:$BE$37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'c16'!$BR$26:$BR$37</c:f>
              <c:numCache>
                <c:formatCode>#,##0</c:formatCode>
                <c:ptCount val="12"/>
                <c:pt idx="0">
                  <c:v>3270</c:v>
                </c:pt>
                <c:pt idx="1">
                  <c:v>3294</c:v>
                </c:pt>
                <c:pt idx="2">
                  <c:v>3182</c:v>
                </c:pt>
                <c:pt idx="3">
                  <c:v>3191</c:v>
                </c:pt>
                <c:pt idx="4">
                  <c:v>3142</c:v>
                </c:pt>
                <c:pt idx="5">
                  <c:v>3114</c:v>
                </c:pt>
                <c:pt idx="6">
                  <c:v>3587</c:v>
                </c:pt>
                <c:pt idx="7">
                  <c:v>3340.22</c:v>
                </c:pt>
                <c:pt idx="8">
                  <c:v>3430</c:v>
                </c:pt>
                <c:pt idx="9">
                  <c:v>3593</c:v>
                </c:pt>
                <c:pt idx="10">
                  <c:v>3734.82</c:v>
                </c:pt>
                <c:pt idx="11">
                  <c:v>3735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25-43B9-BD7A-63830870D50C}"/>
            </c:ext>
          </c:extLst>
        </c:ser>
        <c:ser>
          <c:idx val="1"/>
          <c:order val="1"/>
          <c:tx>
            <c:strRef>
              <c:f>'c16'!$BS$25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'c16'!$BE$26:$BE$37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'c16'!$BS$26:$BS$37</c:f>
              <c:numCache>
                <c:formatCode>#,##0</c:formatCode>
                <c:ptCount val="12"/>
                <c:pt idx="0">
                  <c:v>3829.89</c:v>
                </c:pt>
                <c:pt idx="1">
                  <c:v>3844</c:v>
                </c:pt>
                <c:pt idx="2">
                  <c:v>4103</c:v>
                </c:pt>
                <c:pt idx="3">
                  <c:v>4002</c:v>
                </c:pt>
                <c:pt idx="4">
                  <c:v>3933</c:v>
                </c:pt>
                <c:pt idx="5">
                  <c:v>4299</c:v>
                </c:pt>
                <c:pt idx="6">
                  <c:v>4039</c:v>
                </c:pt>
                <c:pt idx="7">
                  <c:v>4103</c:v>
                </c:pt>
                <c:pt idx="8">
                  <c:v>4188</c:v>
                </c:pt>
                <c:pt idx="9">
                  <c:v>4272</c:v>
                </c:pt>
                <c:pt idx="10">
                  <c:v>4290</c:v>
                </c:pt>
                <c:pt idx="11">
                  <c:v>4027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25-43B9-BD7A-63830870D50C}"/>
            </c:ext>
          </c:extLst>
        </c:ser>
        <c:ser>
          <c:idx val="2"/>
          <c:order val="2"/>
          <c:tx>
            <c:strRef>
              <c:f>'c16'!$BT$25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C80294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'c16'!$BE$26:$BE$37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'c16'!$BT$26:$BT$37</c:f>
              <c:numCache>
                <c:formatCode>#,##0</c:formatCode>
                <c:ptCount val="12"/>
                <c:pt idx="0">
                  <c:v>4043</c:v>
                </c:pt>
                <c:pt idx="1">
                  <c:v>4163</c:v>
                </c:pt>
                <c:pt idx="2">
                  <c:v>4133</c:v>
                </c:pt>
                <c:pt idx="3">
                  <c:v>4455</c:v>
                </c:pt>
                <c:pt idx="4">
                  <c:v>4215</c:v>
                </c:pt>
                <c:pt idx="5">
                  <c:v>4512</c:v>
                </c:pt>
                <c:pt idx="6">
                  <c:v>4811</c:v>
                </c:pt>
                <c:pt idx="7">
                  <c:v>4517</c:v>
                </c:pt>
                <c:pt idx="8">
                  <c:v>4894.5379721615209</c:v>
                </c:pt>
                <c:pt idx="9">
                  <c:v>4410</c:v>
                </c:pt>
                <c:pt idx="10">
                  <c:v>4353</c:v>
                </c:pt>
                <c:pt idx="11">
                  <c:v>4341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25-43B9-BD7A-63830870D50C}"/>
            </c:ext>
          </c:extLst>
        </c:ser>
        <c:ser>
          <c:idx val="3"/>
          <c:order val="3"/>
          <c:tx>
            <c:strRef>
              <c:f>'c16'!$BU$25</c:f>
              <c:strCache>
                <c:ptCount val="1"/>
                <c:pt idx="0">
                  <c:v>2019</c:v>
                </c:pt>
              </c:strCache>
            </c:strRef>
          </c:tx>
          <c:spPr>
            <a:ln w="34925"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</c:spPr>
          </c:marker>
          <c:cat>
            <c:strRef>
              <c:f>'c16'!$BE$26:$BE$37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'c16'!$BU$26:$BU$37</c:f>
              <c:numCache>
                <c:formatCode>#,##0</c:formatCode>
                <c:ptCount val="12"/>
                <c:pt idx="0">
                  <c:v>4380.5503447148849</c:v>
                </c:pt>
                <c:pt idx="1">
                  <c:v>4213.1138317973237</c:v>
                </c:pt>
                <c:pt idx="2">
                  <c:v>4103.3164411508233</c:v>
                </c:pt>
                <c:pt idx="3">
                  <c:v>4259.2886218504136</c:v>
                </c:pt>
                <c:pt idx="4">
                  <c:v>4332.6475515055918</c:v>
                </c:pt>
                <c:pt idx="5">
                  <c:v>4573.5485861927282</c:v>
                </c:pt>
                <c:pt idx="6">
                  <c:v>4420.5330867606508</c:v>
                </c:pt>
                <c:pt idx="7">
                  <c:v>4590.8520969032343</c:v>
                </c:pt>
                <c:pt idx="8">
                  <c:v>4760.2012731568975</c:v>
                </c:pt>
                <c:pt idx="9">
                  <c:v>4397.9136486621137</c:v>
                </c:pt>
                <c:pt idx="10">
                  <c:v>4198.1968957983581</c:v>
                </c:pt>
                <c:pt idx="11">
                  <c:v>4274.1217960776694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25-43B9-BD7A-63830870D50C}"/>
            </c:ext>
          </c:extLst>
        </c:ser>
        <c:ser>
          <c:idx val="4"/>
          <c:order val="4"/>
          <c:tx>
            <c:strRef>
              <c:f>'c16'!$BV$25</c:f>
              <c:strCache>
                <c:ptCount val="1"/>
                <c:pt idx="0">
                  <c:v>2020</c:v>
                </c:pt>
              </c:strCache>
            </c:strRef>
          </c:tx>
          <c:cat>
            <c:strRef>
              <c:f>'c16'!$BE$26:$BE$37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'c16'!$BV$26:$BV$37</c:f>
              <c:numCache>
                <c:formatCode>#,##0</c:formatCode>
                <c:ptCount val="12"/>
                <c:pt idx="0">
                  <c:v>4012</c:v>
                </c:pt>
                <c:pt idx="1">
                  <c:v>4131</c:v>
                </c:pt>
                <c:pt idx="2">
                  <c:v>4296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E25-43B9-BD7A-63830870D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503472"/>
        <c:axId val="1"/>
      </c:lineChart>
      <c:catAx>
        <c:axId val="202550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500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Dólares FOB por  toneladas</a:t>
                </a:r>
              </a:p>
            </c:rich>
          </c:tx>
          <c:layout>
            <c:manualLayout>
              <c:xMode val="edge"/>
              <c:yMode val="edge"/>
              <c:x val="1.4651992030407963E-2"/>
              <c:y val="0.23013693940431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25503472"/>
        <c:crosses val="autoZero"/>
        <c:crossBetween val="between"/>
        <c:majorUnit val="500"/>
        <c:minorUnit val="1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16. Exportaciones de quesos por país de destino
Año 2019
Toneladas  9.161</a:t>
            </a:r>
          </a:p>
        </c:rich>
      </c:tx>
      <c:layout>
        <c:manualLayout>
          <c:xMode val="edge"/>
          <c:yMode val="edge"/>
          <c:x val="0.27335169460856579"/>
          <c:y val="3.81945563891127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6413197261808167"/>
          <c:y val="0.43733771467542942"/>
          <c:w val="0.31181318681318682"/>
          <c:h val="0.3125010596417224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87C-45C8-AE62-E83C6875C7BE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87C-45C8-AE62-E83C6875C7BE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87C-45C8-AE62-E83C6875C7BE}"/>
              </c:ext>
            </c:extLst>
          </c:dPt>
          <c:dPt>
            <c:idx val="3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87C-45C8-AE62-E83C6875C7BE}"/>
              </c:ext>
            </c:extLst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87C-45C8-AE62-E83C6875C7BE}"/>
              </c:ext>
            </c:extLst>
          </c:dPt>
          <c:dPt>
            <c:idx val="5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87C-45C8-AE62-E83C6875C7BE}"/>
              </c:ext>
            </c:extLst>
          </c:dPt>
          <c:dLbls>
            <c:dLbl>
              <c:idx val="0"/>
              <c:layout>
                <c:manualLayout>
                  <c:x val="5.1517471781919857E-2"/>
                  <c:y val="-6.966953933907868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7C-45C8-AE62-E83C6875C7BE}"/>
                </c:ext>
              </c:extLst>
            </c:dLbl>
            <c:dLbl>
              <c:idx val="1"/>
              <c:layout>
                <c:manualLayout>
                  <c:x val="-9.0440225584046893E-3"/>
                  <c:y val="0.11434806869613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7C-45C8-AE62-E83C6875C7BE}"/>
                </c:ext>
              </c:extLst>
            </c:dLbl>
            <c:dLbl>
              <c:idx val="2"/>
              <c:layout>
                <c:manualLayout>
                  <c:x val="-2.8105415394504257E-2"/>
                  <c:y val="3.380618761237522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7C-45C8-AE62-E83C6875C7BE}"/>
                </c:ext>
              </c:extLst>
            </c:dLbl>
            <c:dLbl>
              <c:idx val="3"/>
              <c:layout>
                <c:manualLayout>
                  <c:x val="-5.8810097717377163E-2"/>
                  <c:y val="-0.10903631140595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7C-45C8-AE62-E83C6875C7BE}"/>
                </c:ext>
              </c:extLst>
            </c:dLbl>
            <c:dLbl>
              <c:idx val="4"/>
              <c:layout>
                <c:manualLayout>
                  <c:x val="2.5026514542824934E-2"/>
                  <c:y val="-0.1173286213239093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7C-45C8-AE62-E83C6875C7BE}"/>
                </c:ext>
              </c:extLst>
            </c:dLbl>
            <c:dLbl>
              <c:idx val="5"/>
              <c:layout>
                <c:manualLayout>
                  <c:x val="6.1497976018303764E-2"/>
                  <c:y val="-9.007006014012028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7C-45C8-AE62-E83C6875C7BE}"/>
                </c:ext>
              </c:extLst>
            </c:dLbl>
            <c:dLbl>
              <c:idx val="6"/>
              <c:layout>
                <c:manualLayout>
                  <c:x val="0.10911039751316001"/>
                  <c:y val="-0.1292581656459608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7C-45C8-AE62-E83C6875C7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'c17'!$AJ$6:$AJ$11</c:f>
              <c:strCache>
                <c:ptCount val="6"/>
                <c:pt idx="0">
                  <c:v>México</c:v>
                </c:pt>
                <c:pt idx="1">
                  <c:v>Rusia</c:v>
                </c:pt>
                <c:pt idx="2">
                  <c:v>Corea del Sur</c:v>
                </c:pt>
                <c:pt idx="3">
                  <c:v>Perú</c:v>
                </c:pt>
                <c:pt idx="4">
                  <c:v>China</c:v>
                </c:pt>
                <c:pt idx="5">
                  <c:v>Otros</c:v>
                </c:pt>
              </c:strCache>
            </c:strRef>
          </c:cat>
          <c:val>
            <c:numRef>
              <c:f>'c17'!$AK$6:$AK$11</c:f>
              <c:numCache>
                <c:formatCode>#,##0</c:formatCode>
                <c:ptCount val="6"/>
                <c:pt idx="0">
                  <c:v>4025.3290099999999</c:v>
                </c:pt>
                <c:pt idx="1">
                  <c:v>3058.0587</c:v>
                </c:pt>
                <c:pt idx="2">
                  <c:v>966.57943569999998</c:v>
                </c:pt>
                <c:pt idx="3">
                  <c:v>526.61532000000011</c:v>
                </c:pt>
                <c:pt idx="4">
                  <c:v>350.49671000000001</c:v>
                </c:pt>
                <c:pt idx="5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87C-45C8-AE62-E83C6875C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17. Exportaciones de quesos por país de destino 
Enero - marzo 2020
Toneladas 3.008</a:t>
            </a:r>
          </a:p>
        </c:rich>
      </c:tx>
      <c:layout>
        <c:manualLayout>
          <c:xMode val="edge"/>
          <c:yMode val="edge"/>
          <c:x val="0.25351099176186798"/>
          <c:y val="4.684707515008899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2690920512515026"/>
          <c:y val="0.36874390701162357"/>
          <c:w val="0.34955416680205209"/>
          <c:h val="0.37240652610731351"/>
        </c:manualLayout>
      </c:layout>
      <c:pie3DChart>
        <c:varyColors val="1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explosion val="9"/>
          <c:dPt>
            <c:idx val="0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CED-4EF7-A0E5-252E64AF2239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CED-4EF7-A0E5-252E64AF2239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CED-4EF7-A0E5-252E64AF2239}"/>
              </c:ext>
            </c:extLst>
          </c:dPt>
          <c:dPt>
            <c:idx val="3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ED-4EF7-A0E5-252E64AF2239}"/>
              </c:ext>
            </c:extLst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CED-4EF7-A0E5-252E64AF2239}"/>
              </c:ext>
            </c:extLst>
          </c:dPt>
          <c:dPt>
            <c:idx val="5"/>
            <c:bubble3D val="0"/>
            <c:spPr>
              <a:solidFill>
                <a:srgbClr val="00206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CED-4EF7-A0E5-252E64AF223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CED-4EF7-A0E5-252E64AF2239}"/>
              </c:ext>
            </c:extLst>
          </c:dPt>
          <c:dLbls>
            <c:dLbl>
              <c:idx val="0"/>
              <c:layout>
                <c:manualLayout>
                  <c:x val="6.9573680457572867E-2"/>
                  <c:y val="-3.715047113363712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ED-4EF7-A0E5-252E64AF2239}"/>
                </c:ext>
              </c:extLst>
            </c:dLbl>
            <c:dLbl>
              <c:idx val="1"/>
              <c:layout>
                <c:manualLayout>
                  <c:x val="2.1298985025715717E-2"/>
                  <c:y val="7.894691324503967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ED-4EF7-A0E5-252E64AF2239}"/>
                </c:ext>
              </c:extLst>
            </c:dLbl>
            <c:dLbl>
              <c:idx val="2"/>
              <c:layout>
                <c:manualLayout>
                  <c:x val="-4.8972433359124906E-2"/>
                  <c:y val="9.232690741243551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ED-4EF7-A0E5-252E64AF2239}"/>
                </c:ext>
              </c:extLst>
            </c:dLbl>
            <c:dLbl>
              <c:idx val="3"/>
              <c:layout>
                <c:manualLayout>
                  <c:x val="-9.1796762398919748E-2"/>
                  <c:y val="-4.292314035458216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ED-4EF7-A0E5-252E64AF2239}"/>
                </c:ext>
              </c:extLst>
            </c:dLbl>
            <c:dLbl>
              <c:idx val="4"/>
              <c:layout>
                <c:manualLayout>
                  <c:x val="-6.8060321939526339E-2"/>
                  <c:y val="-6.887983829607506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ED-4EF7-A0E5-252E64AF2239}"/>
                </c:ext>
              </c:extLst>
            </c:dLbl>
            <c:dLbl>
              <c:idx val="5"/>
              <c:layout>
                <c:manualLayout>
                  <c:x val="-7.2844507153368831E-3"/>
                  <c:y val="-4.9870777647046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ED-4EF7-A0E5-252E64AF2239}"/>
                </c:ext>
              </c:extLst>
            </c:dLbl>
            <c:dLbl>
              <c:idx val="6"/>
              <c:layout>
                <c:manualLayout>
                  <c:x val="7.6347685585544584E-2"/>
                  <c:y val="-2.219929405376052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CED-4EF7-A0E5-252E64AF223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'c17'!$AJ$17:$AJ$23</c:f>
              <c:strCache>
                <c:ptCount val="7"/>
                <c:pt idx="0">
                  <c:v>México</c:v>
                </c:pt>
                <c:pt idx="1">
                  <c:v>Rusia</c:v>
                </c:pt>
                <c:pt idx="2">
                  <c:v>Corea del Sur</c:v>
                </c:pt>
                <c:pt idx="3">
                  <c:v>Perú</c:v>
                </c:pt>
                <c:pt idx="4">
                  <c:v>China</c:v>
                </c:pt>
                <c:pt idx="5">
                  <c:v>Guatemala</c:v>
                </c:pt>
                <c:pt idx="6">
                  <c:v>Otros</c:v>
                </c:pt>
              </c:strCache>
            </c:strRef>
          </c:cat>
          <c:val>
            <c:numRef>
              <c:f>'c17'!$AK$17:$AK$23</c:f>
              <c:numCache>
                <c:formatCode>#,##0</c:formatCode>
                <c:ptCount val="7"/>
                <c:pt idx="0">
                  <c:v>1536.5252399999999</c:v>
                </c:pt>
                <c:pt idx="1">
                  <c:v>585.13904000000002</c:v>
                </c:pt>
                <c:pt idx="2">
                  <c:v>498.89996000000002</c:v>
                </c:pt>
                <c:pt idx="3">
                  <c:v>138.93534</c:v>
                </c:pt>
                <c:pt idx="4">
                  <c:v>182.94935000000001</c:v>
                </c:pt>
                <c:pt idx="5">
                  <c:v>60.032760000000003</c:v>
                </c:pt>
                <c:pt idx="6">
                  <c:v>5.1379999999999999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CED-4EF7-A0E5-252E64AF2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Nº 18. Exportaciones de quesos por variedades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Enero - marzo 2020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Toneladas 3.008</a:t>
            </a:r>
          </a:p>
        </c:rich>
      </c:tx>
      <c:layout>
        <c:manualLayout>
          <c:xMode val="edge"/>
          <c:yMode val="edge"/>
          <c:x val="0.29024637026111916"/>
          <c:y val="4.63612666973329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2684283727399166"/>
          <c:y val="0.44630942944212509"/>
          <c:w val="0.34770514603616132"/>
          <c:h val="0.33221530944465288"/>
        </c:manualLayout>
      </c:layout>
      <c:pie3DChart>
        <c:varyColors val="1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explosion val="14"/>
          <c:dPt>
            <c:idx val="0"/>
            <c:bubble3D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E03-482C-9947-5A3990B43792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E03-482C-9947-5A3990B43792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E03-482C-9947-5A3990B43792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E03-482C-9947-5A3990B43792}"/>
              </c:ext>
            </c:extLst>
          </c:dPt>
          <c:dPt>
            <c:idx val="4"/>
            <c:bubble3D val="0"/>
            <c:spPr>
              <a:solidFill>
                <a:schemeClr val="tx2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E03-482C-9947-5A3990B43792}"/>
              </c:ext>
            </c:extLst>
          </c:dPt>
          <c:dLbls>
            <c:dLbl>
              <c:idx val="0"/>
              <c:layout>
                <c:manualLayout>
                  <c:x val="2.0559496563698237E-2"/>
                  <c:y val="-0.128257826379899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03-482C-9947-5A3990B43792}"/>
                </c:ext>
              </c:extLst>
            </c:dLbl>
            <c:dLbl>
              <c:idx val="1"/>
              <c:layout>
                <c:manualLayout>
                  <c:x val="0.16292479973327878"/>
                  <c:y val="-3.18670535813851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03-482C-9947-5A3990B43792}"/>
                </c:ext>
              </c:extLst>
            </c:dLbl>
            <c:dLbl>
              <c:idx val="2"/>
              <c:layout>
                <c:manualLayout>
                  <c:x val="-2.1123617013555866E-2"/>
                  <c:y val="9.95109674155108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03-482C-9947-5A3990B43792}"/>
                </c:ext>
              </c:extLst>
            </c:dLbl>
            <c:dLbl>
              <c:idx val="3"/>
              <c:layout>
                <c:manualLayout>
                  <c:x val="1.4726396035691076E-2"/>
                  <c:y val="-0.230802015603860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03-482C-9947-5A3990B43792}"/>
                </c:ext>
              </c:extLst>
            </c:dLbl>
            <c:dLbl>
              <c:idx val="4"/>
              <c:layout>
                <c:manualLayout>
                  <c:x val="1.9181204520759797E-2"/>
                  <c:y val="-0.139662812556275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03-482C-9947-5A3990B43792}"/>
                </c:ext>
              </c:extLst>
            </c:dLbl>
            <c:dLbl>
              <c:idx val="5"/>
              <c:layout>
                <c:manualLayout>
                  <c:x val="-1.7452872569468893E-2"/>
                  <c:y val="-8.74524220844531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03-482C-9947-5A3990B43792}"/>
                </c:ext>
              </c:extLst>
            </c:dLbl>
            <c:dLbl>
              <c:idx val="6"/>
              <c:layout>
                <c:manualLayout>
                  <c:x val="-2.6045013325761021E-2"/>
                  <c:y val="-5.85900805526995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03-482C-9947-5A3990B43792}"/>
                </c:ext>
              </c:extLst>
            </c:dLbl>
            <c:dLbl>
              <c:idx val="7"/>
              <c:layout>
                <c:manualLayout>
                  <c:x val="0.12095043520466556"/>
                  <c:y val="0.1490374708451627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03-482C-9947-5A3990B43792}"/>
                </c:ext>
              </c:extLst>
            </c:dLbl>
            <c:dLbl>
              <c:idx val="8"/>
              <c:layout>
                <c:manualLayout>
                  <c:x val="4.6697367918565096E-2"/>
                  <c:y val="-0.2299716237679002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E03-482C-9947-5A3990B4379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'c18'!$AH$11:$AH$15</c:f>
              <c:strCache>
                <c:ptCount val="5"/>
                <c:pt idx="0">
                  <c:v>Mozzarella</c:v>
                </c:pt>
                <c:pt idx="1">
                  <c:v>Gouda y del tipo gouda</c:v>
                </c:pt>
                <c:pt idx="2">
                  <c:v>Edam y del tipo edam</c:v>
                </c:pt>
                <c:pt idx="3">
                  <c:v>Parmesano y del tipo parmesano</c:v>
                </c:pt>
                <c:pt idx="4">
                  <c:v>Otros</c:v>
                </c:pt>
              </c:strCache>
            </c:strRef>
          </c:cat>
          <c:val>
            <c:numRef>
              <c:f>'c18'!$AI$11:$AI$15</c:f>
              <c:numCache>
                <c:formatCode>#,##0.0</c:formatCode>
                <c:ptCount val="5"/>
                <c:pt idx="0" formatCode="General">
                  <c:v>264.40522999999996</c:v>
                </c:pt>
                <c:pt idx="1">
                  <c:v>2107.4009599999999</c:v>
                </c:pt>
                <c:pt idx="2">
                  <c:v>5.8923999999999994</c:v>
                </c:pt>
                <c:pt idx="3">
                  <c:v>379.08190999999999</c:v>
                </c:pt>
                <c:pt idx="4">
                  <c:v>250.61419000000001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E03-482C-9947-5A3990B43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20.   Lácteos: comercio exterior Chile - Mercosur
Años 2004  -  2019</a:t>
            </a:r>
          </a:p>
        </c:rich>
      </c:tx>
      <c:layout>
        <c:manualLayout>
          <c:xMode val="edge"/>
          <c:yMode val="edge"/>
          <c:x val="0.25678891821551758"/>
          <c:y val="3.11005368933199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20961068627228"/>
          <c:y val="0.15352404690420893"/>
          <c:w val="0.84232839653725611"/>
          <c:h val="0.470856826349943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19-20'!$AK$33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 19-20'!$AO$32:$BE$32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 Ene -mar19</c:v>
                </c:pt>
                <c:pt idx="16">
                  <c:v> Ene -mar20</c:v>
                </c:pt>
              </c:strCache>
            </c:strRef>
          </c:cat>
          <c:val>
            <c:numRef>
              <c:f>'g 19-20'!$AO$33:$BE$33</c:f>
              <c:numCache>
                <c:formatCode>#,##0</c:formatCode>
                <c:ptCount val="17"/>
                <c:pt idx="0">
                  <c:v>2683.14</c:v>
                </c:pt>
                <c:pt idx="1">
                  <c:v>51.2</c:v>
                </c:pt>
                <c:pt idx="2">
                  <c:v>3.5459999999999998</c:v>
                </c:pt>
                <c:pt idx="3">
                  <c:v>905.94100000000003</c:v>
                </c:pt>
                <c:pt idx="4">
                  <c:v>46.076000000000001</c:v>
                </c:pt>
                <c:pt idx="5">
                  <c:v>10904.166999999999</c:v>
                </c:pt>
                <c:pt idx="6">
                  <c:v>19332</c:v>
                </c:pt>
                <c:pt idx="7">
                  <c:v>24722.592000000001</c:v>
                </c:pt>
                <c:pt idx="8">
                  <c:v>22047.008000000002</c:v>
                </c:pt>
                <c:pt idx="9">
                  <c:v>18627.3737</c:v>
                </c:pt>
                <c:pt idx="10">
                  <c:v>3938.3812699999999</c:v>
                </c:pt>
                <c:pt idx="11">
                  <c:v>16792.135309999998</c:v>
                </c:pt>
                <c:pt idx="12">
                  <c:v>15366.00102</c:v>
                </c:pt>
                <c:pt idx="13">
                  <c:v>10039.77396</c:v>
                </c:pt>
                <c:pt idx="14">
                  <c:v>2252.9573399999999</c:v>
                </c:pt>
                <c:pt idx="15">
                  <c:v>1037</c:v>
                </c:pt>
                <c:pt idx="16">
                  <c:v>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8-41EB-A9E4-C14DBB2A172D}"/>
            </c:ext>
          </c:extLst>
        </c:ser>
        <c:ser>
          <c:idx val="1"/>
          <c:order val="1"/>
          <c:tx>
            <c:strRef>
              <c:f>'g 19-20'!$AK$34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 19-20'!$AO$32:$BE$32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 Ene -mar19</c:v>
                </c:pt>
                <c:pt idx="16">
                  <c:v> Ene -mar20</c:v>
                </c:pt>
              </c:strCache>
            </c:strRef>
          </c:cat>
          <c:val>
            <c:numRef>
              <c:f>'g 19-20'!$AO$34:$BE$34</c:f>
              <c:numCache>
                <c:formatCode>#,##0</c:formatCode>
                <c:ptCount val="17"/>
                <c:pt idx="0">
                  <c:v>65933</c:v>
                </c:pt>
                <c:pt idx="1">
                  <c:v>67546</c:v>
                </c:pt>
                <c:pt idx="2">
                  <c:v>40935</c:v>
                </c:pt>
                <c:pt idx="3">
                  <c:v>52177</c:v>
                </c:pt>
                <c:pt idx="4">
                  <c:v>53324</c:v>
                </c:pt>
                <c:pt idx="5">
                  <c:v>48690</c:v>
                </c:pt>
                <c:pt idx="6">
                  <c:v>66968</c:v>
                </c:pt>
                <c:pt idx="7">
                  <c:v>81738.159</c:v>
                </c:pt>
                <c:pt idx="8">
                  <c:v>76079.263999999996</c:v>
                </c:pt>
                <c:pt idx="9">
                  <c:v>70930.066999999995</c:v>
                </c:pt>
                <c:pt idx="10">
                  <c:v>64911.697899999999</c:v>
                </c:pt>
                <c:pt idx="11">
                  <c:v>58790.327840000005</c:v>
                </c:pt>
                <c:pt idx="12">
                  <c:v>66154.130780000007</c:v>
                </c:pt>
                <c:pt idx="13">
                  <c:v>78510.300029999999</c:v>
                </c:pt>
                <c:pt idx="14">
                  <c:v>73583.040459999989</c:v>
                </c:pt>
                <c:pt idx="15">
                  <c:v>20061</c:v>
                </c:pt>
                <c:pt idx="16">
                  <c:v>15310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8-41EB-A9E4-C14DBB2A172D}"/>
            </c:ext>
          </c:extLst>
        </c:ser>
        <c:ser>
          <c:idx val="2"/>
          <c:order val="2"/>
          <c:tx>
            <c:strRef>
              <c:f>'g 19-20'!$AK$35</c:f>
              <c:strCache>
                <c:ptCount val="1"/>
                <c:pt idx="0">
                  <c:v>Saldo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strRef>
              <c:f>'g 19-20'!$AO$32:$BE$32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 Ene -mar19</c:v>
                </c:pt>
                <c:pt idx="16">
                  <c:v> Ene -mar20</c:v>
                </c:pt>
              </c:strCache>
            </c:strRef>
          </c:cat>
          <c:val>
            <c:numRef>
              <c:f>'g 19-20'!$AO$35:$BE$35</c:f>
              <c:numCache>
                <c:formatCode>#,##0</c:formatCode>
                <c:ptCount val="17"/>
                <c:pt idx="0">
                  <c:v>-63249.86</c:v>
                </c:pt>
                <c:pt idx="1">
                  <c:v>-67494.8</c:v>
                </c:pt>
                <c:pt idx="2">
                  <c:v>-40931.453999999998</c:v>
                </c:pt>
                <c:pt idx="3">
                  <c:v>-51271.059000000001</c:v>
                </c:pt>
                <c:pt idx="4">
                  <c:v>-53277.923999999999</c:v>
                </c:pt>
                <c:pt idx="5">
                  <c:v>-37785.832999999999</c:v>
                </c:pt>
                <c:pt idx="6">
                  <c:v>-47636</c:v>
                </c:pt>
                <c:pt idx="7">
                  <c:v>-57015.566999999995</c:v>
                </c:pt>
                <c:pt idx="8">
                  <c:v>-54032.255999999994</c:v>
                </c:pt>
                <c:pt idx="9">
                  <c:v>-52302.693299999999</c:v>
                </c:pt>
                <c:pt idx="10">
                  <c:v>-60973.316630000001</c:v>
                </c:pt>
                <c:pt idx="11">
                  <c:v>-41998.192530000008</c:v>
                </c:pt>
                <c:pt idx="12">
                  <c:v>-50788.129760000011</c:v>
                </c:pt>
                <c:pt idx="13">
                  <c:v>-68470.526069999993</c:v>
                </c:pt>
                <c:pt idx="14">
                  <c:v>-71330.083119999996</c:v>
                </c:pt>
                <c:pt idx="15">
                  <c:v>-19024</c:v>
                </c:pt>
                <c:pt idx="16">
                  <c:v>-14593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F8-41EB-A9E4-C14DBB2A1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2128080"/>
        <c:axId val="1"/>
      </c:barChart>
      <c:catAx>
        <c:axId val="197212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chemeClr val="tx1"/>
          </a:solidFill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Miles de dólares</a:t>
                </a:r>
              </a:p>
            </c:rich>
          </c:tx>
          <c:layout>
            <c:manualLayout>
              <c:xMode val="edge"/>
              <c:yMode val="edge"/>
              <c:x val="2.8533754458813267E-2"/>
              <c:y val="0.31443368140133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97212808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paperSize="9" firstPageNumber="0"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2. Precio medio de las importaciones de leche en polvo entera</a:t>
            </a:r>
          </a:p>
        </c:rich>
      </c:tx>
      <c:layout>
        <c:manualLayout>
          <c:xMode val="edge"/>
          <c:yMode val="edge"/>
          <c:x val="0.22022159675771355"/>
          <c:y val="3.1707326510476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49307479224377"/>
          <c:y val="0.11065079060239422"/>
          <c:w val="0.85539894669129657"/>
          <c:h val="0.58048780487804874"/>
        </c:manualLayout>
      </c:layout>
      <c:lineChart>
        <c:grouping val="standard"/>
        <c:varyColors val="0"/>
        <c:ser>
          <c:idx val="2"/>
          <c:order val="0"/>
          <c:tx>
            <c:strRef>
              <c:f>'g2 - 3'!$BI$3</c:f>
              <c:strCache>
                <c:ptCount val="1"/>
                <c:pt idx="0">
                  <c:v>2016</c:v>
                </c:pt>
              </c:strCache>
            </c:strRef>
          </c:tx>
          <c:spPr>
            <a:ln w="34925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C80294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'g2 - 3'!$AT$4:$AT$15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'g2 - 3'!$BI$4:$BI$15</c:f>
              <c:numCache>
                <c:formatCode>#,##0</c:formatCode>
                <c:ptCount val="12"/>
                <c:pt idx="0">
                  <c:v>2757</c:v>
                </c:pt>
                <c:pt idx="1">
                  <c:v>3011</c:v>
                </c:pt>
                <c:pt idx="2">
                  <c:v>2587</c:v>
                </c:pt>
                <c:pt idx="3">
                  <c:v>2533</c:v>
                </c:pt>
                <c:pt idx="4">
                  <c:v>2630.36</c:v>
                </c:pt>
                <c:pt idx="5">
                  <c:v>2301</c:v>
                </c:pt>
                <c:pt idx="6">
                  <c:v>2619</c:v>
                </c:pt>
                <c:pt idx="7">
                  <c:v>2566</c:v>
                </c:pt>
                <c:pt idx="8">
                  <c:v>2711.19</c:v>
                </c:pt>
                <c:pt idx="9">
                  <c:v>2623</c:v>
                </c:pt>
                <c:pt idx="10">
                  <c:v>2876</c:v>
                </c:pt>
                <c:pt idx="11">
                  <c:v>2837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E1-4EDD-9881-BD39D94BAE89}"/>
            </c:ext>
          </c:extLst>
        </c:ser>
        <c:ser>
          <c:idx val="3"/>
          <c:order val="1"/>
          <c:tx>
            <c:strRef>
              <c:f>'g2 - 3'!$BJ$3</c:f>
              <c:strCache>
                <c:ptCount val="1"/>
                <c:pt idx="0">
                  <c:v>2017</c:v>
                </c:pt>
              </c:strCache>
            </c:strRef>
          </c:tx>
          <c:spPr>
            <a:ln w="349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299867"/>
              </a:solidFill>
              <a:ln>
                <a:solidFill>
                  <a:srgbClr val="299867"/>
                </a:solidFill>
                <a:prstDash val="solid"/>
              </a:ln>
            </c:spPr>
          </c:marker>
          <c:dPt>
            <c:idx val="8"/>
            <c:marker>
              <c:spPr>
                <a:solidFill>
                  <a:srgbClr val="299867"/>
                </a:solidFill>
                <a:ln>
                  <a:solidFill>
                    <a:schemeClr val="accent3">
                      <a:lumMod val="50000"/>
                    </a:schemeClr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69E1-4EDD-9881-BD39D94BAE89}"/>
              </c:ext>
            </c:extLst>
          </c:dPt>
          <c:cat>
            <c:strRef>
              <c:f>'g2 - 3'!$AT$4:$AT$15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'g2 - 3'!$BJ$4:$BJ$15</c:f>
              <c:numCache>
                <c:formatCode>#,##0</c:formatCode>
                <c:ptCount val="12"/>
                <c:pt idx="0">
                  <c:v>2406.3000000000002</c:v>
                </c:pt>
                <c:pt idx="1">
                  <c:v>2997</c:v>
                </c:pt>
                <c:pt idx="2">
                  <c:v>3087</c:v>
                </c:pt>
                <c:pt idx="3">
                  <c:v>3579</c:v>
                </c:pt>
                <c:pt idx="4">
                  <c:v>3189</c:v>
                </c:pt>
                <c:pt idx="5">
                  <c:v>3485</c:v>
                </c:pt>
                <c:pt idx="6">
                  <c:v>3434</c:v>
                </c:pt>
                <c:pt idx="7">
                  <c:v>2369.7229205096278</c:v>
                </c:pt>
                <c:pt idx="8">
                  <c:v>3398.1064164666391</c:v>
                </c:pt>
                <c:pt idx="9">
                  <c:v>3359</c:v>
                </c:pt>
                <c:pt idx="10">
                  <c:v>3327</c:v>
                </c:pt>
                <c:pt idx="11">
                  <c:v>3282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E1-4EDD-9881-BD39D94BAE89}"/>
            </c:ext>
          </c:extLst>
        </c:ser>
        <c:ser>
          <c:idx val="4"/>
          <c:order val="2"/>
          <c:tx>
            <c:strRef>
              <c:f>'g2 - 3'!$BK$3</c:f>
              <c:strCache>
                <c:ptCount val="1"/>
                <c:pt idx="0">
                  <c:v>2018</c:v>
                </c:pt>
              </c:strCache>
            </c:strRef>
          </c:tx>
          <c:spPr>
            <a:ln w="34925">
              <a:solidFill>
                <a:schemeClr val="accent6">
                  <a:lumMod val="50000"/>
                </a:schemeClr>
              </a:solidFill>
            </a:ln>
          </c:spPr>
          <c:marker>
            <c:spPr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'g2 - 3'!$AT$4:$AT$15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'g2 - 3'!$BK$4:$BK$15</c:f>
              <c:numCache>
                <c:formatCode>#,##0</c:formatCode>
                <c:ptCount val="12"/>
                <c:pt idx="0">
                  <c:v>3185</c:v>
                </c:pt>
                <c:pt idx="1">
                  <c:v>3034</c:v>
                </c:pt>
                <c:pt idx="2">
                  <c:v>3027.0782066408224</c:v>
                </c:pt>
                <c:pt idx="3">
                  <c:v>3077</c:v>
                </c:pt>
                <c:pt idx="4">
                  <c:v>3167</c:v>
                </c:pt>
                <c:pt idx="5">
                  <c:v>3164</c:v>
                </c:pt>
                <c:pt idx="6">
                  <c:v>3246</c:v>
                </c:pt>
                <c:pt idx="7">
                  <c:v>3331</c:v>
                </c:pt>
                <c:pt idx="8">
                  <c:v>3281</c:v>
                </c:pt>
                <c:pt idx="9">
                  <c:v>3286</c:v>
                </c:pt>
                <c:pt idx="10">
                  <c:v>3034</c:v>
                </c:pt>
                <c:pt idx="11">
                  <c:v>3038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E1-4EDD-9881-BD39D94BAE89}"/>
            </c:ext>
          </c:extLst>
        </c:ser>
        <c:ser>
          <c:idx val="0"/>
          <c:order val="3"/>
          <c:tx>
            <c:strRef>
              <c:f>'g2 - 3'!$BL$3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FFFF00">
                  <a:alpha val="98000"/>
                </a:srgbClr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'g2 - 3'!$AT$4:$AT$15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'g2 - 3'!$BL$4:$BL$15</c:f>
              <c:numCache>
                <c:formatCode>#,##0</c:formatCode>
                <c:ptCount val="12"/>
                <c:pt idx="0">
                  <c:v>2968.734073506891</c:v>
                </c:pt>
                <c:pt idx="1">
                  <c:v>2964.4636363636364</c:v>
                </c:pt>
                <c:pt idx="2">
                  <c:v>3002.3299603174605</c:v>
                </c:pt>
                <c:pt idx="3">
                  <c:v>3814.0535433070868</c:v>
                </c:pt>
                <c:pt idx="4">
                  <c:v>3506.8741973049409</c:v>
                </c:pt>
                <c:pt idx="5">
                  <c:v>3523.8639415187231</c:v>
                </c:pt>
                <c:pt idx="6">
                  <c:v>3383.4345644276409</c:v>
                </c:pt>
                <c:pt idx="7">
                  <c:v>3495.6065268065267</c:v>
                </c:pt>
                <c:pt idx="8">
                  <c:v>3315.7616413916144</c:v>
                </c:pt>
                <c:pt idx="9">
                  <c:v>3278.019734469759</c:v>
                </c:pt>
                <c:pt idx="10">
                  <c:v>3284.5905688622747</c:v>
                </c:pt>
                <c:pt idx="11">
                  <c:v>3136.2000000000003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9E1-4EDD-9881-BD39D94BAE89}"/>
            </c:ext>
          </c:extLst>
        </c:ser>
        <c:ser>
          <c:idx val="1"/>
          <c:order val="4"/>
          <c:tx>
            <c:strRef>
              <c:f>'g2 - 3'!$BM$3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'g2 - 3'!$AT$4:$AT$15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'g2 - 3'!$BM$4:$BM$15</c:f>
              <c:numCache>
                <c:formatCode>#,##0</c:formatCode>
                <c:ptCount val="12"/>
                <c:pt idx="0">
                  <c:v>3305</c:v>
                </c:pt>
                <c:pt idx="1">
                  <c:v>3312</c:v>
                </c:pt>
                <c:pt idx="2">
                  <c:v>3437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9E1-4EDD-9881-BD39D94BA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353648"/>
        <c:axId val="1"/>
      </c:lineChart>
      <c:catAx>
        <c:axId val="202835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Dólares CIF  por  toneladas</a:t>
                </a:r>
              </a:p>
            </c:rich>
          </c:tx>
          <c:layout>
            <c:manualLayout>
              <c:xMode val="edge"/>
              <c:yMode val="edge"/>
              <c:x val="2.6025806108534551E-2"/>
              <c:y val="0.243660611219666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28353648"/>
        <c:crosses val="autoZero"/>
        <c:crossBetween val="between"/>
        <c:majorUnit val="5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19.  Chile: comercio exterior de lácteos
Años 2004  -  2019</a:t>
            </a:r>
          </a:p>
        </c:rich>
      </c:tx>
      <c:layout>
        <c:manualLayout>
          <c:xMode val="edge"/>
          <c:yMode val="edge"/>
          <c:x val="0.29904061431311268"/>
          <c:y val="3.10267691358724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03874064573371"/>
          <c:y val="0.12873536240662226"/>
          <c:w val="0.85262210239227743"/>
          <c:h val="0.56801909307875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19-20'!$AK$10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 19-20'!$AO$9:$BE$9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 Ene -mar19</c:v>
                </c:pt>
                <c:pt idx="16">
                  <c:v> Ene -mar20</c:v>
                </c:pt>
              </c:strCache>
            </c:strRef>
          </c:cat>
          <c:val>
            <c:numRef>
              <c:f>'g 19-20'!$AO$10:$BE$10</c:f>
              <c:numCache>
                <c:formatCode>#,##0</c:formatCode>
                <c:ptCount val="17"/>
                <c:pt idx="0" formatCode="#,##0_);\(#,##0\)">
                  <c:v>85423</c:v>
                </c:pt>
                <c:pt idx="1">
                  <c:v>86123</c:v>
                </c:pt>
                <c:pt idx="2">
                  <c:v>73945</c:v>
                </c:pt>
                <c:pt idx="3">
                  <c:v>102085</c:v>
                </c:pt>
                <c:pt idx="4">
                  <c:v>76384</c:v>
                </c:pt>
                <c:pt idx="5">
                  <c:v>89288</c:v>
                </c:pt>
                <c:pt idx="6">
                  <c:v>128986</c:v>
                </c:pt>
                <c:pt idx="7">
                  <c:v>187700.777</c:v>
                </c:pt>
                <c:pt idx="8">
                  <c:v>219229.93400000001</c:v>
                </c:pt>
                <c:pt idx="9">
                  <c:v>224997.76699999999</c:v>
                </c:pt>
                <c:pt idx="10">
                  <c:v>212555</c:v>
                </c:pt>
                <c:pt idx="11">
                  <c:v>209550.78563</c:v>
                </c:pt>
                <c:pt idx="12">
                  <c:v>325478.46993999998</c:v>
                </c:pt>
                <c:pt idx="13">
                  <c:v>338891.18637999997</c:v>
                </c:pt>
                <c:pt idx="14">
                  <c:v>303014.30154000001</c:v>
                </c:pt>
                <c:pt idx="15">
                  <c:v>79757.454360000003</c:v>
                </c:pt>
                <c:pt idx="16">
                  <c:v>78398.463359999994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FD-4CFE-A361-A3B7F4320D4E}"/>
            </c:ext>
          </c:extLst>
        </c:ser>
        <c:ser>
          <c:idx val="1"/>
          <c:order val="1"/>
          <c:tx>
            <c:strRef>
              <c:f>'g 19-20'!$AK$11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 19-20'!$AO$9:$BE$9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 Ene -mar19</c:v>
                </c:pt>
                <c:pt idx="16">
                  <c:v> Ene -mar20</c:v>
                </c:pt>
              </c:strCache>
            </c:strRef>
          </c:cat>
          <c:val>
            <c:numRef>
              <c:f>'g 19-20'!$AO$11:$BE$11</c:f>
              <c:numCache>
                <c:formatCode>#,##0</c:formatCode>
                <c:ptCount val="17"/>
                <c:pt idx="0" formatCode="#,##0_);\(#,##0\)">
                  <c:v>115211</c:v>
                </c:pt>
                <c:pt idx="1">
                  <c:v>121980</c:v>
                </c:pt>
                <c:pt idx="2">
                  <c:v>173548</c:v>
                </c:pt>
                <c:pt idx="3">
                  <c:v>226406</c:v>
                </c:pt>
                <c:pt idx="4">
                  <c:v>129655</c:v>
                </c:pt>
                <c:pt idx="5">
                  <c:v>159263</c:v>
                </c:pt>
                <c:pt idx="6">
                  <c:v>201828</c:v>
                </c:pt>
                <c:pt idx="7">
                  <c:v>212166.80900000001</c:v>
                </c:pt>
                <c:pt idx="8">
                  <c:v>269747.93300000002</c:v>
                </c:pt>
                <c:pt idx="9">
                  <c:v>299788.25543999998</c:v>
                </c:pt>
                <c:pt idx="10">
                  <c:v>172765.05684</c:v>
                </c:pt>
                <c:pt idx="11">
                  <c:v>169372.28246000002</c:v>
                </c:pt>
                <c:pt idx="12">
                  <c:v>204059.32866999999</c:v>
                </c:pt>
                <c:pt idx="13">
                  <c:v>200406.84968000001</c:v>
                </c:pt>
                <c:pt idx="14">
                  <c:v>161407.08358999999</c:v>
                </c:pt>
                <c:pt idx="15">
                  <c:v>54904.152539999995</c:v>
                </c:pt>
                <c:pt idx="16">
                  <c:v>43848.83988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FD-4CFE-A361-A3B7F4320D4E}"/>
            </c:ext>
          </c:extLst>
        </c:ser>
        <c:ser>
          <c:idx val="2"/>
          <c:order val="2"/>
          <c:tx>
            <c:strRef>
              <c:f>'g 19-20'!$AK$12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 19-20'!$AO$9:$BE$9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 Ene -mar19</c:v>
                </c:pt>
                <c:pt idx="16">
                  <c:v> Ene -mar20</c:v>
                </c:pt>
              </c:strCache>
            </c:strRef>
          </c:cat>
          <c:val>
            <c:numRef>
              <c:f>'g 19-20'!$AO$12:$BE$12</c:f>
              <c:numCache>
                <c:formatCode>#,##0</c:formatCode>
                <c:ptCount val="17"/>
                <c:pt idx="0">
                  <c:v>29788</c:v>
                </c:pt>
                <c:pt idx="1">
                  <c:v>35857</c:v>
                </c:pt>
                <c:pt idx="2">
                  <c:v>99603</c:v>
                </c:pt>
                <c:pt idx="3">
                  <c:v>124321</c:v>
                </c:pt>
                <c:pt idx="4">
                  <c:v>53271</c:v>
                </c:pt>
                <c:pt idx="5">
                  <c:v>69975</c:v>
                </c:pt>
                <c:pt idx="6">
                  <c:v>72842</c:v>
                </c:pt>
                <c:pt idx="7">
                  <c:v>24466.032000000007</c:v>
                </c:pt>
                <c:pt idx="8">
                  <c:v>50517.999000000011</c:v>
                </c:pt>
                <c:pt idx="9">
                  <c:v>74790.488439999986</c:v>
                </c:pt>
                <c:pt idx="10">
                  <c:v>-39789.943159999995</c:v>
                </c:pt>
                <c:pt idx="11">
                  <c:v>-40178.503169999982</c:v>
                </c:pt>
                <c:pt idx="12">
                  <c:v>-121419.14126999999</c:v>
                </c:pt>
                <c:pt idx="13">
                  <c:v>-138484.33669999996</c:v>
                </c:pt>
                <c:pt idx="14">
                  <c:v>-141607.21795000002</c:v>
                </c:pt>
                <c:pt idx="15">
                  <c:v>-24853.301820000008</c:v>
                </c:pt>
                <c:pt idx="16">
                  <c:v>-34549.623479999995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FD-4CFE-A361-A3B7F4320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8352048"/>
        <c:axId val="1"/>
      </c:barChart>
      <c:catAx>
        <c:axId val="202835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Miles de dólares</a:t>
                </a:r>
              </a:p>
            </c:rich>
          </c:tx>
          <c:layout>
            <c:manualLayout>
              <c:xMode val="edge"/>
              <c:yMode val="edge"/>
              <c:x val="1.9204352611603775E-2"/>
              <c:y val="0.365951018712588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2835204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21. Saldo de la balanza comercial de lácteos
 Chile - Argentina</a:t>
            </a:r>
          </a:p>
        </c:rich>
      </c:tx>
      <c:layout>
        <c:manualLayout>
          <c:xMode val="edge"/>
          <c:yMode val="edge"/>
          <c:x val="0.28328636552009945"/>
          <c:y val="3.36133960908517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42318931096786"/>
          <c:y val="0.16339928097223141"/>
          <c:w val="0.79886740803396117"/>
          <c:h val="0.577032576810251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'c20'!$B$9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'c20'!$A$10:$A$26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ene-mar 19</c:v>
                </c:pt>
                <c:pt idx="16">
                  <c:v>ene-mar 20</c:v>
                </c:pt>
              </c:strCache>
            </c:strRef>
          </c:cat>
          <c:val>
            <c:numRef>
              <c:f>'c20'!$B$10:$B$26</c:f>
              <c:numCache>
                <c:formatCode>0</c:formatCode>
                <c:ptCount val="17"/>
                <c:pt idx="0" formatCode="#,##0">
                  <c:v>1823.93</c:v>
                </c:pt>
                <c:pt idx="1">
                  <c:v>26.898</c:v>
                </c:pt>
                <c:pt idx="3">
                  <c:v>0.2</c:v>
                </c:pt>
                <c:pt idx="5" formatCode="#,##0">
                  <c:v>235.97200000000001</c:v>
                </c:pt>
                <c:pt idx="6" formatCode="#,##0">
                  <c:v>2559.598</c:v>
                </c:pt>
                <c:pt idx="7" formatCode="#,##0">
                  <c:v>2365.1610000000001</c:v>
                </c:pt>
                <c:pt idx="8" formatCode="#,##0">
                  <c:v>2641.2342400000002</c:v>
                </c:pt>
                <c:pt idx="9" formatCode="#,##0">
                  <c:v>3005.4160099999999</c:v>
                </c:pt>
                <c:pt idx="10" formatCode="#,##0">
                  <c:v>2363.6100799999999</c:v>
                </c:pt>
                <c:pt idx="11" formatCode="#,##0">
                  <c:v>2332.9818399999999</c:v>
                </c:pt>
                <c:pt idx="12" formatCode="#,##0">
                  <c:v>2850.5600899999999</c:v>
                </c:pt>
                <c:pt idx="13" formatCode="#,##0">
                  <c:v>1121.6658400000001</c:v>
                </c:pt>
                <c:pt idx="14" formatCode="#,##0">
                  <c:v>10.84</c:v>
                </c:pt>
                <c:pt idx="15" formatCode="#,##0">
                  <c:v>1.36755</c:v>
                </c:pt>
                <c:pt idx="16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7C-4DB0-9788-83EC7529DE23}"/>
            </c:ext>
          </c:extLst>
        </c:ser>
        <c:ser>
          <c:idx val="1"/>
          <c:order val="1"/>
          <c:tx>
            <c:strRef>
              <c:f>'c20'!$C$9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'c20'!$A$10:$A$26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ene-mar 19</c:v>
                </c:pt>
                <c:pt idx="16">
                  <c:v>ene-mar 20</c:v>
                </c:pt>
              </c:strCache>
            </c:strRef>
          </c:cat>
          <c:val>
            <c:numRef>
              <c:f>'c20'!$C$10:$C$26</c:f>
              <c:numCache>
                <c:formatCode>#,##0</c:formatCode>
                <c:ptCount val="17"/>
                <c:pt idx="0">
                  <c:v>37784</c:v>
                </c:pt>
                <c:pt idx="1">
                  <c:v>37784</c:v>
                </c:pt>
                <c:pt idx="2">
                  <c:v>24660</c:v>
                </c:pt>
                <c:pt idx="3">
                  <c:v>40905</c:v>
                </c:pt>
                <c:pt idx="4">
                  <c:v>37915</c:v>
                </c:pt>
                <c:pt idx="5">
                  <c:v>38472</c:v>
                </c:pt>
                <c:pt idx="6">
                  <c:v>55864</c:v>
                </c:pt>
                <c:pt idx="7">
                  <c:v>71254.760999999999</c:v>
                </c:pt>
                <c:pt idx="8">
                  <c:v>63162.128779999999</c:v>
                </c:pt>
                <c:pt idx="9">
                  <c:v>48300.21211</c:v>
                </c:pt>
                <c:pt idx="10">
                  <c:v>41029.686849999998</c:v>
                </c:pt>
                <c:pt idx="11">
                  <c:v>45733.176240000001</c:v>
                </c:pt>
                <c:pt idx="12">
                  <c:v>48236.741520000003</c:v>
                </c:pt>
                <c:pt idx="13">
                  <c:v>64610.888700000003</c:v>
                </c:pt>
                <c:pt idx="14">
                  <c:v>53557.78</c:v>
                </c:pt>
                <c:pt idx="15">
                  <c:v>15827.12924</c:v>
                </c:pt>
                <c:pt idx="16">
                  <c:v>11614.10635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7C-4DB0-9788-83EC7529DE23}"/>
            </c:ext>
          </c:extLst>
        </c:ser>
        <c:ser>
          <c:idx val="2"/>
          <c:order val="2"/>
          <c:tx>
            <c:strRef>
              <c:f>'c20'!$D$9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'c20'!$A$10:$A$26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ene-mar 19</c:v>
                </c:pt>
                <c:pt idx="16">
                  <c:v>ene-mar 20</c:v>
                </c:pt>
              </c:strCache>
            </c:strRef>
          </c:cat>
          <c:val>
            <c:numRef>
              <c:f>'c20'!$D$10:$D$26</c:f>
              <c:numCache>
                <c:formatCode>#,##0</c:formatCode>
                <c:ptCount val="17"/>
                <c:pt idx="0">
                  <c:v>-35960.07</c:v>
                </c:pt>
                <c:pt idx="1">
                  <c:v>-37757.101999999999</c:v>
                </c:pt>
                <c:pt idx="2">
                  <c:v>-24660</c:v>
                </c:pt>
                <c:pt idx="3">
                  <c:v>-40904.800000000003</c:v>
                </c:pt>
                <c:pt idx="4">
                  <c:v>-37915</c:v>
                </c:pt>
                <c:pt idx="5">
                  <c:v>-38236.027999999998</c:v>
                </c:pt>
                <c:pt idx="6">
                  <c:v>-53304.402000000002</c:v>
                </c:pt>
                <c:pt idx="7">
                  <c:v>-68889.600000000006</c:v>
                </c:pt>
                <c:pt idx="8">
                  <c:v>-60520.894540000001</c:v>
                </c:pt>
                <c:pt idx="9">
                  <c:v>-45294.7961</c:v>
                </c:pt>
                <c:pt idx="10">
                  <c:v>-38666.07677</c:v>
                </c:pt>
                <c:pt idx="11">
                  <c:v>-43400.1944</c:v>
                </c:pt>
                <c:pt idx="12">
                  <c:v>-45386.181430000004</c:v>
                </c:pt>
                <c:pt idx="13">
                  <c:v>-63489.222860000002</c:v>
                </c:pt>
                <c:pt idx="14">
                  <c:v>-53546.94</c:v>
                </c:pt>
                <c:pt idx="15">
                  <c:v>-15825.761689999999</c:v>
                </c:pt>
                <c:pt idx="16">
                  <c:v>-11614.10635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7C-4DB0-9788-83EC7529D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5500672"/>
        <c:axId val="1"/>
      </c:barChart>
      <c:catAx>
        <c:axId val="202550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000"/>
          <c:min val="-8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Miles de dólares</a:t>
                </a:r>
              </a:p>
            </c:rich>
          </c:tx>
          <c:layout>
            <c:manualLayout>
              <c:xMode val="edge"/>
              <c:yMode val="edge"/>
              <c:x val="1.8764255345274823E-2"/>
              <c:y val="0.3112699599700875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2550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562186305659159"/>
          <c:y val="0.89667766389536496"/>
          <c:w val="0.54826295835827532"/>
          <c:h val="5.0281089165530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3. Precio medio de las importaciones de leche en polvo descremada</a:t>
            </a:r>
          </a:p>
        </c:rich>
      </c:tx>
      <c:layout>
        <c:manualLayout>
          <c:xMode val="edge"/>
          <c:yMode val="edge"/>
          <c:x val="0.19583354254631216"/>
          <c:y val="3.24996843748961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54482441637347"/>
          <c:y val="0.11531519800335037"/>
          <c:w val="0.8515323190757409"/>
          <c:h val="0.5515239708960431"/>
        </c:manualLayout>
      </c:layout>
      <c:lineChart>
        <c:grouping val="standard"/>
        <c:varyColors val="0"/>
        <c:ser>
          <c:idx val="2"/>
          <c:order val="0"/>
          <c:tx>
            <c:strRef>
              <c:f>'g2 - 3'!$BI$25</c:f>
              <c:strCache>
                <c:ptCount val="1"/>
                <c:pt idx="0">
                  <c:v>2016</c:v>
                </c:pt>
              </c:strCache>
            </c:strRef>
          </c:tx>
          <c:spPr>
            <a:ln w="34925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C80294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'g2 - 3'!$AT$26:$AT$37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'g2 - 3'!$BI$26:$BI$37</c:f>
              <c:numCache>
                <c:formatCode>#,##0</c:formatCode>
                <c:ptCount val="12"/>
                <c:pt idx="0">
                  <c:v>2019</c:v>
                </c:pt>
                <c:pt idx="1">
                  <c:v>2375</c:v>
                </c:pt>
                <c:pt idx="2">
                  <c:v>2162</c:v>
                </c:pt>
                <c:pt idx="3">
                  <c:v>2139</c:v>
                </c:pt>
                <c:pt idx="4">
                  <c:v>2097.89</c:v>
                </c:pt>
                <c:pt idx="5">
                  <c:v>2094</c:v>
                </c:pt>
                <c:pt idx="6">
                  <c:v>2118</c:v>
                </c:pt>
                <c:pt idx="7">
                  <c:v>2130</c:v>
                </c:pt>
                <c:pt idx="8">
                  <c:v>2240.14</c:v>
                </c:pt>
                <c:pt idx="9">
                  <c:v>2189</c:v>
                </c:pt>
                <c:pt idx="10">
                  <c:v>2275</c:v>
                </c:pt>
                <c:pt idx="11">
                  <c:v>2285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5E-4193-A79D-4BCCAC146AA4}"/>
            </c:ext>
          </c:extLst>
        </c:ser>
        <c:ser>
          <c:idx val="3"/>
          <c:order val="1"/>
          <c:tx>
            <c:strRef>
              <c:f>'g2 - 3'!$BJ$25</c:f>
              <c:strCache>
                <c:ptCount val="1"/>
                <c:pt idx="0">
                  <c:v>2017</c:v>
                </c:pt>
              </c:strCache>
            </c:strRef>
          </c:tx>
          <c:spPr>
            <a:ln w="34925"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'g2 - 3'!$AT$26:$AT$37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'g2 - 3'!$BJ$26:$BJ$37</c:f>
              <c:numCache>
                <c:formatCode>#,##0</c:formatCode>
                <c:ptCount val="12"/>
                <c:pt idx="0">
                  <c:v>2256</c:v>
                </c:pt>
                <c:pt idx="1">
                  <c:v>2345</c:v>
                </c:pt>
                <c:pt idx="2">
                  <c:v>2384</c:v>
                </c:pt>
                <c:pt idx="3">
                  <c:v>2493</c:v>
                </c:pt>
                <c:pt idx="4">
                  <c:v>2163</c:v>
                </c:pt>
                <c:pt idx="5">
                  <c:v>2071</c:v>
                </c:pt>
                <c:pt idx="6">
                  <c:v>2125</c:v>
                </c:pt>
                <c:pt idx="7">
                  <c:v>2260.8641002352015</c:v>
                </c:pt>
                <c:pt idx="8">
                  <c:v>2056.9130180999896</c:v>
                </c:pt>
                <c:pt idx="9">
                  <c:v>2178</c:v>
                </c:pt>
                <c:pt idx="10">
                  <c:v>2210.143962032098</c:v>
                </c:pt>
                <c:pt idx="11">
                  <c:v>2425.4503320284502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5E-4193-A79D-4BCCAC146AA4}"/>
            </c:ext>
          </c:extLst>
        </c:ser>
        <c:ser>
          <c:idx val="4"/>
          <c:order val="2"/>
          <c:tx>
            <c:strRef>
              <c:f>'g2 - 3'!$BK$25</c:f>
              <c:strCache>
                <c:ptCount val="1"/>
                <c:pt idx="0">
                  <c:v>2018</c:v>
                </c:pt>
              </c:strCache>
            </c:strRef>
          </c:tx>
          <c:spPr>
            <a:ln w="34925">
              <a:solidFill>
                <a:schemeClr val="accent6">
                  <a:lumMod val="50000"/>
                </a:schemeClr>
              </a:solidFill>
            </a:ln>
          </c:spPr>
          <c:marker>
            <c:spPr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'g2 - 3'!$AT$26:$AT$37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'g2 - 3'!$BK$26:$BK$37</c:f>
              <c:numCache>
                <c:formatCode>#,##0</c:formatCode>
                <c:ptCount val="12"/>
                <c:pt idx="0">
                  <c:v>2005</c:v>
                </c:pt>
                <c:pt idx="1">
                  <c:v>1896</c:v>
                </c:pt>
                <c:pt idx="2">
                  <c:v>1849.428989247968</c:v>
                </c:pt>
                <c:pt idx="3">
                  <c:v>1898</c:v>
                </c:pt>
                <c:pt idx="4">
                  <c:v>1875</c:v>
                </c:pt>
                <c:pt idx="5">
                  <c:v>1897</c:v>
                </c:pt>
                <c:pt idx="6">
                  <c:v>2145</c:v>
                </c:pt>
                <c:pt idx="7">
                  <c:v>2013</c:v>
                </c:pt>
                <c:pt idx="8">
                  <c:v>1971</c:v>
                </c:pt>
                <c:pt idx="9">
                  <c:v>2045.5</c:v>
                </c:pt>
                <c:pt idx="10">
                  <c:v>2100</c:v>
                </c:pt>
                <c:pt idx="11">
                  <c:v>2003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5E-4193-A79D-4BCCAC146AA4}"/>
            </c:ext>
          </c:extLst>
        </c:ser>
        <c:ser>
          <c:idx val="0"/>
          <c:order val="3"/>
          <c:tx>
            <c:strRef>
              <c:f>'g2 - 3'!$BL$25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'g2 - 3'!$AT$26:$AT$37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'g2 - 3'!$BL$26:$BL$37</c:f>
              <c:numCache>
                <c:formatCode>#,##0</c:formatCode>
                <c:ptCount val="12"/>
                <c:pt idx="0">
                  <c:v>2222.635848309902</c:v>
                </c:pt>
                <c:pt idx="1">
                  <c:v>2171.5087983613635</c:v>
                </c:pt>
                <c:pt idx="2">
                  <c:v>2224.5157471003017</c:v>
                </c:pt>
                <c:pt idx="3">
                  <c:v>2304.6148608907652</c:v>
                </c:pt>
                <c:pt idx="4">
                  <c:v>2356.6514380619742</c:v>
                </c:pt>
                <c:pt idx="5">
                  <c:v>2561.8407483989695</c:v>
                </c:pt>
                <c:pt idx="6">
                  <c:v>2399.7511279424416</c:v>
                </c:pt>
                <c:pt idx="7">
                  <c:v>2576.7864103788861</c:v>
                </c:pt>
                <c:pt idx="8">
                  <c:v>2482.9843174330467</c:v>
                </c:pt>
                <c:pt idx="9">
                  <c:v>2452.3852695783075</c:v>
                </c:pt>
                <c:pt idx="10">
                  <c:v>2798.5182252855434</c:v>
                </c:pt>
                <c:pt idx="11">
                  <c:v>2565.9317520180089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5E-4193-A79D-4BCCAC146AA4}"/>
            </c:ext>
          </c:extLst>
        </c:ser>
        <c:ser>
          <c:idx val="1"/>
          <c:order val="4"/>
          <c:tx>
            <c:strRef>
              <c:f>'g2 - 3'!$BM$25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'g2 - 3'!$AT$26:$AT$37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'g2 - 3'!$BM$26:$BM$37</c:f>
              <c:numCache>
                <c:formatCode>#,##0</c:formatCode>
                <c:ptCount val="12"/>
                <c:pt idx="0">
                  <c:v>2539</c:v>
                </c:pt>
                <c:pt idx="1">
                  <c:v>2555</c:v>
                </c:pt>
                <c:pt idx="2">
                  <c:v>3071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85E-4193-A79D-4BCCAC146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346848"/>
        <c:axId val="1"/>
      </c:lineChart>
      <c:catAx>
        <c:axId val="202834684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5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Dólares CIF  por  toneladas</a:t>
                </a:r>
              </a:p>
            </c:rich>
          </c:tx>
          <c:layout>
            <c:manualLayout>
              <c:xMode val="edge"/>
              <c:yMode val="edge"/>
              <c:x val="3.383483586290844E-2"/>
              <c:y val="0.247188544469915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28346848"/>
        <c:crosses val="autoZero"/>
        <c:crossBetween val="between"/>
        <c:majorUnit val="500"/>
        <c:minorUnit val="1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4. Importaciones de leche en polvo por país de origen
Año 2019
Toneladas 16.038</a:t>
            </a:r>
          </a:p>
        </c:rich>
      </c:tx>
      <c:layout>
        <c:manualLayout>
          <c:xMode val="edge"/>
          <c:yMode val="edge"/>
          <c:x val="0.25683086125862176"/>
          <c:y val="3.754248366013071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743209424403348"/>
          <c:y val="0.39801847603695206"/>
          <c:w val="0.35557300250259416"/>
          <c:h val="0.35047884762436193"/>
        </c:manualLayout>
      </c:layout>
      <c:pie3DChart>
        <c:varyColors val="1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explosion val="32"/>
          <c:dPt>
            <c:idx val="0"/>
            <c:bubble3D val="0"/>
            <c:explosion val="18"/>
            <c:spPr>
              <a:solidFill>
                <a:schemeClr val="accent4">
                  <a:lumMod val="75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9E1-4026-A112-046B9E1598B2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9E1-4026-A112-046B9E1598B2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9E1-4026-A112-046B9E1598B2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9E1-4026-A112-046B9E1598B2}"/>
              </c:ext>
            </c:extLst>
          </c:dPt>
          <c:dPt>
            <c:idx val="4"/>
            <c:bubble3D val="0"/>
            <c:spPr>
              <a:solidFill>
                <a:srgbClr val="1F497D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9E1-4026-A112-046B9E1598B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9E1-4026-A112-046B9E1598B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9E1-4026-A112-046B9E1598B2}"/>
              </c:ext>
            </c:extLst>
          </c:dPt>
          <c:dLbls>
            <c:dLbl>
              <c:idx val="0"/>
              <c:layout>
                <c:manualLayout>
                  <c:x val="8.9429439052676418E-2"/>
                  <c:y val="-0.1394126910606763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E1-4026-A112-046B9E1598B2}"/>
                </c:ext>
              </c:extLst>
            </c:dLbl>
            <c:dLbl>
              <c:idx val="1"/>
              <c:layout>
                <c:manualLayout>
                  <c:x val="-4.6627906976744224E-2"/>
                  <c:y val="0.2043019916628068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E1-4026-A112-046B9E1598B2}"/>
                </c:ext>
              </c:extLst>
            </c:dLbl>
            <c:dLbl>
              <c:idx val="2"/>
              <c:layout>
                <c:manualLayout>
                  <c:x val="-0.12952633827748275"/>
                  <c:y val="7.095877721167197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E1-4026-A112-046B9E1598B2}"/>
                </c:ext>
              </c:extLst>
            </c:dLbl>
            <c:dLbl>
              <c:idx val="3"/>
              <c:layout>
                <c:manualLayout>
                  <c:x val="-0.1020820362570958"/>
                  <c:y val="-2.899284648242499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E1-4026-A112-046B9E1598B2}"/>
                </c:ext>
              </c:extLst>
            </c:dLbl>
            <c:dLbl>
              <c:idx val="4"/>
              <c:layout>
                <c:manualLayout>
                  <c:x val="-4.7448879936519563E-2"/>
                  <c:y val="-9.618280067932687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E1-4026-A112-046B9E1598B2}"/>
                </c:ext>
              </c:extLst>
            </c:dLbl>
            <c:dLbl>
              <c:idx val="5"/>
              <c:layout>
                <c:manualLayout>
                  <c:x val="2.5868430690349824E-2"/>
                  <c:y val="-5.773948844629715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E1-4026-A112-046B9E1598B2}"/>
                </c:ext>
              </c:extLst>
            </c:dLbl>
            <c:dLbl>
              <c:idx val="6"/>
              <c:layout>
                <c:manualLayout>
                  <c:x val="0.11565769395104675"/>
                  <c:y val="-4.018650609850239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E1-4026-A112-046B9E1598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'c6'!$AM$4:$AM$10</c:f>
              <c:strCache>
                <c:ptCount val="7"/>
                <c:pt idx="0">
                  <c:v>Estados Unidos</c:v>
                </c:pt>
                <c:pt idx="1">
                  <c:v>Uruguay</c:v>
                </c:pt>
                <c:pt idx="2">
                  <c:v>Unión Europea</c:v>
                </c:pt>
                <c:pt idx="3">
                  <c:v>Canadá</c:v>
                </c:pt>
                <c:pt idx="4">
                  <c:v>Argentina</c:v>
                </c:pt>
                <c:pt idx="5">
                  <c:v>Nueva Zelanda</c:v>
                </c:pt>
                <c:pt idx="6">
                  <c:v>Otros</c:v>
                </c:pt>
              </c:strCache>
            </c:strRef>
          </c:cat>
          <c:val>
            <c:numRef>
              <c:f>'c6'!$AN$4:$AN$10</c:f>
              <c:numCache>
                <c:formatCode>#,##0</c:formatCode>
                <c:ptCount val="7"/>
                <c:pt idx="0">
                  <c:v>11779.017128599999</c:v>
                </c:pt>
                <c:pt idx="1">
                  <c:v>2017.009</c:v>
                </c:pt>
                <c:pt idx="2">
                  <c:v>840.81899999999996</c:v>
                </c:pt>
                <c:pt idx="3">
                  <c:v>692.47500000000002</c:v>
                </c:pt>
                <c:pt idx="4">
                  <c:v>581.63891540000009</c:v>
                </c:pt>
                <c:pt idx="5">
                  <c:v>124.77500000000001</c:v>
                </c:pt>
                <c:pt idx="6">
                  <c:v>2.5341299999999998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9E1-4026-A112-046B9E159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5. Importaciones de leche en polvo por país de origen
Enero - marzo 2020
Toneladas 3.525</a:t>
            </a:r>
          </a:p>
        </c:rich>
      </c:tx>
      <c:layout>
        <c:manualLayout>
          <c:xMode val="edge"/>
          <c:yMode val="edge"/>
          <c:x val="0.2444973448086431"/>
          <c:y val="4.98438320209973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675642585493141"/>
          <c:y val="0.47233202099737531"/>
          <c:w val="0.30589890086336813"/>
          <c:h val="0.30985915492957744"/>
        </c:manualLayout>
      </c:layout>
      <c:pie3DChart>
        <c:varyColors val="1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explosion val="15"/>
            <c:spPr>
              <a:solidFill>
                <a:schemeClr val="accent4">
                  <a:lumMod val="75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F1F-416E-A72B-75C5DC0D2448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  <a:ln w="31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F1F-416E-A72B-75C5DC0D2448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F1F-416E-A72B-75C5DC0D2448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F1F-416E-A72B-75C5DC0D2448}"/>
              </c:ext>
            </c:extLst>
          </c:dPt>
          <c:dPt>
            <c:idx val="4"/>
            <c:bubble3D val="0"/>
            <c:spPr>
              <a:solidFill>
                <a:schemeClr val="tx2">
                  <a:lumMod val="75000"/>
                </a:schemeClr>
              </a:solidFill>
              <a:ln w="3175">
                <a:solidFill>
                  <a:schemeClr val="accent1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F1F-416E-A72B-75C5DC0D2448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F1F-416E-A72B-75C5DC0D2448}"/>
              </c:ext>
            </c:extLst>
          </c:dPt>
          <c:dLbls>
            <c:dLbl>
              <c:idx val="0"/>
              <c:layout>
                <c:manualLayout>
                  <c:x val="6.2845785265213935E-2"/>
                  <c:y val="-7.42545931758530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1F-416E-A72B-75C5DC0D2448}"/>
                </c:ext>
              </c:extLst>
            </c:dLbl>
            <c:dLbl>
              <c:idx val="1"/>
              <c:layout>
                <c:manualLayout>
                  <c:x val="-4.7766892510529207E-2"/>
                  <c:y val="1.06762904636920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1F-416E-A72B-75C5DC0D2448}"/>
                </c:ext>
              </c:extLst>
            </c:dLbl>
            <c:dLbl>
              <c:idx val="2"/>
              <c:layout>
                <c:manualLayout>
                  <c:x val="-8.7213422450100719E-2"/>
                  <c:y val="-2.080008748906386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1F-416E-A72B-75C5DC0D2448}"/>
                </c:ext>
              </c:extLst>
            </c:dLbl>
            <c:dLbl>
              <c:idx val="3"/>
              <c:layout>
                <c:manualLayout>
                  <c:x val="-4.1342092412866994E-2"/>
                  <c:y val="-0.1193805774278215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1F-416E-A72B-75C5DC0D2448}"/>
                </c:ext>
              </c:extLst>
            </c:dLbl>
            <c:dLbl>
              <c:idx val="4"/>
              <c:layout>
                <c:manualLayout>
                  <c:x val="4.3784563266800879E-2"/>
                  <c:y val="-7.918678915135607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1F-416E-A72B-75C5DC0D2448}"/>
                </c:ext>
              </c:extLst>
            </c:dLbl>
            <c:dLbl>
              <c:idx val="5"/>
              <c:layout>
                <c:manualLayout>
                  <c:x val="0.10852560581090154"/>
                  <c:y val="-1.369422572178477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1F-416E-A72B-75C5DC0D2448}"/>
                </c:ext>
              </c:extLst>
            </c:dLbl>
            <c:dLbl>
              <c:idx val="6"/>
              <c:layout>
                <c:manualLayout>
                  <c:x val="0.13138848196301045"/>
                  <c:y val="-5.952537182852143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F1F-416E-A72B-75C5DC0D244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'c6'!$AM$16:$AM$21</c:f>
              <c:strCache>
                <c:ptCount val="6"/>
                <c:pt idx="0">
                  <c:v>Estados Unidos</c:v>
                </c:pt>
                <c:pt idx="1">
                  <c:v>Nueva Zelanda</c:v>
                </c:pt>
                <c:pt idx="2">
                  <c:v>Uruguay</c:v>
                </c:pt>
                <c:pt idx="3">
                  <c:v>Unión Europea</c:v>
                </c:pt>
                <c:pt idx="4">
                  <c:v>Argentina</c:v>
                </c:pt>
                <c:pt idx="5">
                  <c:v>Otros</c:v>
                </c:pt>
              </c:strCache>
            </c:strRef>
          </c:cat>
          <c:val>
            <c:numRef>
              <c:f>'c6'!$AN$16:$AN$21</c:f>
              <c:numCache>
                <c:formatCode>#,##0</c:formatCode>
                <c:ptCount val="6"/>
                <c:pt idx="0">
                  <c:v>1941.1194799999998</c:v>
                </c:pt>
                <c:pt idx="1">
                  <c:v>1331.125</c:v>
                </c:pt>
                <c:pt idx="2">
                  <c:v>140</c:v>
                </c:pt>
                <c:pt idx="3">
                  <c:v>62.598500000000008</c:v>
                </c:pt>
                <c:pt idx="4">
                  <c:v>25.0075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F1F-416E-A72B-75C5DC0D2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6. Importaciones de quesos por país de origen
Año 2019
Toneladas 43.588</a:t>
            </a:r>
          </a:p>
        </c:rich>
      </c:tx>
      <c:layout>
        <c:manualLayout>
          <c:xMode val="edge"/>
          <c:yMode val="edge"/>
          <c:x val="0.28149524044537166"/>
          <c:y val="3.654494275172125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242134062927498"/>
          <c:y val="0.44850571095325309"/>
          <c:w val="0.33652530779753764"/>
          <c:h val="0.3255819235068059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A70-4873-887C-04B5CE65547C}"/>
              </c:ext>
            </c:extLst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A70-4873-887C-04B5CE65547C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A70-4873-887C-04B5CE65547C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A70-4873-887C-04B5CE65547C}"/>
              </c:ext>
            </c:extLst>
          </c:dPt>
          <c:dPt>
            <c:idx val="4"/>
            <c:bubble3D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A70-4873-887C-04B5CE65547C}"/>
              </c:ext>
            </c:extLst>
          </c:dPt>
          <c:dPt>
            <c:idx val="5"/>
            <c:bubble3D val="0"/>
            <c:spPr>
              <a:solidFill>
                <a:schemeClr val="accent6">
                  <a:lumMod val="5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A70-4873-887C-04B5CE65547C}"/>
              </c:ext>
            </c:extLst>
          </c:dPt>
          <c:dPt>
            <c:idx val="6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A70-4873-887C-04B5CE65547C}"/>
              </c:ext>
            </c:extLst>
          </c:dPt>
          <c:dPt>
            <c:idx val="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A70-4873-887C-04B5CE65547C}"/>
              </c:ext>
            </c:extLst>
          </c:dPt>
          <c:dLbls>
            <c:dLbl>
              <c:idx val="0"/>
              <c:layout>
                <c:manualLayout>
                  <c:x val="-1.6677105702696253E-3"/>
                  <c:y val="-7.612077267320006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70-4873-887C-04B5CE65547C}"/>
                </c:ext>
              </c:extLst>
            </c:dLbl>
            <c:dLbl>
              <c:idx val="1"/>
              <c:layout>
                <c:manualLayout>
                  <c:x val="1.777037103316631E-2"/>
                  <c:y val="8.551672048188212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70-4873-887C-04B5CE65547C}"/>
                </c:ext>
              </c:extLst>
            </c:dLbl>
            <c:dLbl>
              <c:idx val="2"/>
              <c:layout>
                <c:manualLayout>
                  <c:x val="-2.3937306132188023E-2"/>
                  <c:y val="4.74472705300324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70-4873-887C-04B5CE65547C}"/>
                </c:ext>
              </c:extLst>
            </c:dLbl>
            <c:dLbl>
              <c:idx val="3"/>
              <c:layout>
                <c:manualLayout>
                  <c:x val="-3.4171947334116784E-2"/>
                  <c:y val="4.599885327464080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70-4873-887C-04B5CE65547C}"/>
                </c:ext>
              </c:extLst>
            </c:dLbl>
            <c:dLbl>
              <c:idx val="4"/>
              <c:layout>
                <c:manualLayout>
                  <c:x val="-2.7061043460286413E-2"/>
                  <c:y val="-3.910074537148353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70-4873-887C-04B5CE65547C}"/>
                </c:ext>
              </c:extLst>
            </c:dLbl>
            <c:dLbl>
              <c:idx val="5"/>
              <c:layout>
                <c:manualLayout>
                  <c:x val="-1.690525505817948E-2"/>
                  <c:y val="-0.122026004771857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70-4873-887C-04B5CE65547C}"/>
                </c:ext>
              </c:extLst>
            </c:dLbl>
            <c:dLbl>
              <c:idx val="6"/>
              <c:layout>
                <c:manualLayout>
                  <c:x val="3.9296888115167641E-2"/>
                  <c:y val="-0.1284750402278654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70-4873-887C-04B5CE65547C}"/>
                </c:ext>
              </c:extLst>
            </c:dLbl>
            <c:dLbl>
              <c:idx val="7"/>
              <c:layout>
                <c:manualLayout>
                  <c:x val="6.056903659955086E-2"/>
                  <c:y val="-8.339541679767695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70-4873-887C-04B5CE6554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'c7'!$BB$7:$BB$14</c:f>
              <c:strCache>
                <c:ptCount val="8"/>
                <c:pt idx="0">
                  <c:v>Estados Unidos</c:v>
                </c:pt>
                <c:pt idx="1">
                  <c:v>Argentina</c:v>
                </c:pt>
                <c:pt idx="2">
                  <c:v>Alemania</c:v>
                </c:pt>
                <c:pt idx="3">
                  <c:v>Nueva Zelanda</c:v>
                </c:pt>
                <c:pt idx="4">
                  <c:v>Países Bajos</c:v>
                </c:pt>
                <c:pt idx="5">
                  <c:v>México</c:v>
                </c:pt>
                <c:pt idx="6">
                  <c:v>Uruguay</c:v>
                </c:pt>
                <c:pt idx="7">
                  <c:v>Otros</c:v>
                </c:pt>
              </c:strCache>
            </c:strRef>
          </c:cat>
          <c:val>
            <c:numRef>
              <c:f>'c7'!$BC$7:$BC$14</c:f>
              <c:numCache>
                <c:formatCode>#,##0</c:formatCode>
                <c:ptCount val="8"/>
                <c:pt idx="0">
                  <c:v>11537.215880100001</c:v>
                </c:pt>
                <c:pt idx="1">
                  <c:v>8757.0627430000004</c:v>
                </c:pt>
                <c:pt idx="2">
                  <c:v>6807.975765000001</c:v>
                </c:pt>
                <c:pt idx="3">
                  <c:v>4168.5334350000003</c:v>
                </c:pt>
                <c:pt idx="4">
                  <c:v>3621.0784068999997</c:v>
                </c:pt>
                <c:pt idx="5">
                  <c:v>2405.0065499999996</c:v>
                </c:pt>
                <c:pt idx="6">
                  <c:v>1644.2842600000001</c:v>
                </c:pt>
                <c:pt idx="7">
                  <c:v>4646.5058061999989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A70-4873-887C-04B5CE655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Gráfico Nº 7. Importaciones de quesos por país de origen
Enero -</a:t>
            </a:r>
            <a:r>
              <a:rPr lang="es-CL" baseline="0"/>
              <a:t> marzo</a:t>
            </a:r>
            <a:r>
              <a:rPr lang="es-CL"/>
              <a:t> 2020
Toneladas 12.159</a:t>
            </a:r>
          </a:p>
        </c:rich>
      </c:tx>
      <c:layout>
        <c:manualLayout>
          <c:xMode val="edge"/>
          <c:yMode val="edge"/>
          <c:x val="0.26820931571587742"/>
          <c:y val="6.084707832573560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926128590971272"/>
          <c:y val="0.45270270270270269"/>
          <c:w val="0.3228454172366621"/>
          <c:h val="0.3175675675675675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C65-49E7-8873-34FCCEC14183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C65-49E7-8873-34FCCEC14183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C65-49E7-8873-34FCCEC1418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C65-49E7-8873-34FCCEC14183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C65-49E7-8873-34FCCEC14183}"/>
              </c:ext>
            </c:extLst>
          </c:dPt>
          <c:dPt>
            <c:idx val="5"/>
            <c:bubble3D val="0"/>
            <c:spPr>
              <a:solidFill>
                <a:schemeClr val="accent6">
                  <a:lumMod val="5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C65-49E7-8873-34FCCEC14183}"/>
              </c:ext>
            </c:extLst>
          </c:dPt>
          <c:dPt>
            <c:idx val="6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C65-49E7-8873-34FCCEC14183}"/>
              </c:ext>
            </c:extLst>
          </c:dPt>
          <c:dLbls>
            <c:dLbl>
              <c:idx val="0"/>
              <c:layout>
                <c:manualLayout>
                  <c:x val="4.3266523502743973E-2"/>
                  <c:y val="-4.972928925400570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65-49E7-8873-34FCCEC14183}"/>
                </c:ext>
              </c:extLst>
            </c:dLbl>
            <c:dLbl>
              <c:idx val="1"/>
              <c:layout>
                <c:manualLayout>
                  <c:x val="4.0310060160362066E-2"/>
                  <c:y val="4.774062054200125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65-49E7-8873-34FCCEC14183}"/>
                </c:ext>
              </c:extLst>
            </c:dLbl>
            <c:dLbl>
              <c:idx val="2"/>
              <c:layout>
                <c:manualLayout>
                  <c:x val="6.3876461465044139E-3"/>
                  <c:y val="6.58494306916669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65-49E7-8873-34FCCEC14183}"/>
                </c:ext>
              </c:extLst>
            </c:dLbl>
            <c:dLbl>
              <c:idx val="3"/>
              <c:layout>
                <c:manualLayout>
                  <c:x val="-3.2431549749463134E-2"/>
                  <c:y val="2.069374421722455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65-49E7-8873-34FCCEC14183}"/>
                </c:ext>
              </c:extLst>
            </c:dLbl>
            <c:dLbl>
              <c:idx val="4"/>
              <c:layout>
                <c:manualLayout>
                  <c:x val="-3.6931519923645906E-2"/>
                  <c:y val="-6.895787307162148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65-49E7-8873-34FCCEC14183}"/>
                </c:ext>
              </c:extLst>
            </c:dLbl>
            <c:dLbl>
              <c:idx val="5"/>
              <c:layout>
                <c:manualLayout>
                  <c:x val="3.5906704843712715E-2"/>
                  <c:y val="-0.1104216469344209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65-49E7-8873-34FCCEC14183}"/>
                </c:ext>
              </c:extLst>
            </c:dLbl>
            <c:dLbl>
              <c:idx val="6"/>
              <c:layout>
                <c:manualLayout>
                  <c:x val="7.4970025053686398E-2"/>
                  <c:y val="-9.895277478804362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65-49E7-8873-34FCCEC14183}"/>
                </c:ext>
              </c:extLst>
            </c:dLbl>
            <c:dLbl>
              <c:idx val="7"/>
              <c:layout>
                <c:manualLayout>
                  <c:x val="6.6417880977169746E-2"/>
                  <c:y val="-0.1333989362877004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65-49E7-8873-34FCCEC14183}"/>
                </c:ext>
              </c:extLst>
            </c:dLbl>
            <c:dLbl>
              <c:idx val="8"/>
              <c:layout>
                <c:manualLayout>
                  <c:x val="9.6947513371196892E-2"/>
                  <c:y val="-0.1105381854131424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65-49E7-8873-34FCCEC141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'c7'!$BB$22:$BB$28</c:f>
              <c:strCache>
                <c:ptCount val="7"/>
                <c:pt idx="0">
                  <c:v>Argentina</c:v>
                </c:pt>
                <c:pt idx="1">
                  <c:v>Estados Unidos</c:v>
                </c:pt>
                <c:pt idx="2">
                  <c:v>Alemania</c:v>
                </c:pt>
                <c:pt idx="3">
                  <c:v>Nueva Zelanda</c:v>
                </c:pt>
                <c:pt idx="4">
                  <c:v>Países Bajos</c:v>
                </c:pt>
                <c:pt idx="5">
                  <c:v>México</c:v>
                </c:pt>
                <c:pt idx="6">
                  <c:v>Otros</c:v>
                </c:pt>
              </c:strCache>
            </c:strRef>
          </c:cat>
          <c:val>
            <c:numRef>
              <c:f>'c7'!$BC$22:$BC$28</c:f>
              <c:numCache>
                <c:formatCode>#,##0</c:formatCode>
                <c:ptCount val="7"/>
                <c:pt idx="0">
                  <c:v>2108.1723099999999</c:v>
                </c:pt>
                <c:pt idx="1">
                  <c:v>2703.6869510000001</c:v>
                </c:pt>
                <c:pt idx="2">
                  <c:v>2106.9699370000003</c:v>
                </c:pt>
                <c:pt idx="3">
                  <c:v>1844.9308600000002</c:v>
                </c:pt>
                <c:pt idx="4">
                  <c:v>1521.2903999999999</c:v>
                </c:pt>
                <c:pt idx="5">
                  <c:v>636.98143999999991</c:v>
                </c:pt>
                <c:pt idx="6">
                  <c:v>1237.3681163000001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C65-49E7-8873-34FCCEC14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8: Importaciones de quesos por variedades
Enero - marzo 2020
Toneladas 12.159</a:t>
            </a:r>
          </a:p>
        </c:rich>
      </c:tx>
      <c:layout>
        <c:manualLayout>
          <c:xMode val="edge"/>
          <c:yMode val="edge"/>
          <c:x val="0.31611694371536891"/>
          <c:y val="5.268939393939393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597783610382034"/>
          <c:y val="0.41382635409210211"/>
          <c:w val="0.41209620596019853"/>
          <c:h val="0.332386824710949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rgbClr val="A6A6A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6DAB-4A03-9C3E-2C757C29DD9C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DAB-4A03-9C3E-2C757C29DD9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6DAB-4A03-9C3E-2C757C29DD9C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DAB-4A03-9C3E-2C757C29DD9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6DAB-4A03-9C3E-2C757C29DD9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DAB-4A03-9C3E-2C757C29DD9C}"/>
              </c:ext>
            </c:extLst>
          </c:dPt>
          <c:dPt>
            <c:idx val="6"/>
            <c:bubble3D val="0"/>
            <c:spPr>
              <a:solidFill>
                <a:srgbClr val="D9D9D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6DAB-4A03-9C3E-2C757C29DD9C}"/>
              </c:ext>
            </c:extLst>
          </c:dPt>
          <c:dPt>
            <c:idx val="7"/>
            <c:bubble3D val="0"/>
            <c:spPr>
              <a:solidFill>
                <a:srgbClr val="8EB4E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DAB-4A03-9C3E-2C757C29DD9C}"/>
              </c:ext>
            </c:extLst>
          </c:dPt>
          <c:dPt>
            <c:idx val="8"/>
            <c:bubble3D val="0"/>
            <c:spPr>
              <a:solidFill>
                <a:srgbClr val="5959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6DAB-4A03-9C3E-2C757C29DD9C}"/>
              </c:ext>
            </c:extLst>
          </c:dPt>
          <c:dPt>
            <c:idx val="9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DAB-4A03-9C3E-2C757C29DD9C}"/>
              </c:ext>
            </c:extLst>
          </c:dPt>
          <c:dPt>
            <c:idx val="10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6DAB-4A03-9C3E-2C757C29DD9C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6DAB-4A03-9C3E-2C757C29DD9C}"/>
              </c:ext>
            </c:extLst>
          </c:dPt>
          <c:dLbls>
            <c:dLbl>
              <c:idx val="0"/>
              <c:layout>
                <c:manualLayout>
                  <c:x val="9.3555409740449041E-2"/>
                  <c:y val="-9.98520639465521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AB-4A03-9C3E-2C757C29DD9C}"/>
                </c:ext>
              </c:extLst>
            </c:dLbl>
            <c:dLbl>
              <c:idx val="1"/>
              <c:layout>
                <c:manualLayout>
                  <c:x val="3.9913385826771654E-2"/>
                  <c:y val="-6.44938558816511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AB-4A03-9C3E-2C757C29DD9C}"/>
                </c:ext>
              </c:extLst>
            </c:dLbl>
            <c:dLbl>
              <c:idx val="2"/>
              <c:layout>
                <c:manualLayout>
                  <c:x val="3.7532662583843551E-2"/>
                  <c:y val="-0.1674868766404199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AB-4A03-9C3E-2C757C29DD9C}"/>
                </c:ext>
              </c:extLst>
            </c:dLbl>
            <c:dLbl>
              <c:idx val="3"/>
              <c:layout>
                <c:manualLayout>
                  <c:x val="6.9164771070282752E-2"/>
                  <c:y val="-7.32056788356001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AB-4A03-9C3E-2C757C29DD9C}"/>
                </c:ext>
              </c:extLst>
            </c:dLbl>
            <c:dLbl>
              <c:idx val="4"/>
              <c:layout>
                <c:manualLayout>
                  <c:x val="6.3107174103237101E-2"/>
                  <c:y val="6.20845263660224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AB-4A03-9C3E-2C757C29DD9C}"/>
                </c:ext>
              </c:extLst>
            </c:dLbl>
            <c:dLbl>
              <c:idx val="5"/>
              <c:layout>
                <c:manualLayout>
                  <c:x val="4.0044327792359155E-2"/>
                  <c:y val="0.1713955499880696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AB-4A03-9C3E-2C757C29DD9C}"/>
                </c:ext>
              </c:extLst>
            </c:dLbl>
            <c:dLbl>
              <c:idx val="6"/>
              <c:layout>
                <c:manualLayout>
                  <c:x val="-8.6011811023622112E-2"/>
                  <c:y val="0.1239653424003817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DAB-4A03-9C3E-2C757C29DD9C}"/>
                </c:ext>
              </c:extLst>
            </c:dLbl>
            <c:dLbl>
              <c:idx val="7"/>
              <c:layout>
                <c:manualLayout>
                  <c:x val="-4.0902158063575389E-2"/>
                  <c:y val="6.31000954426151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AB-4A03-9C3E-2C757C29DD9C}"/>
                </c:ext>
              </c:extLst>
            </c:dLbl>
            <c:dLbl>
              <c:idx val="8"/>
              <c:layout>
                <c:manualLayout>
                  <c:x val="-0.11898104403616218"/>
                  <c:y val="2.36002743975184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DAB-4A03-9C3E-2C757C29DD9C}"/>
                </c:ext>
              </c:extLst>
            </c:dLbl>
            <c:dLbl>
              <c:idx val="9"/>
              <c:layout>
                <c:manualLayout>
                  <c:x val="-7.719816272965882E-2"/>
                  <c:y val="-0.1058846337389644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AB-4A03-9C3E-2C757C29DD9C}"/>
                </c:ext>
              </c:extLst>
            </c:dLbl>
            <c:dLbl>
              <c:idx val="10"/>
              <c:layout>
                <c:manualLayout>
                  <c:x val="2.8852726742490453E-2"/>
                  <c:y val="-0.126239560963970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DAB-4A03-9C3E-2C757C29DD9C}"/>
                </c:ext>
              </c:extLst>
            </c:dLbl>
            <c:dLbl>
              <c:idx val="11"/>
              <c:layout>
                <c:manualLayout>
                  <c:x val="9.4241324001166582E-2"/>
                  <c:y val="-0.1424964209019327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DAB-4A03-9C3E-2C757C29DD9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'c8'!$AQ$7:$AQ$18</c:f>
              <c:strCache>
                <c:ptCount val="12"/>
                <c:pt idx="0">
                  <c:v>Fresco</c:v>
                </c:pt>
                <c:pt idx="1">
                  <c:v>Crema</c:v>
                </c:pt>
                <c:pt idx="2">
                  <c:v>Mozzarella</c:v>
                </c:pt>
                <c:pt idx="3">
                  <c:v>Demás quesos frescos</c:v>
                </c:pt>
                <c:pt idx="4">
                  <c:v>Cualquier tipo, rallado o polvo</c:v>
                </c:pt>
                <c:pt idx="5">
                  <c:v>Fundido</c:v>
                </c:pt>
                <c:pt idx="6">
                  <c:v>Pasta azul</c:v>
                </c:pt>
                <c:pt idx="7">
                  <c:v>Gouda</c:v>
                </c:pt>
                <c:pt idx="8">
                  <c:v>Cheddar</c:v>
                </c:pt>
                <c:pt idx="9">
                  <c:v>Edam</c:v>
                </c:pt>
                <c:pt idx="10">
                  <c:v>Parmesano</c:v>
                </c:pt>
                <c:pt idx="11">
                  <c:v>Los demás</c:v>
                </c:pt>
              </c:strCache>
            </c:strRef>
          </c:cat>
          <c:val>
            <c:numRef>
              <c:f>'c8'!$AR$7:$AR$18</c:f>
              <c:numCache>
                <c:formatCode>#,##0.0</c:formatCode>
                <c:ptCount val="12"/>
                <c:pt idx="0">
                  <c:v>62.503920000000001</c:v>
                </c:pt>
                <c:pt idx="1">
                  <c:v>2158.7905329999999</c:v>
                </c:pt>
                <c:pt idx="2">
                  <c:v>1897.761227</c:v>
                </c:pt>
                <c:pt idx="3">
                  <c:v>64.756665999999996</c:v>
                </c:pt>
                <c:pt idx="4">
                  <c:v>427.81997519999999</c:v>
                </c:pt>
                <c:pt idx="5">
                  <c:v>290.83241399999997</c:v>
                </c:pt>
                <c:pt idx="6">
                  <c:v>130.99683400000001</c:v>
                </c:pt>
                <c:pt idx="7">
                  <c:v>5604.7446579999996</c:v>
                </c:pt>
                <c:pt idx="8">
                  <c:v>271.79776549999997</c:v>
                </c:pt>
                <c:pt idx="9">
                  <c:v>57.875529999999998</c:v>
                </c:pt>
                <c:pt idx="10">
                  <c:v>178.12772849999999</c:v>
                </c:pt>
                <c:pt idx="11">
                  <c:v>1013.3927631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DAB-4A03-9C3E-2C757C29D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Gráfico Nº 9. Exportaciones de productos lácteos
Enero - marzo 2020
Valor miles dólares FOB 43.849</a:t>
            </a:r>
          </a:p>
        </c:rich>
      </c:tx>
      <c:layout>
        <c:manualLayout>
          <c:xMode val="edge"/>
          <c:yMode val="edge"/>
          <c:x val="0.28638612016398252"/>
          <c:y val="3.35364329458817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973563204445362"/>
          <c:y val="0.35021454176635003"/>
          <c:w val="0.45723207349587619"/>
          <c:h val="0.3567078480907132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explosion val="24"/>
          <c:dPt>
            <c:idx val="0"/>
            <c:bubble3D val="0"/>
            <c:spPr>
              <a:solidFill>
                <a:srgbClr val="E3E3E3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585-4748-B06F-5BE9100D5EF5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585-4748-B06F-5BE9100D5EF5}"/>
              </c:ext>
            </c:extLst>
          </c:dPt>
          <c:dPt>
            <c:idx val="2"/>
            <c:bubble3D val="0"/>
            <c:spPr>
              <a:solidFill>
                <a:srgbClr val="CC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585-4748-B06F-5BE9100D5EF5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585-4748-B06F-5BE9100D5EF5}"/>
              </c:ext>
            </c:extLst>
          </c:dPt>
          <c:dPt>
            <c:idx val="4"/>
            <c:bubble3D val="0"/>
            <c:spPr>
              <a:solidFill>
                <a:srgbClr val="9933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585-4748-B06F-5BE9100D5EF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585-4748-B06F-5BE9100D5EF5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585-4748-B06F-5BE9100D5EF5}"/>
              </c:ext>
            </c:extLst>
          </c:dPt>
          <c:dPt>
            <c:idx val="7"/>
            <c:bubble3D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585-4748-B06F-5BE9100D5EF5}"/>
              </c:ext>
            </c:extLst>
          </c:dPt>
          <c:dPt>
            <c:idx val="8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585-4748-B06F-5BE9100D5EF5}"/>
              </c:ext>
            </c:extLst>
          </c:dPt>
          <c:dPt>
            <c:idx val="9"/>
            <c:bubble3D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585-4748-B06F-5BE9100D5EF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F585-4748-B06F-5BE9100D5EF5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F585-4748-B06F-5BE9100D5EF5}"/>
              </c:ext>
            </c:extLst>
          </c:dPt>
          <c:dLbls>
            <c:dLbl>
              <c:idx val="0"/>
              <c:layout>
                <c:manualLayout>
                  <c:x val="-5.9915471291171519E-4"/>
                  <c:y val="-9.97553430821147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85-4748-B06F-5BE9100D5EF5}"/>
                </c:ext>
              </c:extLst>
            </c:dLbl>
            <c:dLbl>
              <c:idx val="1"/>
              <c:layout>
                <c:manualLayout>
                  <c:x val="0.13674096629160026"/>
                  <c:y val="-7.529943712788117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85-4748-B06F-5BE9100D5EF5}"/>
                </c:ext>
              </c:extLst>
            </c:dLbl>
            <c:dLbl>
              <c:idx val="2"/>
              <c:layout>
                <c:manualLayout>
                  <c:x val="0.13188207214279468"/>
                  <c:y val="2.691442330770600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85-4748-B06F-5BE9100D5EF5}"/>
                </c:ext>
              </c:extLst>
            </c:dLbl>
            <c:dLbl>
              <c:idx val="3"/>
              <c:layout>
                <c:manualLayout>
                  <c:x val="4.0137339328052121E-2"/>
                  <c:y val="4.37383380174822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85-4748-B06F-5BE9100D5EF5}"/>
                </c:ext>
              </c:extLst>
            </c:dLbl>
            <c:dLbl>
              <c:idx val="4"/>
              <c:layout>
                <c:manualLayout>
                  <c:x val="0.10373321914821071"/>
                  <c:y val="7.36630045138162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85-4748-B06F-5BE9100D5EF5}"/>
                </c:ext>
              </c:extLst>
            </c:dLbl>
            <c:dLbl>
              <c:idx val="5"/>
              <c:layout>
                <c:manualLayout>
                  <c:x val="1.6045547176693549E-2"/>
                  <c:y val="0.165151231096112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85-4748-B06F-5BE9100D5EF5}"/>
                </c:ext>
              </c:extLst>
            </c:dLbl>
            <c:dLbl>
              <c:idx val="6"/>
              <c:layout>
                <c:manualLayout>
                  <c:x val="-0.10898747928412272"/>
                  <c:y val="0.1627168478940131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85-4748-B06F-5BE9100D5EF5}"/>
                </c:ext>
              </c:extLst>
            </c:dLbl>
            <c:dLbl>
              <c:idx val="7"/>
              <c:layout>
                <c:manualLayout>
                  <c:x val="-0.21764556620754738"/>
                  <c:y val="9.90801149856267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85-4748-B06F-5BE9100D5EF5}"/>
                </c:ext>
              </c:extLst>
            </c:dLbl>
            <c:dLbl>
              <c:idx val="8"/>
              <c:layout>
                <c:manualLayout>
                  <c:x val="-3.6374146585151174E-2"/>
                  <c:y val="0.1081305461817271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85-4748-B06F-5BE9100D5EF5}"/>
                </c:ext>
              </c:extLst>
            </c:dLbl>
            <c:dLbl>
              <c:idx val="9"/>
              <c:layout>
                <c:manualLayout>
                  <c:x val="-7.8755857934676571E-2"/>
                  <c:y val="5.36339207599050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585-4748-B06F-5BE9100D5EF5}"/>
                </c:ext>
              </c:extLst>
            </c:dLbl>
            <c:dLbl>
              <c:idx val="10"/>
              <c:layout>
                <c:manualLayout>
                  <c:x val="-2.2124001871367323E-2"/>
                  <c:y val="-5.662010998625172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585-4748-B06F-5BE9100D5EF5}"/>
                </c:ext>
              </c:extLst>
            </c:dLbl>
            <c:dLbl>
              <c:idx val="11"/>
              <c:layout>
                <c:manualLayout>
                  <c:x val="-7.4746849997224668E-2"/>
                  <c:y val="-8.550274965629296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585-4748-B06F-5BE9100D5EF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'c11'!$AL$25:$AL$36</c:f>
              <c:strCache>
                <c:ptCount val="12"/>
                <c:pt idx="0">
                  <c:v>Leche fluida</c:v>
                </c:pt>
                <c:pt idx="1">
                  <c:v>Leche descremada en polvo</c:v>
                </c:pt>
                <c:pt idx="2">
                  <c:v>Leche entera en polvo</c:v>
                </c:pt>
                <c:pt idx="3">
                  <c:v>Leche condensada</c:v>
                </c:pt>
                <c:pt idx="4">
                  <c:v>Leche crema y nata</c:v>
                </c:pt>
                <c:pt idx="5">
                  <c:v>Yogur</c:v>
                </c:pt>
                <c:pt idx="6">
                  <c:v>Suero y lactosuero</c:v>
                </c:pt>
                <c:pt idx="7">
                  <c:v>Mantequilla y demás materias grasas</c:v>
                </c:pt>
                <c:pt idx="8">
                  <c:v>Quesos</c:v>
                </c:pt>
                <c:pt idx="9">
                  <c:v>Manjar</c:v>
                </c:pt>
                <c:pt idx="10">
                  <c:v>Preparaciones para la alimentación infantil</c:v>
                </c:pt>
                <c:pt idx="11">
                  <c:v>Otros</c:v>
                </c:pt>
              </c:strCache>
            </c:strRef>
          </c:cat>
          <c:val>
            <c:numRef>
              <c:f>'c11'!$AM$25:$AM$36</c:f>
              <c:numCache>
                <c:formatCode>#,##0</c:formatCode>
                <c:ptCount val="12"/>
                <c:pt idx="0">
                  <c:v>29.577579999999998</c:v>
                </c:pt>
                <c:pt idx="1">
                  <c:v>699.37021000000004</c:v>
                </c:pt>
                <c:pt idx="2">
                  <c:v>2970.9159799999998</c:v>
                </c:pt>
                <c:pt idx="3">
                  <c:v>11139.723179999999</c:v>
                </c:pt>
                <c:pt idx="4">
                  <c:v>204.58002999999997</c:v>
                </c:pt>
                <c:pt idx="5">
                  <c:v>629.64697000000001</c:v>
                </c:pt>
                <c:pt idx="6">
                  <c:v>3706.2486099999996</c:v>
                </c:pt>
                <c:pt idx="7">
                  <c:v>2736.8980000000001</c:v>
                </c:pt>
                <c:pt idx="8">
                  <c:v>12451.67691</c:v>
                </c:pt>
                <c:pt idx="9">
                  <c:v>1761.3594900000001</c:v>
                </c:pt>
                <c:pt idx="10">
                  <c:v>7518.84292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585-4748-B06F-5BE9100D5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s-CL"/>
    </a:p>
  </c:txPr>
  <c:printSettings>
    <c:headerFooter alignWithMargins="0"/>
    <c:pageMargins b="1" l="0.75" r="0.75" t="1" header="0.51180555555555551" footer="0.51180555555555551"/>
    <c:pageSetup firstPageNumber="0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1</xdr:col>
      <xdr:colOff>800100</xdr:colOff>
      <xdr:row>31</xdr:row>
      <xdr:rowOff>114300</xdr:rowOff>
    </xdr:to>
    <xdr:pic>
      <xdr:nvPicPr>
        <xdr:cNvPr id="40059048" name="Picture 1" descr="LOGO_FUCOA">
          <a:extLst>
            <a:ext uri="{FF2B5EF4-FFF2-40B4-BE49-F238E27FC236}">
              <a16:creationId xmlns:a16="http://schemas.microsoft.com/office/drawing/2014/main" id="{B0A431E2-C3E9-4F9A-878C-0DE3A7881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0" y="7810500"/>
          <a:ext cx="19431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0</xdr:row>
      <xdr:rowOff>228600</xdr:rowOff>
    </xdr:from>
    <xdr:to>
      <xdr:col>1</xdr:col>
      <xdr:colOff>790575</xdr:colOff>
      <xdr:row>6</xdr:row>
      <xdr:rowOff>190500</xdr:rowOff>
    </xdr:to>
    <xdr:pic>
      <xdr:nvPicPr>
        <xdr:cNvPr id="40059049" name="Imagen 2">
          <a:extLst>
            <a:ext uri="{FF2B5EF4-FFF2-40B4-BE49-F238E27FC236}">
              <a16:creationId xmlns:a16="http://schemas.microsoft.com/office/drawing/2014/main" id="{49220A11-B7FD-4FF3-B59B-CB4062CD7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28600"/>
          <a:ext cx="173355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0.01366</cdr:x>
      <cdr:y>0.85719</cdr:y>
    </cdr:from>
    <cdr:to>
      <cdr:x>0.2774</cdr:x>
      <cdr:y>0.96769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7ADDC128-40D9-4E16-90F5-93156327CB7D}"/>
            </a:ext>
          </a:extLst>
        </cdr:cNvPr>
        <cdr:cNvSpPr txBox="1"/>
      </cdr:nvSpPr>
      <cdr:spPr>
        <a:xfrm xmlns:a="http://schemas.openxmlformats.org/drawingml/2006/main">
          <a:off x="85146" y="2343153"/>
          <a:ext cx="1505194" cy="1904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66675</xdr:rowOff>
    </xdr:from>
    <xdr:to>
      <xdr:col>7</xdr:col>
      <xdr:colOff>638175</xdr:colOff>
      <xdr:row>40</xdr:row>
      <xdr:rowOff>66675</xdr:rowOff>
    </xdr:to>
    <xdr:graphicFrame macro="">
      <xdr:nvGraphicFramePr>
        <xdr:cNvPr id="33047347" name="Chart 1">
          <a:extLst>
            <a:ext uri="{FF2B5EF4-FFF2-40B4-BE49-F238E27FC236}">
              <a16:creationId xmlns:a16="http://schemas.microsoft.com/office/drawing/2014/main" id="{AD204B08-734D-4E21-BAE4-6673387EFB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40</xdr:row>
      <xdr:rowOff>114300</xdr:rowOff>
    </xdr:from>
    <xdr:to>
      <xdr:col>7</xdr:col>
      <xdr:colOff>647700</xdr:colOff>
      <xdr:row>59</xdr:row>
      <xdr:rowOff>57150</xdr:rowOff>
    </xdr:to>
    <xdr:graphicFrame macro="">
      <xdr:nvGraphicFramePr>
        <xdr:cNvPr id="33047348" name="Chart 2">
          <a:extLst>
            <a:ext uri="{FF2B5EF4-FFF2-40B4-BE49-F238E27FC236}">
              <a16:creationId xmlns:a16="http://schemas.microsoft.com/office/drawing/2014/main" id="{0B4D4F43-73CD-406F-BF4A-C9CE561F47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0.00796</cdr:x>
      <cdr:y>0.86432</cdr:y>
    </cdr:from>
    <cdr:to>
      <cdr:x>0.50857</cdr:x>
      <cdr:y>0.99103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9CA8E784-817D-427D-B3F6-C4FF887C74E9}"/>
            </a:ext>
          </a:extLst>
        </cdr:cNvPr>
        <cdr:cNvSpPr txBox="1"/>
      </cdr:nvSpPr>
      <cdr:spPr>
        <a:xfrm xmlns:a="http://schemas.openxmlformats.org/drawingml/2006/main">
          <a:off x="53296" y="2343733"/>
          <a:ext cx="3310720" cy="2506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0.00573</cdr:x>
      <cdr:y>0.86062</cdr:y>
    </cdr:from>
    <cdr:to>
      <cdr:x>0.47946</cdr:x>
      <cdr:y>0.96276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5C5B7874-21D2-4340-9728-605FDBD4C636}"/>
            </a:ext>
          </a:extLst>
        </cdr:cNvPr>
        <cdr:cNvSpPr txBox="1"/>
      </cdr:nvSpPr>
      <cdr:spPr>
        <a:xfrm xmlns:a="http://schemas.openxmlformats.org/drawingml/2006/main">
          <a:off x="38333" y="2432179"/>
          <a:ext cx="3143868" cy="206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27</xdr:row>
      <xdr:rowOff>66675</xdr:rowOff>
    </xdr:from>
    <xdr:to>
      <xdr:col>4</xdr:col>
      <xdr:colOff>1066800</xdr:colOff>
      <xdr:row>49</xdr:row>
      <xdr:rowOff>66675</xdr:rowOff>
    </xdr:to>
    <xdr:graphicFrame macro="">
      <xdr:nvGraphicFramePr>
        <xdr:cNvPr id="22050713" name="Chart 1">
          <a:extLst>
            <a:ext uri="{FF2B5EF4-FFF2-40B4-BE49-F238E27FC236}">
              <a16:creationId xmlns:a16="http://schemas.microsoft.com/office/drawing/2014/main" id="{EA42DED2-1393-4F74-8053-511141D0B4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0.01359</cdr:x>
      <cdr:y>0.88299</cdr:y>
    </cdr:from>
    <cdr:to>
      <cdr:x>0.3062</cdr:x>
      <cdr:y>0.98267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B5EB4DAE-11A2-4F92-9ED3-E9205D07E435}"/>
            </a:ext>
          </a:extLst>
        </cdr:cNvPr>
        <cdr:cNvSpPr txBox="1"/>
      </cdr:nvSpPr>
      <cdr:spPr>
        <a:xfrm xmlns:a="http://schemas.openxmlformats.org/drawingml/2006/main">
          <a:off x="85725" y="3086100"/>
          <a:ext cx="15430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76200</xdr:rowOff>
    </xdr:from>
    <xdr:to>
      <xdr:col>3</xdr:col>
      <xdr:colOff>1352550</xdr:colOff>
      <xdr:row>41</xdr:row>
      <xdr:rowOff>76200</xdr:rowOff>
    </xdr:to>
    <xdr:graphicFrame macro="">
      <xdr:nvGraphicFramePr>
        <xdr:cNvPr id="22052761" name="Chart 1">
          <a:extLst>
            <a:ext uri="{FF2B5EF4-FFF2-40B4-BE49-F238E27FC236}">
              <a16:creationId xmlns:a16="http://schemas.microsoft.com/office/drawing/2014/main" id="{EA6CBE41-1BC1-426D-8010-4F2CD608C3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0.00958</cdr:x>
      <cdr:y>0.91958</cdr:y>
    </cdr:from>
    <cdr:to>
      <cdr:x>0.32255</cdr:x>
      <cdr:y>0.98828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C8F082AD-9CAE-40B2-9FDE-9D0C634E3219}"/>
            </a:ext>
          </a:extLst>
        </cdr:cNvPr>
        <cdr:cNvSpPr txBox="1"/>
      </cdr:nvSpPr>
      <cdr:spPr>
        <a:xfrm xmlns:a="http://schemas.openxmlformats.org/drawingml/2006/main">
          <a:off x="57150" y="2895600"/>
          <a:ext cx="16764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7</xdr:col>
      <xdr:colOff>771525</xdr:colOff>
      <xdr:row>21</xdr:row>
      <xdr:rowOff>95250</xdr:rowOff>
    </xdr:to>
    <xdr:graphicFrame macro="">
      <xdr:nvGraphicFramePr>
        <xdr:cNvPr id="33076017" name="Chart 1">
          <a:extLst>
            <a:ext uri="{FF2B5EF4-FFF2-40B4-BE49-F238E27FC236}">
              <a16:creationId xmlns:a16="http://schemas.microsoft.com/office/drawing/2014/main" id="{19063FD8-457B-48FF-993E-8CF0B78178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22</xdr:row>
      <xdr:rowOff>66675</xdr:rowOff>
    </xdr:from>
    <xdr:to>
      <xdr:col>7</xdr:col>
      <xdr:colOff>790575</xdr:colOff>
      <xdr:row>42</xdr:row>
      <xdr:rowOff>85725</xdr:rowOff>
    </xdr:to>
    <xdr:graphicFrame macro="">
      <xdr:nvGraphicFramePr>
        <xdr:cNvPr id="33076018" name="Chart 2">
          <a:extLst>
            <a:ext uri="{FF2B5EF4-FFF2-40B4-BE49-F238E27FC236}">
              <a16:creationId xmlns:a16="http://schemas.microsoft.com/office/drawing/2014/main" id="{203DC58A-37C5-4F26-AAB4-141315E40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0.00302</cdr:x>
      <cdr:y>0.95196</cdr:y>
    </cdr:from>
    <cdr:to>
      <cdr:x>0.24979</cdr:x>
      <cdr:y>0.99358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4661972F-0766-4B55-9416-9CCAD61562A1}"/>
            </a:ext>
          </a:extLst>
        </cdr:cNvPr>
        <cdr:cNvSpPr txBox="1"/>
      </cdr:nvSpPr>
      <cdr:spPr>
        <a:xfrm xmlns:a="http://schemas.openxmlformats.org/drawingml/2006/main">
          <a:off x="20450" y="3766267"/>
          <a:ext cx="1679624" cy="176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2000250</xdr:colOff>
      <xdr:row>38</xdr:row>
      <xdr:rowOff>47625</xdr:rowOff>
    </xdr:from>
    <xdr:to>
      <xdr:col>0</xdr:col>
      <xdr:colOff>6962775</xdr:colOff>
      <xdr:row>44</xdr:row>
      <xdr:rowOff>76200</xdr:rowOff>
    </xdr:to>
    <xdr:pic>
      <xdr:nvPicPr>
        <xdr:cNvPr id="22038425" name="Imagen 1">
          <a:extLst>
            <a:ext uri="{FF2B5EF4-FFF2-40B4-BE49-F238E27FC236}">
              <a16:creationId xmlns:a16="http://schemas.microsoft.com/office/drawing/2014/main" id="{14DBB03B-81C3-4F85-9E5D-061FCFE5C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7543800"/>
          <a:ext cx="49625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0.0047</cdr:x>
      <cdr:y>0.95289</cdr:y>
    </cdr:from>
    <cdr:to>
      <cdr:x>0.16948</cdr:x>
      <cdr:y>0.99368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F0C1D367-76C4-47A2-A3E7-DA328F8C2C67}"/>
            </a:ext>
          </a:extLst>
        </cdr:cNvPr>
        <cdr:cNvSpPr txBox="1"/>
      </cdr:nvSpPr>
      <cdr:spPr>
        <a:xfrm xmlns:a="http://schemas.openxmlformats.org/drawingml/2006/main">
          <a:off x="28575" y="3543300"/>
          <a:ext cx="11811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22</xdr:row>
      <xdr:rowOff>123825</xdr:rowOff>
    </xdr:from>
    <xdr:to>
      <xdr:col>9</xdr:col>
      <xdr:colOff>400050</xdr:colOff>
      <xdr:row>45</xdr:row>
      <xdr:rowOff>76200</xdr:rowOff>
    </xdr:to>
    <xdr:graphicFrame macro="">
      <xdr:nvGraphicFramePr>
        <xdr:cNvPr id="22057881" name="Chart 1">
          <a:extLst>
            <a:ext uri="{FF2B5EF4-FFF2-40B4-BE49-F238E27FC236}">
              <a16:creationId xmlns:a16="http://schemas.microsoft.com/office/drawing/2014/main" id="{665735F6-E2A9-4A37-B286-7CC954B2E3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0.00422</cdr:x>
      <cdr:y>0.93421</cdr:y>
    </cdr:from>
    <cdr:to>
      <cdr:x>0.23106</cdr:x>
      <cdr:y>0.98855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1F2DA4B4-32AB-40DD-9839-868E96FF415A}"/>
            </a:ext>
          </a:extLst>
        </cdr:cNvPr>
        <cdr:cNvSpPr txBox="1"/>
      </cdr:nvSpPr>
      <cdr:spPr>
        <a:xfrm xmlns:a="http://schemas.openxmlformats.org/drawingml/2006/main">
          <a:off x="28575" y="3962400"/>
          <a:ext cx="15430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</a:t>
          </a:r>
          <a:r>
            <a:rPr lang="es-CL" sz="800" baseline="0">
              <a:latin typeface="Arial" pitchFamily="34" charset="0"/>
              <a:cs typeface="Arial" pitchFamily="34" charset="0"/>
            </a:rPr>
            <a:t> Odepa.</a:t>
          </a:r>
          <a:endParaRPr lang="es-CL" sz="8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17</xdr:row>
      <xdr:rowOff>47625</xdr:rowOff>
    </xdr:from>
    <xdr:to>
      <xdr:col>7</xdr:col>
      <xdr:colOff>590550</xdr:colOff>
      <xdr:row>31</xdr:row>
      <xdr:rowOff>66675</xdr:rowOff>
    </xdr:to>
    <xdr:graphicFrame macro="">
      <xdr:nvGraphicFramePr>
        <xdr:cNvPr id="33080113" name="Chart 1">
          <a:extLst>
            <a:ext uri="{FF2B5EF4-FFF2-40B4-BE49-F238E27FC236}">
              <a16:creationId xmlns:a16="http://schemas.microsoft.com/office/drawing/2014/main" id="{1D4A60C3-69BB-4A6E-BB1A-711597BA3A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31</xdr:row>
      <xdr:rowOff>133350</xdr:rowOff>
    </xdr:from>
    <xdr:to>
      <xdr:col>7</xdr:col>
      <xdr:colOff>552450</xdr:colOff>
      <xdr:row>47</xdr:row>
      <xdr:rowOff>57150</xdr:rowOff>
    </xdr:to>
    <xdr:graphicFrame macro="">
      <xdr:nvGraphicFramePr>
        <xdr:cNvPr id="33080114" name="Chart 2">
          <a:extLst>
            <a:ext uri="{FF2B5EF4-FFF2-40B4-BE49-F238E27FC236}">
              <a16:creationId xmlns:a16="http://schemas.microsoft.com/office/drawing/2014/main" id="{2169B521-ED7B-42EC-8D86-6137D39CF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0.01302</cdr:x>
      <cdr:y>0.8612</cdr:y>
    </cdr:from>
    <cdr:to>
      <cdr:x>0.45431</cdr:x>
      <cdr:y>0.92155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DC676294-DB21-44AD-B9FA-4A992831EFFE}"/>
            </a:ext>
          </a:extLst>
        </cdr:cNvPr>
        <cdr:cNvSpPr txBox="1"/>
      </cdr:nvSpPr>
      <cdr:spPr>
        <a:xfrm xmlns:a="http://schemas.openxmlformats.org/drawingml/2006/main">
          <a:off x="84610" y="1914431"/>
          <a:ext cx="2841515" cy="97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  <a:p xmlns:a="http://schemas.openxmlformats.org/drawingml/2006/main">
          <a:endParaRPr lang="es-CL" sz="8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0.02024</cdr:x>
      <cdr:y>0.89157</cdr:y>
    </cdr:from>
    <cdr:to>
      <cdr:x>0.48149</cdr:x>
      <cdr:y>0.97754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0549F544-A277-4D4F-8B8F-B6A93269BFDE}"/>
            </a:ext>
          </a:extLst>
        </cdr:cNvPr>
        <cdr:cNvSpPr txBox="1"/>
      </cdr:nvSpPr>
      <cdr:spPr>
        <a:xfrm xmlns:a="http://schemas.openxmlformats.org/drawingml/2006/main">
          <a:off x="133601" y="2114550"/>
          <a:ext cx="3044630" cy="203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76200</xdr:rowOff>
    </xdr:from>
    <xdr:to>
      <xdr:col>9</xdr:col>
      <xdr:colOff>514350</xdr:colOff>
      <xdr:row>44</xdr:row>
      <xdr:rowOff>76200</xdr:rowOff>
    </xdr:to>
    <xdr:graphicFrame macro="">
      <xdr:nvGraphicFramePr>
        <xdr:cNvPr id="22063001" name="Chart 1">
          <a:extLst>
            <a:ext uri="{FF2B5EF4-FFF2-40B4-BE49-F238E27FC236}">
              <a16:creationId xmlns:a16="http://schemas.microsoft.com/office/drawing/2014/main" id="{FFE6663D-B151-4241-B094-8D511FBA9A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0.00712</cdr:x>
      <cdr:y>0.93296</cdr:y>
    </cdr:from>
    <cdr:to>
      <cdr:x>0.22499</cdr:x>
      <cdr:y>0.99404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532EBAFB-94B0-4062-AE72-C4D9AB4C7CD1}"/>
            </a:ext>
          </a:extLst>
        </cdr:cNvPr>
        <cdr:cNvSpPr txBox="1"/>
      </cdr:nvSpPr>
      <cdr:spPr>
        <a:xfrm xmlns:a="http://schemas.openxmlformats.org/drawingml/2006/main">
          <a:off x="47625" y="3238500"/>
          <a:ext cx="14954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66675</xdr:rowOff>
    </xdr:from>
    <xdr:to>
      <xdr:col>7</xdr:col>
      <xdr:colOff>704850</xdr:colOff>
      <xdr:row>29</xdr:row>
      <xdr:rowOff>85725</xdr:rowOff>
    </xdr:to>
    <xdr:graphicFrame macro="">
      <xdr:nvGraphicFramePr>
        <xdr:cNvPr id="33083186" name="Chart 1">
          <a:extLst>
            <a:ext uri="{FF2B5EF4-FFF2-40B4-BE49-F238E27FC236}">
              <a16:creationId xmlns:a16="http://schemas.microsoft.com/office/drawing/2014/main" id="{BF81D098-C28B-46DE-BF6E-2178C4CCAD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30</xdr:row>
      <xdr:rowOff>66675</xdr:rowOff>
    </xdr:from>
    <xdr:to>
      <xdr:col>7</xdr:col>
      <xdr:colOff>733425</xdr:colOff>
      <xdr:row>44</xdr:row>
      <xdr:rowOff>152400</xdr:rowOff>
    </xdr:to>
    <xdr:graphicFrame macro="">
      <xdr:nvGraphicFramePr>
        <xdr:cNvPr id="33083187" name="Chart 2">
          <a:extLst>
            <a:ext uri="{FF2B5EF4-FFF2-40B4-BE49-F238E27FC236}">
              <a16:creationId xmlns:a16="http://schemas.microsoft.com/office/drawing/2014/main" id="{09510F14-DB24-4F4B-8D89-CCA346A60E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0.00387</cdr:x>
      <cdr:y>0.86388</cdr:y>
    </cdr:from>
    <cdr:to>
      <cdr:x>0.37339</cdr:x>
      <cdr:y>0.9836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B9D058A4-E877-4982-A82F-14A020E274BC}"/>
            </a:ext>
          </a:extLst>
        </cdr:cNvPr>
        <cdr:cNvSpPr txBox="1"/>
      </cdr:nvSpPr>
      <cdr:spPr>
        <a:xfrm xmlns:a="http://schemas.openxmlformats.org/drawingml/2006/main">
          <a:off x="28575" y="2428875"/>
          <a:ext cx="21240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17</xdr:row>
      <xdr:rowOff>104775</xdr:rowOff>
    </xdr:from>
    <xdr:to>
      <xdr:col>3</xdr:col>
      <xdr:colOff>1428750</xdr:colOff>
      <xdr:row>37</xdr:row>
      <xdr:rowOff>9525</xdr:rowOff>
    </xdr:to>
    <xdr:graphicFrame macro="">
      <xdr:nvGraphicFramePr>
        <xdr:cNvPr id="22039449" name="Chart 1">
          <a:extLst>
            <a:ext uri="{FF2B5EF4-FFF2-40B4-BE49-F238E27FC236}">
              <a16:creationId xmlns:a16="http://schemas.microsoft.com/office/drawing/2014/main" id="{EA89BCC2-B99F-4D5E-A930-C690C36C54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0.00336</cdr:x>
      <cdr:y>0.81976</cdr:y>
    </cdr:from>
    <cdr:to>
      <cdr:x>0.30591</cdr:x>
      <cdr:y>0.97754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8582D149-01A1-4F6D-B2FA-6CDD2EAF7322}"/>
            </a:ext>
          </a:extLst>
        </cdr:cNvPr>
        <cdr:cNvSpPr txBox="1"/>
      </cdr:nvSpPr>
      <cdr:spPr>
        <a:xfrm xmlns:a="http://schemas.openxmlformats.org/drawingml/2006/main">
          <a:off x="28575" y="2343150"/>
          <a:ext cx="17621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24</xdr:row>
      <xdr:rowOff>76200</xdr:rowOff>
    </xdr:from>
    <xdr:to>
      <xdr:col>4</xdr:col>
      <xdr:colOff>1066800</xdr:colOff>
      <xdr:row>43</xdr:row>
      <xdr:rowOff>9525</xdr:rowOff>
    </xdr:to>
    <xdr:graphicFrame macro="">
      <xdr:nvGraphicFramePr>
        <xdr:cNvPr id="22031258" name="Chart 1">
          <a:extLst>
            <a:ext uri="{FF2B5EF4-FFF2-40B4-BE49-F238E27FC236}">
              <a16:creationId xmlns:a16="http://schemas.microsoft.com/office/drawing/2014/main" id="{5F2C94A9-9BF8-45E4-A023-3D00473332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0.01504</cdr:x>
      <cdr:y>0.75423</cdr:y>
    </cdr:from>
    <cdr:to>
      <cdr:x>0.28612</cdr:x>
      <cdr:y>0.97795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41E61185-0164-44E4-98C2-5E7D0CD29B8B}"/>
            </a:ext>
          </a:extLst>
        </cdr:cNvPr>
        <cdr:cNvSpPr txBox="1"/>
      </cdr:nvSpPr>
      <cdr:spPr>
        <a:xfrm xmlns:a="http://schemas.openxmlformats.org/drawingml/2006/main">
          <a:off x="90243" y="2414191"/>
          <a:ext cx="1513939" cy="299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900">
              <a:latin typeface="Arial" pitchFamily="34" charset="0"/>
              <a:cs typeface="Arial" pitchFamily="34" charset="0"/>
            </a:rPr>
            <a:t>Fuente: Odepa</a:t>
          </a:r>
          <a:r>
            <a:rPr lang="es-CL" sz="800">
              <a:latin typeface="Arial" pitchFamily="34" charset="0"/>
              <a:cs typeface="Arial" pitchFamily="34" charset="0"/>
            </a:rPr>
            <a:t>.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28</xdr:row>
      <xdr:rowOff>19050</xdr:rowOff>
    </xdr:from>
    <xdr:to>
      <xdr:col>7</xdr:col>
      <xdr:colOff>790575</xdr:colOff>
      <xdr:row>54</xdr:row>
      <xdr:rowOff>19050</xdr:rowOff>
    </xdr:to>
    <xdr:graphicFrame macro="">
      <xdr:nvGraphicFramePr>
        <xdr:cNvPr id="33088305" name="Chart 1">
          <a:extLst>
            <a:ext uri="{FF2B5EF4-FFF2-40B4-BE49-F238E27FC236}">
              <a16:creationId xmlns:a16="http://schemas.microsoft.com/office/drawing/2014/main" id="{3FAA7D0A-32A4-4D3D-AC03-B23E298621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</xdr:row>
      <xdr:rowOff>76200</xdr:rowOff>
    </xdr:from>
    <xdr:to>
      <xdr:col>7</xdr:col>
      <xdr:colOff>790575</xdr:colOff>
      <xdr:row>27</xdr:row>
      <xdr:rowOff>76200</xdr:rowOff>
    </xdr:to>
    <xdr:graphicFrame macro="">
      <xdr:nvGraphicFramePr>
        <xdr:cNvPr id="33088306" name="Chart 2">
          <a:extLst>
            <a:ext uri="{FF2B5EF4-FFF2-40B4-BE49-F238E27FC236}">
              <a16:creationId xmlns:a16="http://schemas.microsoft.com/office/drawing/2014/main" id="{565527E9-F48B-4A2B-A528-5684B076EF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0.00823</cdr:x>
      <cdr:y>0.91931</cdr:y>
    </cdr:from>
    <cdr:to>
      <cdr:x>0.21064</cdr:x>
      <cdr:y>0.97642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0C81030D-D563-4786-93AF-E13E0922063D}"/>
            </a:ext>
          </a:extLst>
        </cdr:cNvPr>
        <cdr:cNvSpPr txBox="1"/>
      </cdr:nvSpPr>
      <cdr:spPr>
        <a:xfrm xmlns:a="http://schemas.openxmlformats.org/drawingml/2006/main">
          <a:off x="55873" y="3647325"/>
          <a:ext cx="1399473" cy="2370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0.03263</cdr:x>
      <cdr:y>0.93063</cdr:y>
    </cdr:from>
    <cdr:to>
      <cdr:x>0.67693</cdr:x>
      <cdr:y>0.97183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AAA6566B-40B8-4307-B467-24C5312864CA}"/>
            </a:ext>
          </a:extLst>
        </cdr:cNvPr>
        <cdr:cNvSpPr txBox="1"/>
      </cdr:nvSpPr>
      <cdr:spPr>
        <a:xfrm xmlns:a="http://schemas.openxmlformats.org/drawingml/2006/main">
          <a:off x="109483" y="3674841"/>
          <a:ext cx="4131818" cy="1834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>
            <a:lnSpc>
              <a:spcPts val="700"/>
            </a:lnSpc>
          </a:pPr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27</xdr:row>
      <xdr:rowOff>133350</xdr:rowOff>
    </xdr:from>
    <xdr:to>
      <xdr:col>3</xdr:col>
      <xdr:colOff>1609725</xdr:colOff>
      <xdr:row>50</xdr:row>
      <xdr:rowOff>38100</xdr:rowOff>
    </xdr:to>
    <xdr:graphicFrame macro="">
      <xdr:nvGraphicFramePr>
        <xdr:cNvPr id="22035354" name="Chart 1">
          <a:extLst>
            <a:ext uri="{FF2B5EF4-FFF2-40B4-BE49-F238E27FC236}">
              <a16:creationId xmlns:a16="http://schemas.microsoft.com/office/drawing/2014/main" id="{66ED159D-5C18-4AFD-BDAC-EF2DE053FB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0.00572</cdr:x>
      <cdr:y>0.93308</cdr:y>
    </cdr:from>
    <cdr:to>
      <cdr:x>0.17442</cdr:x>
      <cdr:y>0.97262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DC238922-8A26-4E9F-8D14-EE9EC526FDD7}"/>
            </a:ext>
          </a:extLst>
        </cdr:cNvPr>
        <cdr:cNvSpPr txBox="1"/>
      </cdr:nvSpPr>
      <cdr:spPr>
        <a:xfrm xmlns:a="http://schemas.openxmlformats.org/drawingml/2006/main">
          <a:off x="35716" y="3114104"/>
          <a:ext cx="1384263" cy="1719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</a:t>
          </a:r>
          <a:r>
            <a:rPr lang="es-CL" sz="800" baseline="0">
              <a:latin typeface="Arial" pitchFamily="34" charset="0"/>
              <a:cs typeface="Arial" pitchFamily="34" charset="0"/>
            </a:rPr>
            <a:t> Odepa.</a:t>
          </a:r>
          <a:endParaRPr lang="es-CL" sz="8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0.02508</cdr:x>
      <cdr:y>0.92471</cdr:y>
    </cdr:from>
    <cdr:to>
      <cdr:x>0.36096</cdr:x>
      <cdr:y>0.97881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3FDDA982-E060-48EA-B4FA-88714D108647}"/>
            </a:ext>
          </a:extLst>
        </cdr:cNvPr>
        <cdr:cNvSpPr txBox="1"/>
      </cdr:nvSpPr>
      <cdr:spPr>
        <a:xfrm xmlns:a="http://schemas.openxmlformats.org/drawingml/2006/main">
          <a:off x="153136" y="3641785"/>
          <a:ext cx="2009854" cy="187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</a:t>
          </a:r>
          <a:r>
            <a:rPr lang="es-CL" sz="800" baseline="0">
              <a:latin typeface="Arial" pitchFamily="34" charset="0"/>
              <a:cs typeface="Arial" pitchFamily="34" charset="0"/>
            </a:rPr>
            <a:t> Odepa.</a:t>
          </a:r>
          <a:endParaRPr lang="es-CL" sz="8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85725</xdr:rowOff>
    </xdr:from>
    <xdr:to>
      <xdr:col>7</xdr:col>
      <xdr:colOff>628650</xdr:colOff>
      <xdr:row>20</xdr:row>
      <xdr:rowOff>152400</xdr:rowOff>
    </xdr:to>
    <xdr:graphicFrame macro="">
      <xdr:nvGraphicFramePr>
        <xdr:cNvPr id="33065777" name="Chart 1">
          <a:extLst>
            <a:ext uri="{FF2B5EF4-FFF2-40B4-BE49-F238E27FC236}">
              <a16:creationId xmlns:a16="http://schemas.microsoft.com/office/drawing/2014/main" id="{484CC05D-AA5E-4176-8BC9-C65A20A760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21</xdr:row>
      <xdr:rowOff>66675</xdr:rowOff>
    </xdr:from>
    <xdr:to>
      <xdr:col>7</xdr:col>
      <xdr:colOff>628650</xdr:colOff>
      <xdr:row>41</xdr:row>
      <xdr:rowOff>19050</xdr:rowOff>
    </xdr:to>
    <xdr:graphicFrame macro="">
      <xdr:nvGraphicFramePr>
        <xdr:cNvPr id="33065778" name="Chart 2">
          <a:extLst>
            <a:ext uri="{FF2B5EF4-FFF2-40B4-BE49-F238E27FC236}">
              <a16:creationId xmlns:a16="http://schemas.microsoft.com/office/drawing/2014/main" id="{1174BF4B-40E8-46A0-A8C2-638327BFDA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0.00623</cdr:x>
      <cdr:y>0.94211</cdr:y>
    </cdr:from>
    <cdr:to>
      <cdr:x>0.20208</cdr:x>
      <cdr:y>0.97575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31A24602-6268-4820-847D-EF309A734407}"/>
            </a:ext>
          </a:extLst>
        </cdr:cNvPr>
        <cdr:cNvSpPr txBox="1"/>
      </cdr:nvSpPr>
      <cdr:spPr>
        <a:xfrm xmlns:a="http://schemas.openxmlformats.org/drawingml/2006/main">
          <a:off x="40931" y="3651266"/>
          <a:ext cx="1282443" cy="129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0.00148</cdr:x>
      <cdr:y>0.96247</cdr:y>
    </cdr:from>
    <cdr:to>
      <cdr:x>0.00148</cdr:x>
      <cdr:y>0.96174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8DDB3573-B068-4313-8207-B65DEFE55D74}"/>
            </a:ext>
          </a:extLst>
        </cdr:cNvPr>
        <cdr:cNvSpPr txBox="1"/>
      </cdr:nvSpPr>
      <cdr:spPr>
        <a:xfrm xmlns:a="http://schemas.openxmlformats.org/drawingml/2006/main">
          <a:off x="465" y="3481172"/>
          <a:ext cx="1379186" cy="147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  <cdr:relSizeAnchor xmlns:cdr="http://schemas.openxmlformats.org/drawingml/2006/chartDrawing">
    <cdr:from>
      <cdr:x>0.00148</cdr:x>
      <cdr:y>0.94469</cdr:y>
    </cdr:from>
    <cdr:to>
      <cdr:x>0.0075</cdr:x>
      <cdr:y>0.94493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3CB40A8E-3F81-4A19-A828-D3031C877897}"/>
            </a:ext>
          </a:extLst>
        </cdr:cNvPr>
        <cdr:cNvSpPr txBox="1"/>
      </cdr:nvSpPr>
      <cdr:spPr>
        <a:xfrm xmlns:a="http://schemas.openxmlformats.org/drawingml/2006/main">
          <a:off x="9525" y="3505199"/>
          <a:ext cx="26860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anose="020B0604020202020204" pitchFamily="34" charset="0"/>
              <a:cs typeface="Arial" panose="020B0604020202020204" pitchFamily="34" charset="0"/>
            </a:rPr>
            <a:t>Fuente: Odepa.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17</xdr:row>
      <xdr:rowOff>133350</xdr:rowOff>
    </xdr:from>
    <xdr:to>
      <xdr:col>7</xdr:col>
      <xdr:colOff>581024</xdr:colOff>
      <xdr:row>33</xdr:row>
      <xdr:rowOff>104775</xdr:rowOff>
    </xdr:to>
    <xdr:graphicFrame macro="">
      <xdr:nvGraphicFramePr>
        <xdr:cNvPr id="33068849" name="Chart 1">
          <a:extLst>
            <a:ext uri="{FF2B5EF4-FFF2-40B4-BE49-F238E27FC236}">
              <a16:creationId xmlns:a16="http://schemas.microsoft.com/office/drawing/2014/main" id="{0E471472-D2BE-4860-AA00-3BC68E2C6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34</xdr:row>
      <xdr:rowOff>0</xdr:rowOff>
    </xdr:from>
    <xdr:to>
      <xdr:col>7</xdr:col>
      <xdr:colOff>600075</xdr:colOff>
      <xdr:row>49</xdr:row>
      <xdr:rowOff>0</xdr:rowOff>
    </xdr:to>
    <xdr:graphicFrame macro="">
      <xdr:nvGraphicFramePr>
        <xdr:cNvPr id="33068850" name="Chart 2">
          <a:extLst>
            <a:ext uri="{FF2B5EF4-FFF2-40B4-BE49-F238E27FC236}">
              <a16:creationId xmlns:a16="http://schemas.microsoft.com/office/drawing/2014/main" id="{14FA39FE-E0C6-4889-82C0-490391158D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0.02145</cdr:x>
      <cdr:y>0.86609</cdr:y>
    </cdr:from>
    <cdr:to>
      <cdr:x>0.34299</cdr:x>
      <cdr:y>0.96006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357089DD-D7BD-4357-AE50-6BC6E5BA9BB7}"/>
            </a:ext>
          </a:extLst>
        </cdr:cNvPr>
        <cdr:cNvSpPr txBox="1"/>
      </cdr:nvSpPr>
      <cdr:spPr>
        <a:xfrm xmlns:a="http://schemas.openxmlformats.org/drawingml/2006/main">
          <a:off x="132825" y="2371731"/>
          <a:ext cx="1381649" cy="171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Arial" pitchFamily="34" charset="0"/>
              <a:cs typeface="Arial" pitchFamily="34" charset="0"/>
            </a:rPr>
            <a:t>Fuente: Odepa.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3"/>
  <sheetViews>
    <sheetView tabSelected="1" zoomScale="112" zoomScaleNormal="112" workbookViewId="0">
      <selection activeCell="A11" sqref="A11"/>
    </sheetView>
  </sheetViews>
  <sheetFormatPr baseColWidth="10" defaultColWidth="8.7265625" defaultRowHeight="18"/>
  <cols>
    <col min="1" max="1" width="10.90625" customWidth="1"/>
    <col min="2" max="5" width="13.1796875" customWidth="1"/>
    <col min="6" max="256" width="10.90625" customWidth="1"/>
  </cols>
  <sheetData>
    <row r="1" spans="1:5">
      <c r="A1" s="104"/>
    </row>
    <row r="3" spans="1:5">
      <c r="A3" s="104"/>
    </row>
    <row r="4" spans="1:5">
      <c r="A4" s="104"/>
    </row>
    <row r="5" spans="1:5">
      <c r="A5" s="104"/>
    </row>
    <row r="6" spans="1:5" ht="24.75">
      <c r="A6" s="105"/>
    </row>
    <row r="7" spans="1:5">
      <c r="A7" s="106"/>
    </row>
    <row r="8" spans="1:5">
      <c r="A8" s="106"/>
    </row>
    <row r="9" spans="1:5">
      <c r="A9" s="104"/>
    </row>
    <row r="10" spans="1:5" ht="16.5" customHeight="1">
      <c r="A10" s="104"/>
    </row>
    <row r="11" spans="1:5">
      <c r="A11" s="104"/>
    </row>
    <row r="12" spans="1:5">
      <c r="A12" s="104"/>
    </row>
    <row r="13" spans="1:5">
      <c r="A13" s="104"/>
    </row>
    <row r="14" spans="1:5">
      <c r="A14" s="104"/>
    </row>
    <row r="15" spans="1:5" ht="50.25" customHeight="1">
      <c r="A15" s="108"/>
      <c r="B15" s="207" t="s">
        <v>0</v>
      </c>
      <c r="C15" s="208"/>
      <c r="D15" s="208"/>
      <c r="E15" s="208"/>
    </row>
    <row r="16" spans="1:5">
      <c r="A16" s="104"/>
    </row>
    <row r="17" spans="1:5">
      <c r="A17" s="106"/>
      <c r="B17" s="109"/>
    </row>
    <row r="18" spans="1:5">
      <c r="A18" s="104"/>
    </row>
    <row r="19" spans="1:5" ht="27">
      <c r="A19" s="209"/>
      <c r="B19" s="209"/>
      <c r="C19" s="209"/>
      <c r="D19" s="209"/>
      <c r="E19" s="209"/>
    </row>
    <row r="20" spans="1:5">
      <c r="A20" s="104"/>
    </row>
    <row r="21" spans="1:5">
      <c r="A21" s="104"/>
    </row>
    <row r="22" spans="1:5">
      <c r="A22" s="104"/>
    </row>
    <row r="23" spans="1:5">
      <c r="A23" s="104"/>
    </row>
    <row r="24" spans="1:5">
      <c r="A24" s="104"/>
    </row>
    <row r="25" spans="1:5">
      <c r="A25" s="104"/>
    </row>
    <row r="26" spans="1:5">
      <c r="A26" s="104"/>
    </row>
    <row r="27" spans="1:5">
      <c r="A27" s="104"/>
    </row>
    <row r="28" spans="1:5">
      <c r="A28" s="104"/>
    </row>
    <row r="29" spans="1:5">
      <c r="A29" s="104"/>
    </row>
    <row r="30" spans="1:5" ht="22.5">
      <c r="A30" s="107"/>
    </row>
    <row r="31" spans="1:5" ht="22.5">
      <c r="A31" s="107"/>
    </row>
    <row r="32" spans="1:5">
      <c r="A32" s="104"/>
      <c r="C32" s="118" t="s">
        <v>289</v>
      </c>
    </row>
    <row r="33" spans="1:1">
      <c r="A33" s="104"/>
    </row>
  </sheetData>
  <mergeCells count="2">
    <mergeCell ref="B15:E15"/>
    <mergeCell ref="A19:E19"/>
  </mergeCells>
  <pageMargins left="0.70866141732283472" right="0.51181102362204722" top="0.94488188976377963" bottom="0.74803149606299213" header="0.31496062992125984" footer="0.31496062992125984"/>
  <pageSetup paperSize="119" scale="8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S51"/>
  <sheetViews>
    <sheetView zoomScaleNormal="100" zoomScaleSheetLayoutView="75" workbookViewId="0">
      <selection activeCell="G13" sqref="G13"/>
    </sheetView>
  </sheetViews>
  <sheetFormatPr baseColWidth="10" defaultColWidth="10.90625" defaultRowHeight="12"/>
  <cols>
    <col min="1" max="1" width="10.453125" style="9" customWidth="1"/>
    <col min="2" max="8" width="8.08984375" style="9" customWidth="1"/>
    <col min="9" max="9" width="7" style="9" customWidth="1"/>
    <col min="10" max="10" width="6.08984375" style="9" customWidth="1"/>
    <col min="11" max="11" width="6.1796875" style="9" customWidth="1"/>
    <col min="12" max="14" width="4.7265625" style="9" customWidth="1"/>
    <col min="15" max="15" width="6.26953125" style="9" customWidth="1"/>
    <col min="16" max="34" width="4.7265625" style="9" customWidth="1"/>
    <col min="35" max="35" width="6.08984375" style="9" customWidth="1"/>
    <col min="36" max="38" width="4.7265625" style="9" customWidth="1"/>
    <col min="39" max="39" width="9.453125" style="9" customWidth="1"/>
    <col min="40" max="40" width="4.36328125" style="9" customWidth="1"/>
    <col min="41" max="41" width="5" style="9" customWidth="1"/>
    <col min="42" max="42" width="4.90625" style="9" customWidth="1"/>
    <col min="43" max="43" width="7.26953125" style="9" customWidth="1"/>
    <col min="44" max="16384" width="10.90625" style="9"/>
  </cols>
  <sheetData>
    <row r="1" spans="1:45" ht="12.2" customHeight="1">
      <c r="A1" s="213" t="s">
        <v>22</v>
      </c>
      <c r="B1" s="213"/>
      <c r="C1" s="213"/>
      <c r="D1" s="213"/>
      <c r="E1" s="213"/>
      <c r="F1" s="213"/>
      <c r="G1" s="213"/>
      <c r="H1" s="213"/>
    </row>
    <row r="2" spans="1:45" ht="9.75" customHeight="1">
      <c r="A2" s="187"/>
      <c r="B2" s="187"/>
      <c r="C2" s="187"/>
      <c r="D2" s="187"/>
      <c r="E2" s="187"/>
      <c r="F2" s="187"/>
      <c r="G2" s="187"/>
      <c r="H2" s="187"/>
    </row>
    <row r="3" spans="1:45" ht="13.7" customHeight="1">
      <c r="A3" s="224" t="s">
        <v>23</v>
      </c>
      <c r="B3" s="224"/>
      <c r="C3" s="224"/>
      <c r="D3" s="224"/>
      <c r="E3" s="224"/>
      <c r="F3" s="224"/>
      <c r="G3" s="224"/>
      <c r="H3" s="224"/>
      <c r="AM3" s="9">
        <v>2018</v>
      </c>
    </row>
    <row r="4" spans="1:45" ht="13.7" customHeight="1">
      <c r="A4" s="217" t="s">
        <v>86</v>
      </c>
      <c r="B4" s="226" t="s">
        <v>192</v>
      </c>
      <c r="C4" s="226"/>
      <c r="D4" s="226"/>
      <c r="E4" s="226"/>
      <c r="F4" s="226"/>
      <c r="G4" s="226"/>
      <c r="H4" s="226"/>
      <c r="AM4" s="17" t="s">
        <v>91</v>
      </c>
      <c r="AN4" s="149">
        <v>11779.017128599999</v>
      </c>
      <c r="AO4" s="59">
        <f t="shared" ref="AO4:AO10" si="0">AN4/$AN$11*100</f>
        <v>73.443198485078526</v>
      </c>
      <c r="AR4" s="10"/>
      <c r="AS4" s="174"/>
    </row>
    <row r="5" spans="1:45" ht="13.7" customHeight="1">
      <c r="A5" s="229"/>
      <c r="B5" s="227">
        <v>2018</v>
      </c>
      <c r="C5" s="227">
        <v>2019</v>
      </c>
      <c r="D5" s="193" t="s">
        <v>89</v>
      </c>
      <c r="E5" s="224" t="s">
        <v>302</v>
      </c>
      <c r="F5" s="224"/>
      <c r="G5" s="193" t="s">
        <v>88</v>
      </c>
      <c r="H5" s="189" t="s">
        <v>89</v>
      </c>
      <c r="AM5" s="17" t="s">
        <v>98</v>
      </c>
      <c r="AN5" s="149">
        <v>2017.009</v>
      </c>
      <c r="AO5" s="59">
        <f t="shared" si="0"/>
        <v>12.576226922491665</v>
      </c>
      <c r="AR5" s="10"/>
      <c r="AS5" s="174"/>
    </row>
    <row r="6" spans="1:45" ht="13.7" customHeight="1">
      <c r="A6" s="220"/>
      <c r="B6" s="228"/>
      <c r="C6" s="228"/>
      <c r="D6" s="191" t="s">
        <v>90</v>
      </c>
      <c r="E6" s="192">
        <v>2019</v>
      </c>
      <c r="F6" s="195">
        <v>2020</v>
      </c>
      <c r="G6" s="19" t="s">
        <v>90</v>
      </c>
      <c r="H6" s="19" t="s">
        <v>90</v>
      </c>
      <c r="AM6" s="17" t="s">
        <v>193</v>
      </c>
      <c r="AN6" s="149">
        <v>840.81899999999996</v>
      </c>
      <c r="AO6" s="59">
        <f t="shared" si="0"/>
        <v>5.2425797528630351</v>
      </c>
      <c r="AR6" s="10"/>
      <c r="AS6" s="174"/>
    </row>
    <row r="7" spans="1:45" ht="13.7" customHeight="1">
      <c r="A7" s="31"/>
      <c r="B7" s="19"/>
      <c r="C7" s="19"/>
      <c r="D7" s="19"/>
      <c r="E7" s="19"/>
      <c r="F7" s="19"/>
      <c r="G7" s="189"/>
      <c r="H7" s="193"/>
      <c r="AM7" s="17" t="s">
        <v>109</v>
      </c>
      <c r="AN7" s="149">
        <v>692.47500000000002</v>
      </c>
      <c r="AO7" s="59">
        <f t="shared" si="0"/>
        <v>4.3176419828332024</v>
      </c>
      <c r="AR7" s="10"/>
      <c r="AS7" s="174"/>
    </row>
    <row r="8" spans="1:45" ht="13.7" customHeight="1">
      <c r="A8" s="17" t="s">
        <v>91</v>
      </c>
      <c r="B8" s="149">
        <v>12004.3813267</v>
      </c>
      <c r="C8" s="149">
        <v>11779.017128599999</v>
      </c>
      <c r="D8" s="44">
        <f t="shared" ref="D8:D15" si="1">(C8/$C$15)*100</f>
        <v>73.443198485078526</v>
      </c>
      <c r="E8" s="149">
        <v>2766.9194615000001</v>
      </c>
      <c r="F8" s="149">
        <v>1941.1194799999998</v>
      </c>
      <c r="G8" s="48">
        <f t="shared" ref="G8:G15" si="2">(F8/E8-1)*100</f>
        <v>-29.845465073722032</v>
      </c>
      <c r="H8" s="44">
        <f>F8/$F$15*100</f>
        <v>55.069555177273784</v>
      </c>
      <c r="AM8" s="17" t="s">
        <v>93</v>
      </c>
      <c r="AN8" s="149">
        <v>581.63891540000009</v>
      </c>
      <c r="AO8" s="59">
        <f t="shared" si="0"/>
        <v>3.6265693346050174</v>
      </c>
      <c r="AR8" s="10"/>
      <c r="AS8" s="174"/>
    </row>
    <row r="9" spans="1:45" ht="13.7" customHeight="1">
      <c r="A9" s="17" t="s">
        <v>92</v>
      </c>
      <c r="B9" s="149">
        <v>2205.35</v>
      </c>
      <c r="C9" s="149">
        <v>124.77500000000001</v>
      </c>
      <c r="D9" s="44">
        <f t="shared" si="1"/>
        <v>0.77798300069751669</v>
      </c>
      <c r="E9" s="149">
        <v>76.8</v>
      </c>
      <c r="F9" s="149">
        <v>1331.125</v>
      </c>
      <c r="G9" s="48">
        <f t="shared" si="2"/>
        <v>1633.2356770833335</v>
      </c>
      <c r="H9" s="44">
        <f>F9/$F$15*100</f>
        <v>37.764013184468467</v>
      </c>
      <c r="AM9" s="17" t="s">
        <v>92</v>
      </c>
      <c r="AN9" s="149">
        <v>124.77500000000001</v>
      </c>
      <c r="AO9" s="59">
        <f t="shared" si="0"/>
        <v>0.77798300069751669</v>
      </c>
      <c r="AR9" s="10"/>
      <c r="AS9" s="174"/>
    </row>
    <row r="10" spans="1:45" ht="13.7" customHeight="1">
      <c r="A10" s="17" t="s">
        <v>98</v>
      </c>
      <c r="B10" s="149">
        <v>870.056692</v>
      </c>
      <c r="C10" s="149">
        <v>2017.009</v>
      </c>
      <c r="D10" s="44">
        <f t="shared" si="1"/>
        <v>12.576226922491665</v>
      </c>
      <c r="E10" s="149">
        <v>270</v>
      </c>
      <c r="F10" s="149">
        <v>140</v>
      </c>
      <c r="G10" s="48">
        <f t="shared" ref="G10:G12" si="3">(F10/E10-1)*100</f>
        <v>-48.148148148148152</v>
      </c>
      <c r="H10" s="44">
        <f>F10/$F$15*100</f>
        <v>3.9717996775851896</v>
      </c>
      <c r="AM10" s="10" t="s">
        <v>194</v>
      </c>
      <c r="AN10" s="149">
        <v>2.5341299999999998</v>
      </c>
      <c r="AO10" s="59">
        <f t="shared" si="0"/>
        <v>1.5800521431036649E-2</v>
      </c>
      <c r="AR10" s="10"/>
      <c r="AS10" s="174"/>
    </row>
    <row r="11" spans="1:45" ht="13.7" customHeight="1">
      <c r="A11" s="17" t="s">
        <v>193</v>
      </c>
      <c r="B11" s="149">
        <v>827.74199999999996</v>
      </c>
      <c r="C11" s="149">
        <v>840.81899999999996</v>
      </c>
      <c r="D11" s="44">
        <f t="shared" si="1"/>
        <v>5.2425797528630351</v>
      </c>
      <c r="E11" s="149">
        <v>364.15750000000003</v>
      </c>
      <c r="F11" s="149">
        <v>62.598500000000008</v>
      </c>
      <c r="G11" s="48">
        <f t="shared" si="3"/>
        <v>-82.810047850174712</v>
      </c>
      <c r="H11" s="44">
        <f t="shared" ref="H11:H13" si="4">F11/$F$15*100</f>
        <v>1.7759193008379752</v>
      </c>
      <c r="AM11" s="25" t="s">
        <v>124</v>
      </c>
      <c r="AN11" s="25">
        <f>SUM(AN4:AN10)</f>
        <v>16038.268173999999</v>
      </c>
      <c r="AO11" s="59">
        <f>AN11/$AN$11*100</f>
        <v>100</v>
      </c>
      <c r="AR11" s="10"/>
      <c r="AS11" s="174"/>
    </row>
    <row r="12" spans="1:45" ht="13.7" customHeight="1">
      <c r="A12" s="17" t="s">
        <v>93</v>
      </c>
      <c r="B12" s="149">
        <v>5253.2849077000001</v>
      </c>
      <c r="C12" s="149">
        <v>581.63891540000009</v>
      </c>
      <c r="D12" s="44">
        <f t="shared" si="1"/>
        <v>3.6265693346050174</v>
      </c>
      <c r="E12" s="149">
        <v>305.03179999999998</v>
      </c>
      <c r="F12" s="149">
        <v>25.0075</v>
      </c>
      <c r="G12" s="48">
        <f t="shared" si="3"/>
        <v>-91.801674448368985</v>
      </c>
      <c r="H12" s="44">
        <f t="shared" si="4"/>
        <v>0.70946271740865452</v>
      </c>
      <c r="AM12" s="25"/>
      <c r="AN12" s="25"/>
      <c r="AO12" s="59"/>
      <c r="AR12" s="10"/>
      <c r="AS12" s="174"/>
    </row>
    <row r="13" spans="1:45" ht="13.7" customHeight="1">
      <c r="A13" s="17" t="s">
        <v>109</v>
      </c>
      <c r="B13" s="149">
        <v>573.87139999999999</v>
      </c>
      <c r="C13" s="149">
        <v>692.47500000000002</v>
      </c>
      <c r="D13" s="44">
        <f t="shared" si="1"/>
        <v>4.3176419828332024</v>
      </c>
      <c r="E13" s="149">
        <v>0</v>
      </c>
      <c r="F13" s="149">
        <v>25</v>
      </c>
      <c r="G13" s="48"/>
      <c r="H13" s="44">
        <f t="shared" si="4"/>
        <v>0.70924994242592665</v>
      </c>
      <c r="AM13" s="25"/>
      <c r="AN13" s="25"/>
      <c r="AO13" s="59"/>
    </row>
    <row r="14" spans="1:45" ht="13.7" customHeight="1">
      <c r="A14" s="17" t="s">
        <v>194</v>
      </c>
      <c r="B14" s="149">
        <v>26.151199999999999</v>
      </c>
      <c r="C14" s="149">
        <v>2.5341299999999998</v>
      </c>
      <c r="D14" s="44">
        <f t="shared" si="1"/>
        <v>1.5800521431036649E-2</v>
      </c>
      <c r="E14" s="149">
        <v>0</v>
      </c>
      <c r="F14" s="149">
        <v>0</v>
      </c>
      <c r="G14" s="48"/>
      <c r="H14" s="44"/>
      <c r="I14" s="60"/>
      <c r="AO14" s="60"/>
    </row>
    <row r="15" spans="1:45" ht="13.7" customHeight="1">
      <c r="A15" s="17" t="s">
        <v>124</v>
      </c>
      <c r="B15" s="41">
        <f>SUM(B8:B14)</f>
        <v>21760.837526400002</v>
      </c>
      <c r="C15" s="41">
        <f>SUM(C8:C14)</f>
        <v>16038.268173999999</v>
      </c>
      <c r="D15" s="44">
        <f t="shared" si="1"/>
        <v>100</v>
      </c>
      <c r="E15" s="41">
        <f>SUM(E8:E14)</f>
        <v>3782.9087614999999</v>
      </c>
      <c r="F15" s="41">
        <f>SUM(F8:F14)</f>
        <v>3524.8504800000001</v>
      </c>
      <c r="G15" s="48">
        <f t="shared" si="2"/>
        <v>-6.8216892811782888</v>
      </c>
      <c r="H15" s="44">
        <f>F15/$F$15*100</f>
        <v>100</v>
      </c>
      <c r="AM15" s="9">
        <v>2019</v>
      </c>
      <c r="AO15" s="59"/>
    </row>
    <row r="16" spans="1:45" ht="13.7" customHeight="1">
      <c r="A16" s="17"/>
      <c r="B16" s="51"/>
      <c r="C16" s="51"/>
      <c r="D16" s="51"/>
      <c r="E16" s="51"/>
      <c r="F16" s="18"/>
      <c r="G16" s="18"/>
      <c r="H16" s="18"/>
      <c r="AM16" s="25" t="str">
        <f>A8</f>
        <v>Estados Unidos</v>
      </c>
      <c r="AN16" s="25">
        <f>F8</f>
        <v>1941.1194799999998</v>
      </c>
      <c r="AO16" s="59">
        <f t="shared" ref="AO16:AO21" si="5">AN16/$AN$22*100</f>
        <v>55.069555177273784</v>
      </c>
    </row>
    <row r="17" spans="1:42" ht="13.7" customHeight="1">
      <c r="A17" s="37" t="s">
        <v>195</v>
      </c>
      <c r="B17" s="42"/>
      <c r="C17" s="42"/>
      <c r="D17" s="42"/>
      <c r="E17" s="42"/>
      <c r="F17" s="42"/>
      <c r="G17" s="42"/>
      <c r="H17" s="43"/>
      <c r="AM17" s="25" t="str">
        <f t="shared" ref="AM17:AM20" si="6">A9</f>
        <v>Nueva Zelanda</v>
      </c>
      <c r="AN17" s="25">
        <f t="shared" ref="AN17:AN20" si="7">F9</f>
        <v>1331.125</v>
      </c>
      <c r="AO17" s="59">
        <f t="shared" si="5"/>
        <v>37.764013184468467</v>
      </c>
    </row>
    <row r="18" spans="1:42" ht="13.7" customHeight="1">
      <c r="A18" s="10"/>
      <c r="B18" s="10"/>
      <c r="C18" s="10"/>
      <c r="D18" s="10"/>
      <c r="E18" s="10"/>
      <c r="F18" s="34"/>
      <c r="G18" s="10"/>
      <c r="H18" s="10"/>
      <c r="AM18" s="25" t="str">
        <f t="shared" si="6"/>
        <v>Uruguay</v>
      </c>
      <c r="AN18" s="25">
        <f t="shared" si="7"/>
        <v>140</v>
      </c>
      <c r="AO18" s="59">
        <f t="shared" si="5"/>
        <v>3.9717996775851896</v>
      </c>
    </row>
    <row r="19" spans="1:42" ht="12.2" customHeight="1">
      <c r="A19" s="10"/>
      <c r="B19" s="10"/>
      <c r="C19" s="10"/>
      <c r="D19" s="10"/>
      <c r="E19" s="10"/>
      <c r="F19" s="10"/>
      <c r="G19" s="10"/>
      <c r="H19" s="10"/>
      <c r="AM19" s="25" t="str">
        <f t="shared" si="6"/>
        <v>Unión Europea</v>
      </c>
      <c r="AN19" s="25">
        <f t="shared" si="7"/>
        <v>62.598500000000008</v>
      </c>
      <c r="AO19" s="59">
        <f t="shared" si="5"/>
        <v>1.7759193008379752</v>
      </c>
      <c r="AP19" s="60"/>
    </row>
    <row r="20" spans="1:42" ht="12.2" customHeight="1">
      <c r="A20" s="10"/>
      <c r="B20" s="10"/>
      <c r="C20" s="10"/>
      <c r="D20" s="10"/>
      <c r="E20" s="10"/>
      <c r="F20" s="10"/>
      <c r="G20" s="10"/>
      <c r="H20" s="10"/>
      <c r="AM20" s="25" t="str">
        <f t="shared" si="6"/>
        <v>Argentina</v>
      </c>
      <c r="AN20" s="25">
        <f t="shared" si="7"/>
        <v>25.0075</v>
      </c>
      <c r="AO20" s="59">
        <f t="shared" si="5"/>
        <v>0.70946271740865452</v>
      </c>
    </row>
    <row r="21" spans="1:42" ht="12.2" customHeight="1">
      <c r="AM21" s="25" t="s">
        <v>194</v>
      </c>
      <c r="AN21" s="25">
        <f>SUM(F13:F14)</f>
        <v>25</v>
      </c>
      <c r="AO21" s="59">
        <f t="shared" si="5"/>
        <v>0.70924994242592665</v>
      </c>
    </row>
    <row r="22" spans="1:42" ht="12.2" customHeight="1">
      <c r="V22" s="124"/>
      <c r="AK22" s="60"/>
      <c r="AN22" s="25">
        <f>SUM(AN16:AN21)</f>
        <v>3524.8504800000001</v>
      </c>
      <c r="AO22" s="59">
        <f>AN22/$AN$22*100</f>
        <v>100</v>
      </c>
      <c r="AP22" s="60"/>
    </row>
    <row r="23" spans="1:42" ht="12.2" customHeight="1">
      <c r="AO23" s="59"/>
    </row>
    <row r="24" spans="1:42" ht="12.2" customHeight="1">
      <c r="AO24" s="60"/>
    </row>
    <row r="25" spans="1:42" ht="12.2" customHeight="1"/>
    <row r="26" spans="1:42" ht="12.2" customHeight="1"/>
    <row r="27" spans="1:42" ht="12.2" customHeight="1"/>
    <row r="28" spans="1:42" ht="12.2" customHeight="1"/>
    <row r="29" spans="1:42" ht="12.2" customHeight="1"/>
    <row r="30" spans="1:42" ht="12.2" customHeight="1">
      <c r="AO30" s="61"/>
    </row>
    <row r="31" spans="1:42" ht="12.2" customHeight="1"/>
    <row r="32" spans="1:42" ht="12.2" customHeight="1"/>
    <row r="33" spans="9:9" ht="12.2" customHeight="1"/>
    <row r="34" spans="9:9" ht="12.2" customHeight="1"/>
    <row r="35" spans="9:9" ht="12.2" customHeight="1"/>
    <row r="36" spans="9:9" ht="12.2" customHeight="1"/>
    <row r="37" spans="9:9" ht="12.2" customHeight="1"/>
    <row r="38" spans="9:9" ht="12.2" customHeight="1"/>
    <row r="39" spans="9:9" ht="12.2" customHeight="1"/>
    <row r="40" spans="9:9" ht="12.2" customHeight="1"/>
    <row r="41" spans="9:9" ht="12.2" customHeight="1"/>
    <row r="42" spans="9:9" ht="12.2" customHeight="1"/>
    <row r="43" spans="9:9" ht="12.2" customHeight="1"/>
    <row r="44" spans="9:9" ht="12.2" customHeight="1"/>
    <row r="45" spans="9:9" ht="12.2" customHeight="1">
      <c r="I45" s="9" t="s">
        <v>196</v>
      </c>
    </row>
    <row r="46" spans="9:9" ht="12.2" customHeight="1"/>
    <row r="47" spans="9:9" ht="12.2" customHeight="1"/>
    <row r="48" spans="9:9" ht="12.2" customHeight="1"/>
    <row r="49" ht="12.2" customHeight="1"/>
    <row r="50" ht="12.2" customHeight="1"/>
    <row r="51" ht="12.2" customHeight="1"/>
  </sheetData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27" right="0.59055118110236227" top="0.94488188976377963" bottom="0.78740157480314965" header="0.51181102362204722" footer="0.19685039370078741"/>
  <pageSetup firstPageNumber="0" orientation="portrait" r:id="rId1"/>
  <headerFooter alignWithMargins="0"/>
  <colBreaks count="1" manualBreakCount="1">
    <brk id="8" max="1048575" man="1"/>
  </colBreaks>
  <ignoredErrors>
    <ignoredError sqref="D15" formula="1"/>
    <ignoredError sqref="AN21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G59"/>
  <sheetViews>
    <sheetView zoomScale="98" zoomScaleNormal="98" zoomScaleSheetLayoutView="75" workbookViewId="0">
      <selection activeCell="E6" sqref="E6"/>
    </sheetView>
  </sheetViews>
  <sheetFormatPr baseColWidth="10" defaultColWidth="10.90625" defaultRowHeight="12"/>
  <cols>
    <col min="1" max="1" width="10.36328125" style="9" customWidth="1"/>
    <col min="2" max="51" width="8.08984375" style="9" customWidth="1"/>
    <col min="52" max="52" width="4.1796875" style="9" customWidth="1"/>
    <col min="53" max="53" width="5.1796875" style="9" customWidth="1"/>
    <col min="54" max="54" width="8.7265625" style="9" customWidth="1"/>
    <col min="55" max="55" width="4.1796875" style="9" customWidth="1"/>
    <col min="56" max="56" width="5.6328125" style="9" customWidth="1"/>
    <col min="57" max="57" width="4.81640625" style="9" customWidth="1"/>
    <col min="58" max="16384" width="10.90625" style="9"/>
  </cols>
  <sheetData>
    <row r="1" spans="1:57" ht="13.7" customHeight="1">
      <c r="A1" s="213" t="s">
        <v>24</v>
      </c>
      <c r="B1" s="213"/>
      <c r="C1" s="213"/>
      <c r="D1" s="213"/>
      <c r="E1" s="213"/>
      <c r="F1" s="213"/>
      <c r="G1" s="213"/>
      <c r="H1" s="213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30"/>
    </row>
    <row r="2" spans="1:57" ht="13.7" customHeight="1">
      <c r="A2" s="39"/>
      <c r="B2" s="39"/>
      <c r="C2" s="39"/>
      <c r="D2" s="39"/>
      <c r="E2" s="39"/>
      <c r="F2" s="39"/>
      <c r="G2" s="39"/>
      <c r="H2" s="39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30"/>
    </row>
    <row r="3" spans="1:57" ht="13.7" customHeight="1">
      <c r="A3" s="214" t="s">
        <v>25</v>
      </c>
      <c r="B3" s="214"/>
      <c r="C3" s="214"/>
      <c r="D3" s="214"/>
      <c r="E3" s="214"/>
      <c r="F3" s="214"/>
      <c r="G3" s="214"/>
      <c r="H3" s="214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8"/>
    </row>
    <row r="4" spans="1:57" ht="13.7" customHeight="1">
      <c r="A4" s="217" t="s">
        <v>86</v>
      </c>
      <c r="B4" s="224" t="s">
        <v>192</v>
      </c>
      <c r="C4" s="224"/>
      <c r="D4" s="224"/>
      <c r="E4" s="224"/>
      <c r="F4" s="224"/>
      <c r="G4" s="224"/>
      <c r="H4" s="224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5"/>
    </row>
    <row r="5" spans="1:57" ht="13.7" customHeight="1">
      <c r="A5" s="229"/>
      <c r="B5" s="227">
        <v>2018</v>
      </c>
      <c r="C5" s="227">
        <v>2019</v>
      </c>
      <c r="D5" s="193" t="s">
        <v>89</v>
      </c>
      <c r="E5" s="224" t="s">
        <v>302</v>
      </c>
      <c r="F5" s="224"/>
      <c r="G5" s="193" t="s">
        <v>88</v>
      </c>
      <c r="H5" s="189" t="s">
        <v>89</v>
      </c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5"/>
    </row>
    <row r="6" spans="1:57" ht="13.7" customHeight="1">
      <c r="A6" s="220"/>
      <c r="B6" s="228"/>
      <c r="C6" s="228"/>
      <c r="D6" s="191" t="s">
        <v>90</v>
      </c>
      <c r="E6" s="192">
        <v>2019</v>
      </c>
      <c r="F6" s="195">
        <v>2020</v>
      </c>
      <c r="G6" s="19" t="s">
        <v>90</v>
      </c>
      <c r="H6" s="19" t="s">
        <v>90</v>
      </c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5"/>
      <c r="BB6" s="9">
        <v>2019</v>
      </c>
    </row>
    <row r="7" spans="1:57" ht="13.7" customHeight="1">
      <c r="A7" s="17" t="s">
        <v>93</v>
      </c>
      <c r="B7" s="154">
        <v>9298.8385316999993</v>
      </c>
      <c r="C7" s="154">
        <v>8757.0627430000004</v>
      </c>
      <c r="D7" s="62">
        <f t="shared" ref="D7:D14" si="0">C7/$C$20*100</f>
        <v>20.090691198331701</v>
      </c>
      <c r="E7" s="178">
        <v>2943.3030199999998</v>
      </c>
      <c r="F7" s="178">
        <v>2108.1723099999999</v>
      </c>
      <c r="G7" s="84">
        <f t="shared" ref="G7:G19" si="1">(F7/E7-1)*100</f>
        <v>-28.37392902889081</v>
      </c>
      <c r="H7" s="84">
        <f t="shared" ref="H7:H15" si="2">F7/$F$20*100</f>
        <v>17.337798801920282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17" t="s">
        <v>91</v>
      </c>
      <c r="BC7" s="41">
        <v>11537.215880100001</v>
      </c>
      <c r="BD7" s="63">
        <f t="shared" ref="BD7:BD14" si="3">BC7/$BC$15*100</f>
        <v>26.468994038082094</v>
      </c>
      <c r="BE7" s="9">
        <f t="shared" ref="BE7:BE12" si="4">BC7/$BC$15*100</f>
        <v>26.468994038082094</v>
      </c>
    </row>
    <row r="8" spans="1:57" ht="13.7" customHeight="1">
      <c r="A8" s="17" t="s">
        <v>91</v>
      </c>
      <c r="B8" s="149">
        <v>10255.487813899999</v>
      </c>
      <c r="C8" s="149">
        <v>11537.215880100001</v>
      </c>
      <c r="D8" s="62">
        <f t="shared" si="0"/>
        <v>26.468994038082087</v>
      </c>
      <c r="E8" s="177">
        <v>3093.2302495000004</v>
      </c>
      <c r="F8" s="177">
        <v>2703.6869510000001</v>
      </c>
      <c r="G8" s="44">
        <f t="shared" si="1"/>
        <v>-12.593414233000189</v>
      </c>
      <c r="H8" s="44">
        <f t="shared" si="2"/>
        <v>22.235364802706904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17" t="s">
        <v>93</v>
      </c>
      <c r="BC8" s="41">
        <v>8757.0627430000004</v>
      </c>
      <c r="BD8" s="63">
        <f t="shared" si="3"/>
        <v>20.090691198331704</v>
      </c>
      <c r="BE8" s="9">
        <f t="shared" si="4"/>
        <v>20.090691198331704</v>
      </c>
    </row>
    <row r="9" spans="1:57" ht="13.7" customHeight="1">
      <c r="A9" s="17" t="s">
        <v>94</v>
      </c>
      <c r="B9" s="149">
        <v>10514.6140108</v>
      </c>
      <c r="C9" s="149">
        <v>6807.975765000001</v>
      </c>
      <c r="D9" s="62">
        <f t="shared" si="0"/>
        <v>15.619042913638403</v>
      </c>
      <c r="E9" s="179">
        <v>1986.3677989999999</v>
      </c>
      <c r="F9" s="179">
        <v>2106.9699370000003</v>
      </c>
      <c r="G9" s="44">
        <f t="shared" si="1"/>
        <v>6.071490791419154</v>
      </c>
      <c r="H9" s="44">
        <f t="shared" si="2"/>
        <v>17.327910378161004</v>
      </c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17" t="s">
        <v>94</v>
      </c>
      <c r="BC9" s="41">
        <v>6807.975765000001</v>
      </c>
      <c r="BD9" s="63">
        <f t="shared" si="3"/>
        <v>15.619042913638406</v>
      </c>
      <c r="BE9" s="9">
        <f t="shared" si="4"/>
        <v>15.619042913638406</v>
      </c>
    </row>
    <row r="10" spans="1:57" ht="13.7" customHeight="1">
      <c r="A10" s="17" t="s">
        <v>92</v>
      </c>
      <c r="B10" s="149">
        <v>9176.1519399999997</v>
      </c>
      <c r="C10" s="149">
        <v>4168.5334350000003</v>
      </c>
      <c r="D10" s="62">
        <f t="shared" si="0"/>
        <v>9.5635626294274125</v>
      </c>
      <c r="E10" s="177">
        <v>1807.68814</v>
      </c>
      <c r="F10" s="177">
        <v>1844.9308600000002</v>
      </c>
      <c r="G10" s="44">
        <f t="shared" si="1"/>
        <v>2.0602403244179168</v>
      </c>
      <c r="H10" s="44">
        <f t="shared" si="2"/>
        <v>15.172877426766771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17" t="s">
        <v>92</v>
      </c>
      <c r="BC10" s="41">
        <v>4168.5334350000003</v>
      </c>
      <c r="BD10" s="63">
        <f t="shared" si="3"/>
        <v>9.5635626294274143</v>
      </c>
      <c r="BE10" s="9">
        <f t="shared" si="4"/>
        <v>9.5635626294274143</v>
      </c>
    </row>
    <row r="11" spans="1:57" ht="13.7" customHeight="1">
      <c r="A11" s="17" t="s">
        <v>96</v>
      </c>
      <c r="B11" s="149">
        <v>5211</v>
      </c>
      <c r="C11" s="149">
        <v>3621.0784068999997</v>
      </c>
      <c r="D11" s="62">
        <f t="shared" si="0"/>
        <v>8.3075764343618346</v>
      </c>
      <c r="E11" s="177">
        <v>790.58875</v>
      </c>
      <c r="F11" s="177">
        <v>1521.2903999999999</v>
      </c>
      <c r="G11" s="44">
        <f t="shared" si="1"/>
        <v>92.424999723307451</v>
      </c>
      <c r="H11" s="44">
        <f t="shared" si="2"/>
        <v>12.511229157778297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17" t="s">
        <v>96</v>
      </c>
      <c r="BC11" s="41">
        <v>3621.0784068999997</v>
      </c>
      <c r="BD11" s="63">
        <f t="shared" si="3"/>
        <v>8.3075764343618346</v>
      </c>
      <c r="BE11" s="9">
        <f t="shared" si="4"/>
        <v>8.3075764343618346</v>
      </c>
    </row>
    <row r="12" spans="1:57" ht="13.7" customHeight="1">
      <c r="A12" s="17" t="s">
        <v>95</v>
      </c>
      <c r="B12" s="149">
        <v>1604.3176699999999</v>
      </c>
      <c r="C12" s="149">
        <v>2405.0065499999996</v>
      </c>
      <c r="D12" s="62">
        <f t="shared" si="0"/>
        <v>5.5176313501508822</v>
      </c>
      <c r="E12" s="177">
        <v>478.19097999999997</v>
      </c>
      <c r="F12" s="177">
        <v>636.98143999999991</v>
      </c>
      <c r="G12" s="44">
        <f t="shared" si="1"/>
        <v>33.206494191923056</v>
      </c>
      <c r="H12" s="44">
        <f t="shared" si="2"/>
        <v>5.2385926875576194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17" t="s">
        <v>95</v>
      </c>
      <c r="BC12" s="41">
        <v>2405.0065499999996</v>
      </c>
      <c r="BD12" s="63">
        <f t="shared" si="3"/>
        <v>5.5176313501508831</v>
      </c>
      <c r="BE12" s="9">
        <f t="shared" si="4"/>
        <v>5.5176313501508831</v>
      </c>
    </row>
    <row r="13" spans="1:57" ht="13.7" customHeight="1">
      <c r="A13" s="17" t="s">
        <v>98</v>
      </c>
      <c r="B13" s="149">
        <v>1400.28252</v>
      </c>
      <c r="C13" s="149">
        <v>1644.2842600000001</v>
      </c>
      <c r="D13" s="62">
        <f t="shared" si="0"/>
        <v>3.7723616102150102</v>
      </c>
      <c r="E13" s="177">
        <v>394.65776000000005</v>
      </c>
      <c r="F13" s="177">
        <v>398.80625999999995</v>
      </c>
      <c r="G13" s="44">
        <f t="shared" si="1"/>
        <v>1.0511639249155769</v>
      </c>
      <c r="H13" s="44">
        <f t="shared" si="2"/>
        <v>3.2798185727172879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17" t="s">
        <v>98</v>
      </c>
      <c r="BC13" s="41">
        <v>1644.2842600000001</v>
      </c>
      <c r="BD13" s="63">
        <f t="shared" si="3"/>
        <v>3.772361610215011</v>
      </c>
      <c r="BE13" s="9">
        <f>BC14/$BC$15*100</f>
        <v>10.660139825792667</v>
      </c>
    </row>
    <row r="14" spans="1:57" ht="13.7" customHeight="1">
      <c r="A14" s="17" t="s">
        <v>100</v>
      </c>
      <c r="B14" s="149">
        <v>387.416</v>
      </c>
      <c r="C14" s="149">
        <v>528.45792000000006</v>
      </c>
      <c r="D14" s="62">
        <f t="shared" si="0"/>
        <v>1.2124025136761176</v>
      </c>
      <c r="E14" s="177">
        <v>93.019199999999998</v>
      </c>
      <c r="F14" s="177">
        <v>122.38646</v>
      </c>
      <c r="G14" s="44">
        <f t="shared" si="1"/>
        <v>31.571181003491745</v>
      </c>
      <c r="H14" s="44">
        <f t="shared" si="2"/>
        <v>1.0065172611812099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17" t="s">
        <v>194</v>
      </c>
      <c r="BC14" s="41">
        <v>4646.5058061999989</v>
      </c>
      <c r="BD14" s="63">
        <f t="shared" si="3"/>
        <v>10.660139825792667</v>
      </c>
      <c r="BE14" s="9">
        <f>BC15/$BC$15*100</f>
        <v>100</v>
      </c>
    </row>
    <row r="15" spans="1:57" ht="13.7" customHeight="1">
      <c r="A15" s="17" t="s">
        <v>99</v>
      </c>
      <c r="B15" s="149">
        <v>902</v>
      </c>
      <c r="C15" s="149">
        <v>856.88469999999995</v>
      </c>
      <c r="D15" s="62">
        <f t="shared" ref="D15:D17" si="5">C15/$C$20*100</f>
        <v>1.9658881528553984</v>
      </c>
      <c r="E15" s="177">
        <v>258.02995999999996</v>
      </c>
      <c r="F15" s="177">
        <v>204.05401000000001</v>
      </c>
      <c r="G15" s="44">
        <f t="shared" si="1"/>
        <v>-20.918481714293936</v>
      </c>
      <c r="H15" s="44">
        <f t="shared" si="2"/>
        <v>1.6781585420335161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65"/>
      <c r="BB15" s="10" t="s">
        <v>124</v>
      </c>
      <c r="BC15" s="66">
        <f>SUM(BC7:BC14)</f>
        <v>43587.662846199994</v>
      </c>
      <c r="BD15" s="63">
        <f>BC15/$BC$15*100</f>
        <v>100</v>
      </c>
    </row>
    <row r="16" spans="1:57" ht="13.7" customHeight="1">
      <c r="A16" s="17" t="s">
        <v>105</v>
      </c>
      <c r="B16" s="149">
        <v>3.0000000000000001E-3</v>
      </c>
      <c r="C16" s="149">
        <v>503.34006199999999</v>
      </c>
      <c r="D16" s="62">
        <f t="shared" si="5"/>
        <v>1.15477644161846</v>
      </c>
      <c r="E16" s="177">
        <v>39.011650000000003</v>
      </c>
      <c r="F16" s="177">
        <v>48.005180000000003</v>
      </c>
      <c r="G16" s="44">
        <f t="shared" si="1"/>
        <v>23.053446854977942</v>
      </c>
      <c r="H16" s="44">
        <f t="shared" ref="H16:H17" si="6">F16/$F$20*100</f>
        <v>0.39479892053509019</v>
      </c>
      <c r="I16" s="49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D16" s="63"/>
      <c r="BE16" s="25"/>
    </row>
    <row r="17" spans="1:59" ht="13.7" customHeight="1">
      <c r="A17" s="17" t="s">
        <v>103</v>
      </c>
      <c r="B17" s="149">
        <v>1324.0635686999999</v>
      </c>
      <c r="C17" s="149">
        <v>912.149497</v>
      </c>
      <c r="D17" s="62">
        <f t="shared" si="5"/>
        <v>2.0926781511973673</v>
      </c>
      <c r="E17" s="177">
        <v>218.99026599999996</v>
      </c>
      <c r="F17" s="177">
        <v>150.39560700000001</v>
      </c>
      <c r="G17" s="44">
        <f>(F17/E17-1)*100</f>
        <v>-31.32315433600138</v>
      </c>
      <c r="H17" s="44">
        <f t="shared" si="6"/>
        <v>1.2368670067859271</v>
      </c>
      <c r="I17" s="49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D17" s="63"/>
      <c r="BE17" s="25"/>
    </row>
    <row r="18" spans="1:59" ht="13.7" customHeight="1">
      <c r="A18" s="17" t="s">
        <v>119</v>
      </c>
      <c r="B18" s="149">
        <v>408.18599999999998</v>
      </c>
      <c r="C18" s="149">
        <v>602.64</v>
      </c>
      <c r="D18" s="62">
        <f>C18/$C$20*100</f>
        <v>1.3825930564949722</v>
      </c>
      <c r="E18" s="177">
        <v>330.48</v>
      </c>
      <c r="F18" s="177">
        <v>0</v>
      </c>
      <c r="G18" s="44"/>
      <c r="H18" s="44"/>
      <c r="I18" s="49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D18" s="63"/>
      <c r="BE18" s="25"/>
    </row>
    <row r="19" spans="1:59" ht="13.7" customHeight="1">
      <c r="A19" s="17" t="s">
        <v>194</v>
      </c>
      <c r="B19" s="22">
        <v>1353.4</v>
      </c>
      <c r="C19" s="22">
        <v>1243.0336272</v>
      </c>
      <c r="D19" s="62">
        <f>C19/$C$20*100</f>
        <v>2.8518015099503513</v>
      </c>
      <c r="E19" s="177">
        <v>276.97214559999998</v>
      </c>
      <c r="F19" s="177">
        <v>313.7205993</v>
      </c>
      <c r="G19" s="44">
        <f t="shared" si="1"/>
        <v>13.267923971341045</v>
      </c>
      <c r="H19" s="44">
        <f>F19/$F$20*100</f>
        <v>2.5800664418560992</v>
      </c>
      <c r="I19" s="49"/>
      <c r="J19" s="34"/>
      <c r="K19" s="34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D19" s="63"/>
    </row>
    <row r="20" spans="1:59" ht="11.25" customHeight="1">
      <c r="A20" s="17" t="s">
        <v>124</v>
      </c>
      <c r="B20" s="64">
        <f>SUM(B7:B19)</f>
        <v>51835.761055099996</v>
      </c>
      <c r="C20" s="64">
        <f>SUM(C7:C19)</f>
        <v>43587.662846200001</v>
      </c>
      <c r="D20" s="62">
        <f>C20/$C$20*100</f>
        <v>100</v>
      </c>
      <c r="E20" s="64">
        <f>SUM(E7:E19)</f>
        <v>12710.529920100002</v>
      </c>
      <c r="F20" s="64">
        <f>SUM(F7:F19)</f>
        <v>12159.400014299999</v>
      </c>
      <c r="G20" s="44">
        <f>(F20/E20-1)*100</f>
        <v>-4.3360104516843467</v>
      </c>
      <c r="H20" s="44">
        <f>F20/$F$20*100</f>
        <v>100</v>
      </c>
      <c r="I20" s="4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D20" s="63"/>
    </row>
    <row r="21" spans="1:59" ht="11.25" customHeight="1">
      <c r="A21" s="17"/>
      <c r="B21" s="20"/>
      <c r="C21" s="51"/>
      <c r="D21" s="51"/>
      <c r="E21" s="51"/>
      <c r="F21" s="18"/>
      <c r="G21" s="18"/>
      <c r="H21" s="18"/>
      <c r="AU21" s="25"/>
      <c r="BB21" s="9">
        <v>2020</v>
      </c>
      <c r="BD21" s="67"/>
    </row>
    <row r="22" spans="1:59" ht="11.25" customHeight="1">
      <c r="A22" s="37" t="s">
        <v>197</v>
      </c>
      <c r="B22" s="42"/>
      <c r="C22" s="42"/>
      <c r="D22" s="42"/>
      <c r="E22" s="42"/>
      <c r="F22" s="42"/>
      <c r="G22" s="42"/>
      <c r="H22" s="43"/>
      <c r="J22" s="10"/>
      <c r="K22" s="10"/>
      <c r="L22" s="10"/>
      <c r="AY22" s="60"/>
      <c r="BB22" s="9" t="str">
        <f t="shared" ref="BB22:BB27" si="7">A7</f>
        <v>Argentina</v>
      </c>
      <c r="BC22" s="25">
        <f t="shared" ref="BC22:BC27" si="8">F7</f>
        <v>2108.1723099999999</v>
      </c>
      <c r="BD22" s="63">
        <f t="shared" ref="BD22:BD28" si="9">BC22/$BC$29*100</f>
        <v>17.337798801920282</v>
      </c>
    </row>
    <row r="23" spans="1:59" ht="11.25" customHeight="1">
      <c r="A23" s="10"/>
      <c r="B23" s="10"/>
      <c r="C23" s="10"/>
      <c r="D23" s="10"/>
      <c r="E23" s="10"/>
      <c r="F23" s="10"/>
      <c r="G23" s="10"/>
      <c r="H23" s="10"/>
      <c r="BB23" s="9" t="str">
        <f t="shared" si="7"/>
        <v>Estados Unidos</v>
      </c>
      <c r="BC23" s="25">
        <f t="shared" si="8"/>
        <v>2703.6869510000001</v>
      </c>
      <c r="BD23" s="63">
        <f t="shared" si="9"/>
        <v>22.235364802706904</v>
      </c>
      <c r="BG23" s="25"/>
    </row>
    <row r="24" spans="1:59" ht="11.25" customHeight="1">
      <c r="BB24" s="9" t="str">
        <f t="shared" si="7"/>
        <v>Alemania</v>
      </c>
      <c r="BC24" s="25">
        <f t="shared" si="8"/>
        <v>2106.9699370000003</v>
      </c>
      <c r="BD24" s="63">
        <f t="shared" si="9"/>
        <v>17.327910378161004</v>
      </c>
    </row>
    <row r="25" spans="1:59" ht="11.25" customHeight="1">
      <c r="AK25" s="9">
        <v>44385</v>
      </c>
      <c r="AL25" s="9">
        <v>51836</v>
      </c>
      <c r="BB25" s="9" t="str">
        <f t="shared" si="7"/>
        <v>Nueva Zelanda</v>
      </c>
      <c r="BC25" s="25">
        <f t="shared" si="8"/>
        <v>1844.9308600000002</v>
      </c>
      <c r="BD25" s="63">
        <f t="shared" si="9"/>
        <v>15.172877426766771</v>
      </c>
    </row>
    <row r="26" spans="1:59" ht="11.25" customHeight="1">
      <c r="AK26" s="9">
        <v>42618.526520900014</v>
      </c>
      <c r="AL26" s="9">
        <v>50643.816889099995</v>
      </c>
      <c r="BB26" s="9" t="str">
        <f t="shared" si="7"/>
        <v>Países Bajos</v>
      </c>
      <c r="BC26" s="25">
        <f t="shared" si="8"/>
        <v>1521.2903999999999</v>
      </c>
      <c r="BD26" s="63">
        <f t="shared" si="9"/>
        <v>12.511229157778297</v>
      </c>
    </row>
    <row r="27" spans="1:59" ht="11.25" customHeight="1">
      <c r="K27" s="60"/>
      <c r="AK27" s="9">
        <f>AK25-AK26</f>
        <v>1766.4734790999864</v>
      </c>
      <c r="AL27" s="9">
        <f>AL25-AL26</f>
        <v>1192.183110900005</v>
      </c>
      <c r="BB27" s="9" t="str">
        <f t="shared" si="7"/>
        <v>México</v>
      </c>
      <c r="BC27" s="25">
        <f t="shared" si="8"/>
        <v>636.98143999999991</v>
      </c>
      <c r="BD27" s="63">
        <f t="shared" si="9"/>
        <v>5.2385926875576194</v>
      </c>
    </row>
    <row r="28" spans="1:59" ht="11.25" customHeight="1">
      <c r="BB28" s="9" t="s">
        <v>194</v>
      </c>
      <c r="BC28" s="25">
        <f>SUM(F13:F19)</f>
        <v>1237.3681163000001</v>
      </c>
      <c r="BD28" s="63">
        <f t="shared" si="9"/>
        <v>10.176226745109131</v>
      </c>
    </row>
    <row r="29" spans="1:59" ht="11.25" customHeight="1">
      <c r="BC29" s="25">
        <f>SUM(BC22:BC28)</f>
        <v>12159.400014299999</v>
      </c>
      <c r="BD29" s="63">
        <f>BC29/$BC$29*100</f>
        <v>100</v>
      </c>
    </row>
    <row r="30" spans="1:59" ht="11.25" customHeight="1">
      <c r="I30" s="60"/>
      <c r="BC30" s="25"/>
      <c r="BD30" s="67"/>
    </row>
    <row r="31" spans="1:59" ht="11.25" customHeight="1">
      <c r="BA31" s="25"/>
      <c r="BC31" s="25"/>
      <c r="BD31" s="68"/>
    </row>
    <row r="32" spans="1:59" ht="11.25" customHeight="1">
      <c r="BC32" s="25"/>
      <c r="BD32" s="68"/>
    </row>
    <row r="33" spans="55:55" ht="11.25" customHeight="1">
      <c r="BC33" s="25"/>
    </row>
    <row r="34" spans="55:55" ht="11.25" customHeight="1">
      <c r="BC34" s="69"/>
    </row>
    <row r="35" spans="55:55" ht="11.25" customHeight="1"/>
    <row r="36" spans="55:55" ht="11.25" customHeight="1"/>
    <row r="37" spans="55:55" ht="11.25" customHeight="1"/>
    <row r="38" spans="55:55" ht="11.25" customHeight="1"/>
    <row r="39" spans="55:55" ht="11.25" customHeight="1"/>
    <row r="40" spans="55:55" ht="11.25" customHeight="1"/>
    <row r="41" spans="55:55" ht="11.25" customHeight="1"/>
    <row r="42" spans="55:55" ht="11.25" customHeight="1"/>
    <row r="43" spans="55:55" ht="11.25" customHeight="1"/>
    <row r="44" spans="55:55" ht="11.25" customHeight="1"/>
    <row r="45" spans="55:55" ht="11.25" customHeight="1"/>
    <row r="46" spans="55:55" ht="11.25" customHeight="1"/>
    <row r="47" spans="55:55" ht="11.25" customHeight="1"/>
    <row r="48" spans="55:55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</sheetData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27" right="0.59055118110236227" top="0.94488188976377963" bottom="0.78740157480314965" header="0.51181102362204722" footer="0.19685039370078741"/>
  <pageSetup scale="97" firstPageNumber="0" orientation="portrait" r:id="rId1"/>
  <headerFooter alignWithMargins="0"/>
  <ignoredErrors>
    <ignoredError sqref="B20:C20 E20:F20" formulaRange="1"/>
    <ignoredError sqref="D20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S52"/>
  <sheetViews>
    <sheetView zoomScaleNormal="100" zoomScaleSheetLayoutView="75" workbookViewId="0">
      <selection activeCell="F37" sqref="F37"/>
    </sheetView>
  </sheetViews>
  <sheetFormatPr baseColWidth="10" defaultColWidth="10.90625" defaultRowHeight="12"/>
  <cols>
    <col min="1" max="1" width="9.36328125" style="9" customWidth="1"/>
    <col min="2" max="2" width="24" style="9" customWidth="1"/>
    <col min="3" max="40" width="11.1796875" style="9" customWidth="1"/>
    <col min="41" max="41" width="3.7265625" style="9" customWidth="1"/>
    <col min="42" max="42" width="4.90625" style="9" customWidth="1"/>
    <col min="43" max="43" width="15.7265625" style="9" customWidth="1"/>
    <col min="44" max="44" width="5.26953125" style="9" customWidth="1"/>
    <col min="45" max="45" width="3.453125" style="9" customWidth="1"/>
    <col min="46" max="46" width="6.7265625" style="9" customWidth="1"/>
    <col min="47" max="16384" width="10.90625" style="9"/>
  </cols>
  <sheetData>
    <row r="1" spans="1:45" ht="12.75" customHeight="1">
      <c r="A1" s="213" t="s">
        <v>26</v>
      </c>
      <c r="B1" s="213"/>
      <c r="C1" s="213"/>
      <c r="D1" s="213"/>
      <c r="E1" s="213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S1" s="63"/>
    </row>
    <row r="2" spans="1:45" ht="12.7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S2" s="63"/>
    </row>
    <row r="3" spans="1:45" ht="12.75" customHeight="1">
      <c r="A3" s="216" t="s">
        <v>27</v>
      </c>
      <c r="B3" s="216"/>
      <c r="C3" s="216"/>
      <c r="D3" s="216"/>
      <c r="E3" s="216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S3" s="63"/>
    </row>
    <row r="4" spans="1:45" ht="12.75" customHeight="1">
      <c r="A4" s="222" t="s">
        <v>304</v>
      </c>
      <c r="B4" s="222"/>
      <c r="C4" s="222"/>
      <c r="D4" s="222"/>
      <c r="E4" s="222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S4" s="63"/>
    </row>
    <row r="5" spans="1:45" ht="12.75" customHeight="1">
      <c r="A5" s="196" t="s">
        <v>126</v>
      </c>
      <c r="B5" s="230" t="s">
        <v>198</v>
      </c>
      <c r="C5" s="189" t="s">
        <v>168</v>
      </c>
      <c r="D5" s="189" t="s">
        <v>159</v>
      </c>
      <c r="E5" s="193" t="s">
        <v>160</v>
      </c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S5" s="63"/>
    </row>
    <row r="6" spans="1:45" ht="12.75" customHeight="1">
      <c r="A6" s="71" t="s">
        <v>131</v>
      </c>
      <c r="B6" s="231"/>
      <c r="C6" s="139" t="s">
        <v>161</v>
      </c>
      <c r="D6" s="139" t="s">
        <v>130</v>
      </c>
      <c r="E6" s="19" t="s">
        <v>162</v>
      </c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S6" s="63"/>
    </row>
    <row r="7" spans="1:45" ht="12.75" customHeight="1">
      <c r="A7" s="72">
        <v>4061010</v>
      </c>
      <c r="B7" s="40" t="s">
        <v>199</v>
      </c>
      <c r="C7" s="150">
        <v>62.503920000000001</v>
      </c>
      <c r="D7" s="150">
        <v>240.96851000000001</v>
      </c>
      <c r="E7" s="32">
        <f>D7/C7*1000</f>
        <v>3855.254358446638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P7" s="9">
        <v>4061010</v>
      </c>
      <c r="AQ7" s="9" t="str">
        <f t="shared" ref="AQ7:AR10" si="0">B7</f>
        <v>Fresco</v>
      </c>
      <c r="AR7" s="60">
        <f t="shared" si="0"/>
        <v>62.503920000000001</v>
      </c>
      <c r="AS7" s="63">
        <f>AR7/$AR$19*100</f>
        <v>0.51403786310584898</v>
      </c>
    </row>
    <row r="8" spans="1:45" ht="12.75" customHeight="1">
      <c r="A8" s="73">
        <v>4061020</v>
      </c>
      <c r="B8" s="18" t="s">
        <v>200</v>
      </c>
      <c r="C8" s="149">
        <v>2158.7905329999999</v>
      </c>
      <c r="D8" s="149">
        <v>8041.37853</v>
      </c>
      <c r="E8" s="41">
        <f t="shared" ref="E8:E26" si="1">D8/C8*1000</f>
        <v>3724.9461710512328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P8" s="9">
        <v>4061020</v>
      </c>
      <c r="AQ8" s="9" t="str">
        <f t="shared" si="0"/>
        <v>Crema</v>
      </c>
      <c r="AR8" s="60">
        <f t="shared" si="0"/>
        <v>2158.7905329999999</v>
      </c>
      <c r="AS8" s="63">
        <f t="shared" ref="AS8:AS18" si="2">AR8/$AR$19*100</f>
        <v>17.754087623247578</v>
      </c>
    </row>
    <row r="9" spans="1:45" ht="12.75" customHeight="1">
      <c r="A9" s="73">
        <v>4061030</v>
      </c>
      <c r="B9" s="18" t="s">
        <v>201</v>
      </c>
      <c r="C9" s="149">
        <v>1897.761227</v>
      </c>
      <c r="D9" s="149">
        <v>7787.2424600000004</v>
      </c>
      <c r="E9" s="41">
        <f t="shared" si="1"/>
        <v>4103.3836866348838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P9" s="9">
        <v>4061030</v>
      </c>
      <c r="AQ9" s="9" t="str">
        <f t="shared" si="0"/>
        <v>Mozzarella</v>
      </c>
      <c r="AR9" s="60">
        <f t="shared" si="0"/>
        <v>1897.761227</v>
      </c>
      <c r="AS9" s="63">
        <f t="shared" si="2"/>
        <v>15.607359119431452</v>
      </c>
    </row>
    <row r="10" spans="1:45" ht="12.75" customHeight="1">
      <c r="A10" s="73">
        <v>4061090</v>
      </c>
      <c r="B10" s="18" t="s">
        <v>202</v>
      </c>
      <c r="C10" s="149">
        <v>64.756665999999996</v>
      </c>
      <c r="D10" s="149">
        <v>274.45229</v>
      </c>
      <c r="E10" s="41">
        <f t="shared" si="1"/>
        <v>4238.2090825985388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P10" s="9">
        <v>4061090</v>
      </c>
      <c r="AQ10" s="18" t="s">
        <v>202</v>
      </c>
      <c r="AR10" s="60">
        <f t="shared" si="0"/>
        <v>64.756665999999996</v>
      </c>
      <c r="AS10" s="63">
        <f t="shared" si="2"/>
        <v>0.53256464894520505</v>
      </c>
    </row>
    <row r="11" spans="1:45" ht="12.75" customHeight="1">
      <c r="A11" s="73"/>
      <c r="B11" s="18" t="s">
        <v>124</v>
      </c>
      <c r="C11" s="22">
        <f>SUM(C7:C10)</f>
        <v>4183.8123459999997</v>
      </c>
      <c r="D11" s="22">
        <f>SUM(D7:D10)</f>
        <v>16344.041790000001</v>
      </c>
      <c r="E11" s="41">
        <f t="shared" si="1"/>
        <v>3906.4949472760131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P11" s="9">
        <v>4062000</v>
      </c>
      <c r="AQ11" s="10" t="s">
        <v>203</v>
      </c>
      <c r="AR11" s="60">
        <f>C13</f>
        <v>427.81997519999999</v>
      </c>
      <c r="AS11" s="63">
        <f t="shared" si="2"/>
        <v>3.5184299776046895</v>
      </c>
    </row>
    <row r="12" spans="1:45" ht="12.75" customHeight="1">
      <c r="A12" s="73"/>
      <c r="B12" s="18"/>
      <c r="C12" s="22"/>
      <c r="D12" s="22"/>
      <c r="E12" s="4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P12" s="9">
        <v>4063000</v>
      </c>
      <c r="AQ12" s="10" t="s">
        <v>204</v>
      </c>
      <c r="AR12" s="60">
        <f>C15</f>
        <v>290.83241399999997</v>
      </c>
      <c r="AS12" s="63">
        <f t="shared" si="2"/>
        <v>2.3918319461319482</v>
      </c>
    </row>
    <row r="13" spans="1:45" ht="12.75" customHeight="1">
      <c r="A13" s="73">
        <v>4062000</v>
      </c>
      <c r="B13" s="18" t="s">
        <v>205</v>
      </c>
      <c r="C13" s="149">
        <v>427.81997519999999</v>
      </c>
      <c r="D13" s="149">
        <v>2367.3274799999999</v>
      </c>
      <c r="E13" s="41">
        <f>D13/C13*1000</f>
        <v>5533.4664513813468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P13" s="9">
        <v>4064000</v>
      </c>
      <c r="AQ13" s="10" t="s">
        <v>206</v>
      </c>
      <c r="AR13" s="60">
        <f>C17</f>
        <v>130.99683400000001</v>
      </c>
      <c r="AS13" s="63">
        <f t="shared" si="2"/>
        <v>1.0773297518458302</v>
      </c>
    </row>
    <row r="14" spans="1:45" ht="12.75" customHeight="1">
      <c r="A14" s="73"/>
      <c r="B14" s="18"/>
      <c r="C14" s="22"/>
      <c r="D14" s="22"/>
      <c r="E14" s="41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P14" s="9">
        <v>4064001</v>
      </c>
      <c r="AQ14" s="10" t="s">
        <v>207</v>
      </c>
      <c r="AR14" s="60">
        <f>C19</f>
        <v>5604.7446579999996</v>
      </c>
      <c r="AS14" s="63">
        <f t="shared" si="2"/>
        <v>46.093924465093423</v>
      </c>
    </row>
    <row r="15" spans="1:45" ht="12.75" customHeight="1">
      <c r="A15" s="73">
        <v>4063000</v>
      </c>
      <c r="B15" s="18" t="s">
        <v>208</v>
      </c>
      <c r="C15" s="149">
        <v>290.83241399999997</v>
      </c>
      <c r="D15" s="149">
        <v>1238.6038700000001</v>
      </c>
      <c r="E15" s="41">
        <f t="shared" si="1"/>
        <v>4258.8233304696232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P15" s="9">
        <v>4064002</v>
      </c>
      <c r="AQ15" s="10" t="s">
        <v>209</v>
      </c>
      <c r="AR15" s="60">
        <f>C20</f>
        <v>271.79776549999997</v>
      </c>
      <c r="AS15" s="63">
        <f t="shared" si="2"/>
        <v>2.2352892838491507</v>
      </c>
    </row>
    <row r="16" spans="1:45" ht="12.75" customHeight="1">
      <c r="A16" s="73"/>
      <c r="B16" s="18"/>
      <c r="C16" s="22"/>
      <c r="D16" s="22"/>
      <c r="E16" s="41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P16" s="9">
        <v>4064003</v>
      </c>
      <c r="AQ16" s="10" t="s">
        <v>210</v>
      </c>
      <c r="AR16" s="60">
        <f>C21</f>
        <v>57.875529999999998</v>
      </c>
      <c r="AS16" s="63">
        <f t="shared" si="2"/>
        <v>0.47597356721495959</v>
      </c>
    </row>
    <row r="17" spans="1:45" ht="12.75" customHeight="1">
      <c r="A17" s="73">
        <v>4064000</v>
      </c>
      <c r="B17" s="18" t="s">
        <v>206</v>
      </c>
      <c r="C17" s="149">
        <v>130.99683400000001</v>
      </c>
      <c r="D17" s="149">
        <v>797.75880000000006</v>
      </c>
      <c r="E17" s="41">
        <f t="shared" si="1"/>
        <v>6089.9090126101828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10"/>
      <c r="AP17" s="9">
        <v>4064004</v>
      </c>
      <c r="AQ17" s="10" t="s">
        <v>211</v>
      </c>
      <c r="AR17" s="60">
        <f>C22</f>
        <v>178.12772849999999</v>
      </c>
      <c r="AS17" s="63">
        <f t="shared" si="2"/>
        <v>1.4649384697477987</v>
      </c>
    </row>
    <row r="18" spans="1:45" ht="12.75" customHeight="1">
      <c r="A18" s="73"/>
      <c r="B18" s="18"/>
      <c r="C18" s="22"/>
      <c r="D18" s="22"/>
      <c r="E18" s="41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P18" s="9">
        <v>4064005</v>
      </c>
      <c r="AQ18" s="10" t="s">
        <v>212</v>
      </c>
      <c r="AR18" s="60">
        <f>C23</f>
        <v>1013.3927631</v>
      </c>
      <c r="AS18" s="63">
        <f t="shared" si="2"/>
        <v>8.3342332837821349</v>
      </c>
    </row>
    <row r="19" spans="1:45" ht="12.75" customHeight="1">
      <c r="A19" s="73">
        <v>4069010</v>
      </c>
      <c r="B19" s="18" t="s">
        <v>213</v>
      </c>
      <c r="C19" s="149">
        <v>5604.7446579999996</v>
      </c>
      <c r="D19" s="149">
        <v>19549.360920000003</v>
      </c>
      <c r="E19" s="41">
        <f t="shared" si="1"/>
        <v>3488.0020612707103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R19" s="60">
        <f>SUM(AR7:AR18)</f>
        <v>12159.400014299998</v>
      </c>
      <c r="AS19" s="63">
        <f>AR19/$AR$19*100</f>
        <v>100</v>
      </c>
    </row>
    <row r="20" spans="1:45" ht="12.75" customHeight="1">
      <c r="A20" s="73">
        <v>4069020</v>
      </c>
      <c r="B20" s="18" t="s">
        <v>209</v>
      </c>
      <c r="C20" s="149">
        <v>271.79776549999997</v>
      </c>
      <c r="D20" s="149">
        <v>1330.95831</v>
      </c>
      <c r="E20" s="41">
        <f t="shared" si="1"/>
        <v>4896.8699486972055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R20" s="60"/>
      <c r="AS20" s="63"/>
    </row>
    <row r="21" spans="1:45" ht="12.75" customHeight="1">
      <c r="A21" s="73">
        <v>4069030</v>
      </c>
      <c r="B21" s="18" t="s">
        <v>210</v>
      </c>
      <c r="C21" s="149">
        <v>57.875529999999998</v>
      </c>
      <c r="D21" s="149">
        <v>234.36976000000001</v>
      </c>
      <c r="E21" s="41">
        <f t="shared" si="1"/>
        <v>4049.548401543796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S21" s="63"/>
    </row>
    <row r="22" spans="1:45" ht="12.75" customHeight="1">
      <c r="A22" s="73">
        <v>4069040</v>
      </c>
      <c r="B22" s="18" t="s">
        <v>211</v>
      </c>
      <c r="C22" s="149">
        <v>178.12772849999999</v>
      </c>
      <c r="D22" s="149">
        <v>1034.5480299999999</v>
      </c>
      <c r="E22" s="41">
        <f t="shared" si="1"/>
        <v>5807.8999755504092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S22" s="63"/>
    </row>
    <row r="23" spans="1:45" ht="12.75" customHeight="1">
      <c r="A23" s="73">
        <v>4069090</v>
      </c>
      <c r="B23" s="18" t="s">
        <v>212</v>
      </c>
      <c r="C23" s="149">
        <v>1013.3927631</v>
      </c>
      <c r="D23" s="149">
        <v>5340.7509600000003</v>
      </c>
      <c r="E23" s="41">
        <f t="shared" si="1"/>
        <v>5270.1688372655008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S23" s="63"/>
    </row>
    <row r="24" spans="1:45" ht="15" customHeight="1">
      <c r="A24" s="74"/>
      <c r="B24" s="18" t="s">
        <v>124</v>
      </c>
      <c r="C24" s="22">
        <f>SUM(C19:C23)</f>
        <v>7125.9384450999987</v>
      </c>
      <c r="D24" s="22">
        <f>SUM(D19:D23)</f>
        <v>27489.987980000002</v>
      </c>
      <c r="E24" s="41">
        <f t="shared" si="1"/>
        <v>3857.7358184875866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S24" s="63"/>
    </row>
    <row r="25" spans="1:45" ht="12.75" customHeight="1">
      <c r="A25" s="74"/>
      <c r="B25" s="18"/>
      <c r="C25" s="22"/>
      <c r="D25" s="22"/>
      <c r="E25" s="41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S25" s="63"/>
    </row>
    <row r="26" spans="1:45">
      <c r="A26" s="74"/>
      <c r="B26" s="18" t="s">
        <v>124</v>
      </c>
      <c r="C26" s="24">
        <f>C24+C15+C13+C11+C17</f>
        <v>12159.400014299999</v>
      </c>
      <c r="D26" s="24">
        <f>D24+D15+D13+D11+D17</f>
        <v>48237.719920000003</v>
      </c>
      <c r="E26" s="41">
        <f t="shared" si="1"/>
        <v>3967.1134976454659</v>
      </c>
      <c r="F26" s="10"/>
      <c r="G26" s="10"/>
      <c r="H26" s="10"/>
      <c r="I26" s="34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S26" s="63"/>
    </row>
    <row r="27" spans="1:45">
      <c r="A27" s="37" t="s">
        <v>125</v>
      </c>
      <c r="B27" s="42"/>
      <c r="C27" s="42"/>
      <c r="D27" s="42"/>
      <c r="E27" s="43"/>
      <c r="F27" s="10"/>
      <c r="G27" s="10"/>
      <c r="H27" s="10"/>
      <c r="I27" s="34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S27" s="63"/>
    </row>
    <row r="28" spans="1:45">
      <c r="A28" s="10"/>
      <c r="B28" s="10"/>
      <c r="C28" s="10"/>
      <c r="D28" s="10"/>
      <c r="E28" s="10"/>
      <c r="I28" s="34"/>
      <c r="AS28" s="63"/>
    </row>
    <row r="29" spans="1:45">
      <c r="I29" s="34"/>
      <c r="AS29" s="63"/>
    </row>
    <row r="30" spans="1:45">
      <c r="I30" s="34"/>
      <c r="AS30" s="63"/>
    </row>
    <row r="31" spans="1:45">
      <c r="I31" s="34"/>
      <c r="AS31" s="63"/>
    </row>
    <row r="32" spans="1:45">
      <c r="I32" s="34"/>
      <c r="AS32" s="63"/>
    </row>
    <row r="33" spans="9:45">
      <c r="I33" s="34"/>
      <c r="AS33" s="63"/>
    </row>
    <row r="34" spans="9:45">
      <c r="I34" s="34"/>
      <c r="AS34" s="63"/>
    </row>
    <row r="35" spans="9:45">
      <c r="I35" s="34"/>
      <c r="AS35" s="63"/>
    </row>
    <row r="36" spans="9:45">
      <c r="I36" s="34"/>
      <c r="AS36" s="63"/>
    </row>
    <row r="37" spans="9:45">
      <c r="I37" s="34"/>
      <c r="AS37" s="63"/>
    </row>
    <row r="38" spans="9:45">
      <c r="I38" s="34"/>
      <c r="AS38" s="63"/>
    </row>
    <row r="39" spans="9:45">
      <c r="I39" s="34"/>
      <c r="AS39" s="63"/>
    </row>
    <row r="40" spans="9:45">
      <c r="I40" s="34"/>
      <c r="AS40" s="63"/>
    </row>
    <row r="41" spans="9:45">
      <c r="I41" s="34"/>
      <c r="AS41" s="63"/>
    </row>
    <row r="42" spans="9:45">
      <c r="I42" s="34"/>
      <c r="AS42" s="63"/>
    </row>
    <row r="43" spans="9:45">
      <c r="I43" s="34"/>
      <c r="AS43" s="63"/>
    </row>
    <row r="44" spans="9:45">
      <c r="AS44" s="63"/>
    </row>
    <row r="45" spans="9:45">
      <c r="AS45" s="63"/>
    </row>
    <row r="46" spans="9:45">
      <c r="AS46" s="63"/>
    </row>
    <row r="47" spans="9:45">
      <c r="AS47" s="63"/>
    </row>
    <row r="48" spans="9:45">
      <c r="AS48" s="63"/>
    </row>
    <row r="49" spans="45:45">
      <c r="AS49" s="63"/>
    </row>
    <row r="50" spans="45:45">
      <c r="AS50" s="63"/>
    </row>
    <row r="51" spans="45:45">
      <c r="AS51" s="63"/>
    </row>
    <row r="52" spans="45:45">
      <c r="AS52" s="63"/>
    </row>
  </sheetData>
  <mergeCells count="4">
    <mergeCell ref="A1:E1"/>
    <mergeCell ref="A3:E3"/>
    <mergeCell ref="A4:E4"/>
    <mergeCell ref="B5:B6"/>
  </mergeCells>
  <printOptions horizontalCentered="1"/>
  <pageMargins left="0.59055118110236227" right="0.59055118110236227" top="0.94488188976377963" bottom="0.78740157480314965" header="0.51181102362204722" footer="0.19685039370078741"/>
  <pageSetup firstPageNumber="0" orientation="portrait" r:id="rId1"/>
  <headerFooter alignWithMargins="0"/>
  <colBreaks count="1" manualBreakCount="1">
    <brk id="40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3"/>
  <sheetViews>
    <sheetView zoomScale="98" zoomScaleNormal="98" workbookViewId="0">
      <selection activeCell="D26" sqref="D26"/>
    </sheetView>
  </sheetViews>
  <sheetFormatPr baseColWidth="10" defaultColWidth="10.90625" defaultRowHeight="12"/>
  <cols>
    <col min="1" max="1" width="18.7265625" style="9" customWidth="1"/>
    <col min="2" max="3" width="11.90625" style="9" customWidth="1"/>
    <col min="4" max="4" width="11.90625" style="60" customWidth="1"/>
    <col min="5" max="5" width="11.90625" style="9" customWidth="1"/>
    <col min="6" max="6" width="6.36328125" style="9" customWidth="1"/>
    <col min="7" max="13" width="6.453125" style="9" customWidth="1"/>
    <col min="14" max="16384" width="10.90625" style="9"/>
  </cols>
  <sheetData>
    <row r="1" spans="1:8" ht="15" customHeight="1">
      <c r="A1" s="213" t="s">
        <v>28</v>
      </c>
      <c r="B1" s="213"/>
      <c r="C1" s="213"/>
      <c r="D1" s="213"/>
      <c r="E1" s="213"/>
    </row>
    <row r="2" spans="1:8" ht="4.7" customHeight="1">
      <c r="A2" s="39"/>
      <c r="B2" s="39"/>
      <c r="C2" s="39"/>
      <c r="D2" s="75"/>
      <c r="E2" s="39"/>
    </row>
    <row r="3" spans="1:8" ht="12.75" customHeight="1">
      <c r="A3" s="214" t="s">
        <v>29</v>
      </c>
      <c r="B3" s="214"/>
      <c r="C3" s="214"/>
      <c r="D3" s="214"/>
      <c r="E3" s="214"/>
    </row>
    <row r="4" spans="1:8" ht="12.2" customHeight="1">
      <c r="A4" s="232" t="s">
        <v>302</v>
      </c>
      <c r="B4" s="232"/>
      <c r="C4" s="232"/>
      <c r="D4" s="232"/>
      <c r="E4" s="232"/>
    </row>
    <row r="5" spans="1:8" ht="12.75" customHeight="1">
      <c r="A5" s="217" t="s">
        <v>86</v>
      </c>
      <c r="B5" s="216" t="s">
        <v>214</v>
      </c>
      <c r="C5" s="216"/>
      <c r="D5" s="76" t="s">
        <v>88</v>
      </c>
      <c r="E5" s="193" t="s">
        <v>89</v>
      </c>
    </row>
    <row r="6" spans="1:8" ht="12.75" customHeight="1">
      <c r="A6" s="229"/>
      <c r="B6" s="189">
        <v>2019</v>
      </c>
      <c r="C6" s="193">
        <v>2020</v>
      </c>
      <c r="D6" s="77" t="s">
        <v>90</v>
      </c>
      <c r="E6" s="19" t="s">
        <v>90</v>
      </c>
    </row>
    <row r="7" spans="1:8" ht="12.75" customHeight="1">
      <c r="A7" s="152" t="s">
        <v>91</v>
      </c>
      <c r="B7" s="150">
        <v>10815.73659</v>
      </c>
      <c r="C7" s="150">
        <v>10574.7886</v>
      </c>
      <c r="D7" s="99">
        <f t="shared" ref="D7:D33" si="0">(C7/B7-1)*100</f>
        <v>-2.2277538658141527</v>
      </c>
      <c r="E7" s="99">
        <f t="shared" ref="E7:E33" si="1">C7/$C$40*100</f>
        <v>24.116461527693218</v>
      </c>
    </row>
    <row r="8" spans="1:8" ht="12.75" customHeight="1">
      <c r="A8" s="151" t="s">
        <v>95</v>
      </c>
      <c r="B8" s="149">
        <v>5318.54493</v>
      </c>
      <c r="C8" s="149">
        <v>6722.6392999999998</v>
      </c>
      <c r="D8" s="48">
        <f t="shared" si="0"/>
        <v>26.399971956239533</v>
      </c>
      <c r="E8" s="48">
        <f t="shared" si="1"/>
        <v>15.331396037837436</v>
      </c>
    </row>
    <row r="9" spans="1:8" ht="12.75" customHeight="1">
      <c r="A9" s="151" t="s">
        <v>100</v>
      </c>
      <c r="B9" s="149">
        <v>6964.1248299999997</v>
      </c>
      <c r="C9" s="149">
        <v>4524.6923399999996</v>
      </c>
      <c r="D9" s="48">
        <f t="shared" si="0"/>
        <v>-35.028557780748457</v>
      </c>
      <c r="E9" s="48">
        <f t="shared" si="1"/>
        <v>10.318841621312242</v>
      </c>
      <c r="G9" s="25"/>
      <c r="H9" s="25"/>
    </row>
    <row r="10" spans="1:8" ht="12.75" customHeight="1">
      <c r="A10" s="151" t="s">
        <v>112</v>
      </c>
      <c r="B10" s="149">
        <v>2815.2062099999998</v>
      </c>
      <c r="C10" s="149">
        <v>3749.8499400000001</v>
      </c>
      <c r="D10" s="48">
        <f t="shared" si="0"/>
        <v>33.199831922791901</v>
      </c>
      <c r="E10" s="48">
        <f t="shared" si="1"/>
        <v>8.5517654520897679</v>
      </c>
      <c r="H10" s="25"/>
    </row>
    <row r="11" spans="1:8" ht="12.75" customHeight="1">
      <c r="A11" s="151" t="s">
        <v>215</v>
      </c>
      <c r="B11" s="149">
        <v>4506.19697</v>
      </c>
      <c r="C11" s="149">
        <v>3168.0668100000003</v>
      </c>
      <c r="D11" s="48">
        <f t="shared" si="0"/>
        <v>-29.695332203820634</v>
      </c>
      <c r="E11" s="48">
        <f t="shared" si="1"/>
        <v>7.2249729266953668</v>
      </c>
      <c r="H11" s="25"/>
    </row>
    <row r="12" spans="1:8" ht="12.75" customHeight="1">
      <c r="A12" s="151" t="s">
        <v>115</v>
      </c>
      <c r="B12" s="149">
        <v>1725.74503</v>
      </c>
      <c r="C12" s="149">
        <v>2350.81772</v>
      </c>
      <c r="D12" s="48">
        <f t="shared" si="0"/>
        <v>36.220454304307047</v>
      </c>
      <c r="E12" s="48">
        <f t="shared" si="1"/>
        <v>5.3611856697541445</v>
      </c>
      <c r="H12" s="25"/>
    </row>
    <row r="13" spans="1:8" ht="12.75" customHeight="1">
      <c r="A13" s="151" t="s">
        <v>308</v>
      </c>
      <c r="B13" s="149">
        <v>0</v>
      </c>
      <c r="C13" s="149">
        <v>2057.8188799999998</v>
      </c>
      <c r="D13" s="48"/>
      <c r="E13" s="48">
        <f t="shared" si="1"/>
        <v>4.6929836356710473</v>
      </c>
      <c r="H13" s="25"/>
    </row>
    <row r="14" spans="1:8" ht="12.75" customHeight="1">
      <c r="A14" s="151" t="s">
        <v>114</v>
      </c>
      <c r="B14" s="149">
        <v>2536.4422999999997</v>
      </c>
      <c r="C14" s="149">
        <v>1890.28026</v>
      </c>
      <c r="D14" s="48">
        <f t="shared" si="0"/>
        <v>-25.475132629667929</v>
      </c>
      <c r="E14" s="48">
        <f t="shared" si="1"/>
        <v>4.310901417627198</v>
      </c>
    </row>
    <row r="15" spans="1:8" ht="12.75" customHeight="1">
      <c r="A15" s="151" t="s">
        <v>109</v>
      </c>
      <c r="B15" s="149">
        <v>0</v>
      </c>
      <c r="C15" s="149">
        <v>1552.54468</v>
      </c>
      <c r="D15" s="48"/>
      <c r="E15" s="48">
        <f t="shared" si="1"/>
        <v>3.5406744722296177</v>
      </c>
    </row>
    <row r="16" spans="1:8" ht="12.75" customHeight="1">
      <c r="A16" s="151" t="s">
        <v>217</v>
      </c>
      <c r="B16" s="149">
        <v>1422.07347</v>
      </c>
      <c r="C16" s="149">
        <v>1294.10095</v>
      </c>
      <c r="D16" s="48">
        <f t="shared" si="0"/>
        <v>-8.9990090315094644</v>
      </c>
      <c r="E16" s="48">
        <f t="shared" si="1"/>
        <v>2.9512775105146072</v>
      </c>
    </row>
    <row r="17" spans="1:5" ht="12.75" customHeight="1">
      <c r="A17" s="151" t="s">
        <v>220</v>
      </c>
      <c r="B17" s="149">
        <v>1985.47345</v>
      </c>
      <c r="C17" s="149">
        <v>922.31975</v>
      </c>
      <c r="D17" s="48">
        <f t="shared" si="0"/>
        <v>-53.546608744629644</v>
      </c>
      <c r="E17" s="48">
        <f t="shared" si="1"/>
        <v>2.1034074163058567</v>
      </c>
    </row>
    <row r="18" spans="1:5" ht="12.75" customHeight="1">
      <c r="A18" s="151" t="s">
        <v>216</v>
      </c>
      <c r="B18" s="149">
        <v>2744.8270000000002</v>
      </c>
      <c r="C18" s="149">
        <v>814.90856999999994</v>
      </c>
      <c r="D18" s="48">
        <f t="shared" si="0"/>
        <v>-70.311113596594609</v>
      </c>
      <c r="E18" s="48">
        <f t="shared" si="1"/>
        <v>1.8584495558608611</v>
      </c>
    </row>
    <row r="19" spans="1:5" ht="12.75" customHeight="1">
      <c r="A19" s="151" t="s">
        <v>218</v>
      </c>
      <c r="B19" s="149">
        <v>1277.3813799999998</v>
      </c>
      <c r="C19" s="149">
        <v>684.17081000000007</v>
      </c>
      <c r="D19" s="48">
        <f t="shared" si="0"/>
        <v>-46.439581732434512</v>
      </c>
      <c r="E19" s="48">
        <f t="shared" si="1"/>
        <v>1.5602939824003392</v>
      </c>
    </row>
    <row r="20" spans="1:5" ht="12.75" customHeight="1">
      <c r="A20" s="151" t="s">
        <v>99</v>
      </c>
      <c r="B20" s="149">
        <v>906.66837999999996</v>
      </c>
      <c r="C20" s="149">
        <v>636.70000000000005</v>
      </c>
      <c r="D20" s="48">
        <f t="shared" si="0"/>
        <v>-29.775867997072968</v>
      </c>
      <c r="E20" s="48">
        <f t="shared" si="1"/>
        <v>1.4520338548122158</v>
      </c>
    </row>
    <row r="21" spans="1:5" ht="12.75" customHeight="1">
      <c r="A21" s="151" t="s">
        <v>219</v>
      </c>
      <c r="B21" s="149">
        <v>2657.3487599999999</v>
      </c>
      <c r="C21" s="149">
        <v>593.77193999999997</v>
      </c>
      <c r="D21" s="48">
        <f t="shared" si="0"/>
        <v>-77.655475677946015</v>
      </c>
      <c r="E21" s="48">
        <f t="shared" si="1"/>
        <v>1.3541337504594433</v>
      </c>
    </row>
    <row r="22" spans="1:5" ht="12.75" customHeight="1">
      <c r="A22" s="151" t="s">
        <v>107</v>
      </c>
      <c r="B22" s="149">
        <v>263.42253000000005</v>
      </c>
      <c r="C22" s="149">
        <v>502.73945000000003</v>
      </c>
      <c r="D22" s="48">
        <f t="shared" si="0"/>
        <v>90.849070502815366</v>
      </c>
      <c r="E22" s="48">
        <f t="shared" si="1"/>
        <v>1.1465285087948378</v>
      </c>
    </row>
    <row r="23" spans="1:5" ht="12.75" customHeight="1">
      <c r="A23" s="151" t="s">
        <v>221</v>
      </c>
      <c r="B23" s="149">
        <v>2232.5400099999997</v>
      </c>
      <c r="C23" s="149">
        <v>438.86651000000001</v>
      </c>
      <c r="D23" s="48">
        <f t="shared" si="0"/>
        <v>-80.342277941975155</v>
      </c>
      <c r="E23" s="48">
        <f t="shared" si="1"/>
        <v>1.0008623060519612</v>
      </c>
    </row>
    <row r="24" spans="1:5" ht="12.75" customHeight="1">
      <c r="A24" s="151" t="s">
        <v>222</v>
      </c>
      <c r="B24" s="149">
        <v>1076.2202199999999</v>
      </c>
      <c r="C24" s="149">
        <v>361.48228</v>
      </c>
      <c r="D24" s="48">
        <f t="shared" si="0"/>
        <v>-66.41186689467699</v>
      </c>
      <c r="E24" s="48">
        <f t="shared" si="1"/>
        <v>0.82438276813995393</v>
      </c>
    </row>
    <row r="25" spans="1:5" ht="12.75" customHeight="1">
      <c r="A25" s="151" t="s">
        <v>307</v>
      </c>
      <c r="B25" s="149">
        <v>0</v>
      </c>
      <c r="C25" s="149">
        <v>315.97311999999999</v>
      </c>
      <c r="D25" s="48"/>
      <c r="E25" s="48">
        <f t="shared" si="1"/>
        <v>0.72059630508974837</v>
      </c>
    </row>
    <row r="26" spans="1:5" ht="12.75" customHeight="1">
      <c r="A26" s="151" t="s">
        <v>286</v>
      </c>
      <c r="B26" s="149">
        <v>0</v>
      </c>
      <c r="C26" s="149">
        <v>263.43907999999999</v>
      </c>
      <c r="D26" s="48"/>
      <c r="E26" s="48">
        <f t="shared" si="1"/>
        <v>0.60078916733247001</v>
      </c>
    </row>
    <row r="27" spans="1:5" ht="12.75" customHeight="1">
      <c r="A27" s="151" t="s">
        <v>120</v>
      </c>
      <c r="B27" s="149">
        <v>328.66460999999998</v>
      </c>
      <c r="C27" s="149">
        <v>148.89829</v>
      </c>
      <c r="D27" s="48">
        <f t="shared" si="0"/>
        <v>-54.695977154339801</v>
      </c>
      <c r="E27" s="48">
        <f t="shared" si="1"/>
        <v>0.33957178891730361</v>
      </c>
    </row>
    <row r="28" spans="1:5" ht="12.75" customHeight="1">
      <c r="A28" s="151" t="s">
        <v>223</v>
      </c>
      <c r="B28" s="149">
        <v>186.4521</v>
      </c>
      <c r="C28" s="149">
        <v>89.835599999999999</v>
      </c>
      <c r="D28" s="48">
        <f t="shared" si="0"/>
        <v>-51.818402688947998</v>
      </c>
      <c r="E28" s="48">
        <f t="shared" si="1"/>
        <v>0.20487565975713568</v>
      </c>
    </row>
    <row r="29" spans="1:5" ht="12.75" customHeight="1">
      <c r="A29" s="151" t="s">
        <v>225</v>
      </c>
      <c r="B29" s="149">
        <v>128.81941</v>
      </c>
      <c r="C29" s="149">
        <v>80.549890000000005</v>
      </c>
      <c r="D29" s="48">
        <f t="shared" si="0"/>
        <v>-37.470688617499491</v>
      </c>
      <c r="E29" s="48">
        <f t="shared" si="1"/>
        <v>0.18369902195916438</v>
      </c>
    </row>
    <row r="30" spans="1:5" ht="12.75" customHeight="1">
      <c r="A30" s="151" t="s">
        <v>226</v>
      </c>
      <c r="B30" s="149">
        <v>1568.90578</v>
      </c>
      <c r="C30" s="149">
        <v>67.34308</v>
      </c>
      <c r="D30" s="48">
        <f t="shared" si="0"/>
        <v>-95.70764026377671</v>
      </c>
      <c r="E30" s="48">
        <f t="shared" si="1"/>
        <v>0.15358007232185869</v>
      </c>
    </row>
    <row r="31" spans="1:5" ht="12.75" customHeight="1">
      <c r="A31" s="151" t="s">
        <v>224</v>
      </c>
      <c r="B31" s="149">
        <v>2734.7538799999998</v>
      </c>
      <c r="C31" s="149">
        <v>27.230499999999999</v>
      </c>
      <c r="D31" s="48">
        <f t="shared" si="0"/>
        <v>-99.004279683113566</v>
      </c>
      <c r="E31" s="48">
        <f t="shared" si="1"/>
        <v>6.2100844798906915E-2</v>
      </c>
    </row>
    <row r="32" spans="1:5" ht="12.75" customHeight="1">
      <c r="A32" s="151" t="s">
        <v>227</v>
      </c>
      <c r="B32" s="149">
        <v>93.77758</v>
      </c>
      <c r="C32" s="149">
        <v>14.365530000000001</v>
      </c>
      <c r="D32" s="48">
        <f t="shared" si="0"/>
        <v>-84.681274564773361</v>
      </c>
      <c r="E32" s="48">
        <f t="shared" si="1"/>
        <v>3.2761482491472482E-2</v>
      </c>
    </row>
    <row r="33" spans="1:5" ht="12.75" customHeight="1">
      <c r="A33" s="151" t="s">
        <v>119</v>
      </c>
      <c r="B33" s="149">
        <v>4.5486000000000004</v>
      </c>
      <c r="C33" s="149">
        <v>0.64600000000000002</v>
      </c>
      <c r="D33" s="48">
        <f t="shared" si="0"/>
        <v>-85.797827903091061</v>
      </c>
      <c r="E33" s="48">
        <f t="shared" si="1"/>
        <v>1.4732430818418271E-3</v>
      </c>
    </row>
    <row r="34" spans="1:5" ht="12.75" customHeight="1">
      <c r="A34" s="151" t="s">
        <v>93</v>
      </c>
      <c r="B34" s="149">
        <v>1.36755</v>
      </c>
      <c r="C34" s="149">
        <v>0</v>
      </c>
      <c r="D34" s="48"/>
      <c r="E34" s="48"/>
    </row>
    <row r="35" spans="1:5" ht="12.75" customHeight="1">
      <c r="A35" s="151" t="s">
        <v>228</v>
      </c>
      <c r="B35" s="149">
        <v>29.445049999999998</v>
      </c>
      <c r="C35" s="149">
        <v>0</v>
      </c>
      <c r="D35" s="48"/>
      <c r="E35" s="48"/>
    </row>
    <row r="36" spans="1:5" ht="12.75" customHeight="1">
      <c r="A36" s="151" t="s">
        <v>229</v>
      </c>
      <c r="B36" s="149">
        <v>47.764800000000001</v>
      </c>
      <c r="C36" s="149">
        <v>0</v>
      </c>
      <c r="D36" s="48"/>
      <c r="E36" s="48"/>
    </row>
    <row r="37" spans="1:5" ht="12.75" customHeight="1">
      <c r="A37" s="151" t="s">
        <v>287</v>
      </c>
      <c r="B37" s="149">
        <v>21.36412</v>
      </c>
      <c r="C37" s="149">
        <v>0</v>
      </c>
      <c r="D37" s="48"/>
      <c r="E37" s="48"/>
    </row>
    <row r="38" spans="1:5" ht="12.75" customHeight="1">
      <c r="A38" s="151" t="s">
        <v>230</v>
      </c>
      <c r="B38" s="149">
        <v>510.31200000000001</v>
      </c>
      <c r="C38" s="149">
        <v>0</v>
      </c>
      <c r="D38" s="48"/>
      <c r="E38" s="48"/>
    </row>
    <row r="39" spans="1:5" ht="12.75" customHeight="1">
      <c r="A39" s="151" t="s">
        <v>231</v>
      </c>
      <c r="B39" s="149">
        <v>2.5000000000000001E-2</v>
      </c>
      <c r="C39" s="149">
        <v>0</v>
      </c>
      <c r="D39" s="48"/>
      <c r="E39" s="48"/>
    </row>
    <row r="40" spans="1:5" ht="12.75" customHeight="1">
      <c r="A40" s="17" t="s">
        <v>124</v>
      </c>
      <c r="B40" s="22">
        <f>SUM(B7:B39)</f>
        <v>54904.15254000001</v>
      </c>
      <c r="C40" s="22">
        <f>SUM(C7:C39)</f>
        <v>43848.839879999992</v>
      </c>
      <c r="D40" s="48">
        <f>(C40/B40-1)*100</f>
        <v>-20.135658504055321</v>
      </c>
      <c r="E40" s="48">
        <f>C40/$C$40*100</f>
        <v>100</v>
      </c>
    </row>
    <row r="41" spans="1:5" ht="12.75" customHeight="1">
      <c r="A41" s="37" t="s">
        <v>125</v>
      </c>
      <c r="B41" s="38"/>
      <c r="C41" s="38"/>
      <c r="D41" s="78"/>
      <c r="E41" s="43"/>
    </row>
    <row r="42" spans="1:5" ht="12.75" customHeight="1"/>
    <row r="43" spans="1:5" ht="12.75" customHeight="1"/>
  </sheetData>
  <mergeCells count="5">
    <mergeCell ref="A1:E1"/>
    <mergeCell ref="A3:E3"/>
    <mergeCell ref="A4:E4"/>
    <mergeCell ref="B5:C5"/>
    <mergeCell ref="A5:A6"/>
  </mergeCells>
  <printOptions horizontalCentered="1"/>
  <pageMargins left="0.59055118110236227" right="0.59055118110236227" top="0.98425196850393704" bottom="0.78740157480314965" header="0.51181102362204722" footer="0.19685039370078741"/>
  <pageSetup scale="95" firstPageNumber="0" orientation="portrait" r:id="rId1"/>
  <headerFooter alignWithMargins="0"/>
  <ignoredErrors>
    <ignoredError sqref="B40:C40" formulaRange="1"/>
    <ignoredError sqref="E40" evalErro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I39"/>
  <sheetViews>
    <sheetView topLeftCell="A19" zoomScaleNormal="100" workbookViewId="0">
      <selection activeCell="B15" sqref="B15"/>
    </sheetView>
  </sheetViews>
  <sheetFormatPr baseColWidth="10" defaultColWidth="10.90625" defaultRowHeight="12"/>
  <cols>
    <col min="1" max="1" width="6.36328125" style="9" customWidth="1"/>
    <col min="2" max="2" width="30.6328125" style="9" customWidth="1"/>
    <col min="3" max="4" width="4.36328125" style="9" customWidth="1"/>
    <col min="5" max="5" width="5.26953125" style="9" customWidth="1"/>
    <col min="6" max="6" width="5.6328125" style="9" customWidth="1"/>
    <col min="7" max="7" width="6.26953125" style="9" customWidth="1"/>
    <col min="8" max="8" width="5.6328125" style="9" customWidth="1"/>
    <col min="9" max="9" width="5.36328125" style="9" customWidth="1"/>
    <col min="10" max="10" width="7.54296875" style="9" customWidth="1"/>
    <col min="11" max="11" width="7" style="9" customWidth="1"/>
    <col min="12" max="16" width="8.81640625" style="9" customWidth="1"/>
    <col min="17" max="16384" width="10.90625" style="9"/>
  </cols>
  <sheetData>
    <row r="1" spans="1:35" ht="13.7" customHeight="1">
      <c r="A1" s="213" t="s">
        <v>30</v>
      </c>
      <c r="B1" s="213"/>
      <c r="C1" s="213"/>
      <c r="D1" s="213"/>
      <c r="E1" s="213"/>
      <c r="F1" s="213"/>
      <c r="G1" s="213"/>
      <c r="H1" s="213"/>
      <c r="I1" s="187"/>
    </row>
    <row r="2" spans="1:35" ht="13.7" customHeight="1">
      <c r="A2" s="187"/>
      <c r="B2" s="187"/>
      <c r="C2" s="187"/>
      <c r="D2" s="187"/>
      <c r="E2" s="187"/>
      <c r="F2" s="187"/>
      <c r="G2" s="187"/>
      <c r="H2" s="187"/>
      <c r="I2" s="187"/>
    </row>
    <row r="3" spans="1:35" ht="13.7" customHeight="1">
      <c r="A3" s="216" t="s">
        <v>232</v>
      </c>
      <c r="B3" s="216"/>
      <c r="C3" s="216"/>
      <c r="D3" s="216"/>
      <c r="E3" s="216"/>
      <c r="F3" s="216"/>
      <c r="G3" s="216"/>
      <c r="H3" s="216"/>
      <c r="I3" s="187"/>
    </row>
    <row r="4" spans="1:35" ht="13.7" customHeight="1">
      <c r="A4" s="233" t="s">
        <v>302</v>
      </c>
      <c r="B4" s="233"/>
      <c r="C4" s="233"/>
      <c r="D4" s="233"/>
      <c r="E4" s="233"/>
      <c r="F4" s="233"/>
      <c r="G4" s="233"/>
      <c r="H4" s="233"/>
      <c r="I4" s="187"/>
    </row>
    <row r="5" spans="1:35" ht="13.7" customHeight="1">
      <c r="A5" s="189" t="s">
        <v>126</v>
      </c>
      <c r="B5" s="217" t="s">
        <v>127</v>
      </c>
      <c r="C5" s="216" t="s">
        <v>128</v>
      </c>
      <c r="D5" s="216"/>
      <c r="E5" s="189" t="s">
        <v>88</v>
      </c>
      <c r="F5" s="216" t="s">
        <v>233</v>
      </c>
      <c r="G5" s="216"/>
      <c r="H5" s="193" t="s">
        <v>88</v>
      </c>
      <c r="I5" s="187"/>
    </row>
    <row r="6" spans="1:35" ht="13.7" customHeight="1">
      <c r="A6" s="188" t="s">
        <v>131</v>
      </c>
      <c r="B6" s="220"/>
      <c r="C6" s="189">
        <v>2019</v>
      </c>
      <c r="D6" s="193">
        <v>2020</v>
      </c>
      <c r="E6" s="188" t="s">
        <v>90</v>
      </c>
      <c r="F6" s="189">
        <v>2019</v>
      </c>
      <c r="G6" s="193">
        <v>2020</v>
      </c>
      <c r="H6" s="19" t="s">
        <v>90</v>
      </c>
      <c r="I6" s="187"/>
      <c r="J6" s="25"/>
    </row>
    <row r="7" spans="1:35" ht="15" customHeight="1">
      <c r="A7" s="181">
        <v>4011000</v>
      </c>
      <c r="B7" s="10" t="s">
        <v>234</v>
      </c>
      <c r="C7" s="150">
        <v>0</v>
      </c>
      <c r="D7" s="150">
        <v>42.228000000000002</v>
      </c>
      <c r="E7" s="99"/>
      <c r="F7" s="150">
        <v>0</v>
      </c>
      <c r="G7" s="150">
        <v>27.230499999999999</v>
      </c>
      <c r="H7" s="99"/>
      <c r="I7" s="49"/>
      <c r="J7" s="25"/>
      <c r="K7" s="25"/>
    </row>
    <row r="8" spans="1:35" ht="15" customHeight="1">
      <c r="A8" s="47">
        <v>4012000</v>
      </c>
      <c r="B8" s="9" t="s">
        <v>235</v>
      </c>
      <c r="C8" s="149">
        <v>361.51</v>
      </c>
      <c r="D8" s="149">
        <v>0.69350000000000001</v>
      </c>
      <c r="E8" s="48">
        <f>(D8/C8-1)*100</f>
        <v>-99.80816574921856</v>
      </c>
      <c r="F8" s="149">
        <v>241.74307999999999</v>
      </c>
      <c r="G8" s="149">
        <v>0.94523999999999997</v>
      </c>
      <c r="H8" s="48">
        <f>(G8/F8-1)*100</f>
        <v>-99.608989841612015</v>
      </c>
      <c r="I8" s="49"/>
      <c r="J8" s="25"/>
      <c r="K8" s="25"/>
    </row>
    <row r="9" spans="1:35" ht="15" customHeight="1">
      <c r="A9" s="47">
        <v>4013000</v>
      </c>
      <c r="B9" s="9" t="s">
        <v>236</v>
      </c>
      <c r="C9" s="149">
        <v>7.40665</v>
      </c>
      <c r="D9" s="149">
        <v>1.1268499999999999</v>
      </c>
      <c r="E9" s="48">
        <f t="shared" ref="E9:E34" si="0">(D9/C9-1)*100</f>
        <v>-84.785969365367606</v>
      </c>
      <c r="F9" s="149">
        <v>8.30776</v>
      </c>
      <c r="G9" s="149">
        <v>1.40184</v>
      </c>
      <c r="H9" s="48">
        <f t="shared" ref="H9:H34" si="1">(G9/F9-1)*100</f>
        <v>-83.126137490731551</v>
      </c>
      <c r="I9" s="49"/>
      <c r="J9" s="25"/>
      <c r="K9" s="25"/>
    </row>
    <row r="10" spans="1:35" ht="15" customHeight="1">
      <c r="A10" s="47">
        <v>4021000</v>
      </c>
      <c r="B10" s="9" t="s">
        <v>135</v>
      </c>
      <c r="C10" s="149">
        <v>300</v>
      </c>
      <c r="D10" s="149">
        <v>200</v>
      </c>
      <c r="E10" s="48">
        <f t="shared" si="0"/>
        <v>-33.333333333333336</v>
      </c>
      <c r="F10" s="149">
        <v>906.6</v>
      </c>
      <c r="G10" s="149">
        <v>636.70000000000005</v>
      </c>
      <c r="H10" s="48">
        <f t="shared" si="1"/>
        <v>-29.770571365541578</v>
      </c>
      <c r="I10" s="49"/>
      <c r="J10" s="25"/>
      <c r="K10" s="25"/>
    </row>
    <row r="11" spans="1:35" ht="15" customHeight="1">
      <c r="A11" s="47">
        <v>4022115</v>
      </c>
      <c r="B11" s="9" t="s">
        <v>237</v>
      </c>
      <c r="C11" s="149">
        <v>0</v>
      </c>
      <c r="D11" s="149">
        <v>0.64395000000000002</v>
      </c>
      <c r="E11" s="48"/>
      <c r="F11" s="149">
        <v>0</v>
      </c>
      <c r="G11" s="149">
        <v>0.79632000000000003</v>
      </c>
      <c r="H11" s="48"/>
      <c r="I11" s="49"/>
      <c r="J11" s="25"/>
      <c r="K11" s="25"/>
    </row>
    <row r="12" spans="1:35" ht="15" customHeight="1">
      <c r="A12" s="47">
        <v>4022116</v>
      </c>
      <c r="B12" s="9" t="s">
        <v>309</v>
      </c>
      <c r="C12" s="149">
        <v>1.6319999999999999</v>
      </c>
      <c r="D12" s="149">
        <v>0</v>
      </c>
      <c r="E12" s="48"/>
      <c r="F12" s="149">
        <v>29.28</v>
      </c>
      <c r="G12" s="149">
        <v>0</v>
      </c>
      <c r="H12" s="48"/>
      <c r="I12" s="49"/>
      <c r="J12" s="25"/>
      <c r="K12" s="25"/>
    </row>
    <row r="13" spans="1:35" ht="15" customHeight="1">
      <c r="A13" s="47">
        <v>4022117</v>
      </c>
      <c r="B13" s="9" t="s">
        <v>238</v>
      </c>
      <c r="C13" s="149">
        <v>11.894399999999999</v>
      </c>
      <c r="D13" s="149">
        <v>17.21856</v>
      </c>
      <c r="E13" s="48">
        <f t="shared" si="0"/>
        <v>44.761904761904781</v>
      </c>
      <c r="F13" s="149">
        <v>46.361980000000003</v>
      </c>
      <c r="G13" s="149">
        <v>61.873890000000003</v>
      </c>
      <c r="H13" s="48">
        <f t="shared" si="1"/>
        <v>33.458256096913885</v>
      </c>
      <c r="I13" s="49"/>
      <c r="J13" s="25"/>
      <c r="K13" s="25"/>
      <c r="M13" s="176"/>
      <c r="O13" s="176"/>
      <c r="Y13" s="176"/>
      <c r="AA13" s="176"/>
    </row>
    <row r="14" spans="1:35" ht="15" customHeight="1">
      <c r="A14" s="47">
        <v>4022118</v>
      </c>
      <c r="B14" s="9" t="s">
        <v>239</v>
      </c>
      <c r="C14" s="149">
        <v>2094.848</v>
      </c>
      <c r="D14" s="149">
        <v>891.06319999999994</v>
      </c>
      <c r="E14" s="48">
        <f t="shared" si="0"/>
        <v>-57.464064218501775</v>
      </c>
      <c r="F14" s="149">
        <v>6761.05422</v>
      </c>
      <c r="G14" s="149">
        <v>2970.9159799999998</v>
      </c>
      <c r="H14" s="48">
        <f t="shared" si="1"/>
        <v>-56.058391438251178</v>
      </c>
      <c r="I14" s="49"/>
      <c r="J14" s="25"/>
      <c r="K14" s="25"/>
      <c r="L14" s="25"/>
      <c r="M14" s="25"/>
      <c r="N14" s="25"/>
      <c r="O14" s="176"/>
      <c r="P14" s="176"/>
      <c r="Q14" s="176"/>
      <c r="R14" s="176"/>
      <c r="S14" s="176"/>
      <c r="W14" s="176"/>
      <c r="X14" s="176"/>
      <c r="Y14" s="176"/>
      <c r="Z14" s="176"/>
      <c r="AA14" s="176"/>
      <c r="AB14" s="176"/>
      <c r="AC14" s="176"/>
      <c r="AD14" s="176"/>
      <c r="AE14" s="176"/>
      <c r="AI14" s="176"/>
    </row>
    <row r="15" spans="1:35" ht="15" customHeight="1">
      <c r="A15" s="47">
        <v>4022120</v>
      </c>
      <c r="B15" s="9" t="s">
        <v>240</v>
      </c>
      <c r="C15" s="149">
        <v>34.50432</v>
      </c>
      <c r="D15" s="149">
        <v>21.331727999999998</v>
      </c>
      <c r="E15" s="48">
        <f t="shared" si="0"/>
        <v>-38.176645706972344</v>
      </c>
      <c r="F15" s="149">
        <v>15.696999999999999</v>
      </c>
      <c r="G15" s="149">
        <v>11.2775</v>
      </c>
      <c r="H15" s="48">
        <f t="shared" si="1"/>
        <v>-28.155061476715293</v>
      </c>
      <c r="I15" s="49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5" ht="14.25" customHeight="1">
      <c r="A16" s="47">
        <v>4022911</v>
      </c>
      <c r="B16" s="9" t="s">
        <v>241</v>
      </c>
      <c r="C16" s="149">
        <v>2.8546799999999997</v>
      </c>
      <c r="D16" s="149">
        <v>0</v>
      </c>
      <c r="E16" s="48"/>
      <c r="F16" s="149">
        <v>6.8189799999999998</v>
      </c>
      <c r="G16" s="149">
        <v>0</v>
      </c>
      <c r="H16" s="48"/>
      <c r="I16" s="49"/>
      <c r="J16" s="25"/>
    </row>
    <row r="17" spans="1:35" ht="14.25" customHeight="1">
      <c r="A17" s="47">
        <v>4022918</v>
      </c>
      <c r="B17" s="9" t="s">
        <v>303</v>
      </c>
      <c r="C17" s="149">
        <v>11.986000000000001</v>
      </c>
      <c r="D17" s="149">
        <v>0</v>
      </c>
      <c r="E17" s="48"/>
      <c r="F17" s="149">
        <v>57.98856</v>
      </c>
      <c r="G17" s="149">
        <v>0</v>
      </c>
      <c r="H17" s="48"/>
      <c r="I17" s="49"/>
      <c r="J17" s="25"/>
    </row>
    <row r="18" spans="1:35" ht="14.25" customHeight="1">
      <c r="A18" s="47">
        <v>4022920</v>
      </c>
      <c r="B18" s="9" t="s">
        <v>242</v>
      </c>
      <c r="C18" s="149">
        <v>0</v>
      </c>
      <c r="D18" s="149">
        <v>0.18</v>
      </c>
      <c r="E18" s="48"/>
      <c r="F18" s="149">
        <v>0</v>
      </c>
      <c r="G18" s="149">
        <v>2.7360000000000002</v>
      </c>
      <c r="H18" s="48"/>
      <c r="I18" s="49"/>
      <c r="J18" s="25"/>
      <c r="K18" s="25"/>
      <c r="O18" s="176"/>
      <c r="P18" s="176"/>
      <c r="R18" s="176"/>
      <c r="S18" s="176"/>
      <c r="U18" s="176"/>
      <c r="V18" s="176"/>
      <c r="AA18" s="176"/>
      <c r="AB18" s="176"/>
      <c r="AD18" s="176"/>
      <c r="AE18" s="176"/>
      <c r="AG18" s="176"/>
      <c r="AH18" s="176"/>
    </row>
    <row r="19" spans="1:35" ht="15" customHeight="1">
      <c r="A19" s="47">
        <v>4029110</v>
      </c>
      <c r="B19" s="9" t="s">
        <v>138</v>
      </c>
      <c r="C19" s="149">
        <v>0.14580000000000001</v>
      </c>
      <c r="D19" s="149">
        <v>0</v>
      </c>
      <c r="E19" s="48"/>
      <c r="F19" s="149">
        <v>0.28872000000000003</v>
      </c>
      <c r="G19" s="149">
        <v>0</v>
      </c>
      <c r="H19" s="48"/>
      <c r="I19" s="49"/>
      <c r="J19" s="25"/>
      <c r="K19" s="25"/>
      <c r="L19" s="176"/>
      <c r="O19" s="176"/>
      <c r="P19" s="176"/>
      <c r="R19" s="176"/>
      <c r="S19" s="176"/>
      <c r="T19" s="176"/>
      <c r="U19" s="176"/>
      <c r="V19" s="176"/>
      <c r="W19" s="176"/>
      <c r="X19" s="176"/>
      <c r="Z19" s="176"/>
      <c r="AA19" s="176"/>
      <c r="AB19" s="176"/>
      <c r="AD19" s="176"/>
      <c r="AE19" s="176"/>
      <c r="AF19" s="176"/>
      <c r="AG19" s="176"/>
      <c r="AH19" s="176"/>
      <c r="AI19" s="176"/>
    </row>
    <row r="20" spans="1:35" ht="15" customHeight="1">
      <c r="A20" s="47">
        <v>4029120</v>
      </c>
      <c r="B20" s="9" t="s">
        <v>243</v>
      </c>
      <c r="C20" s="149">
        <v>84.622799999999998</v>
      </c>
      <c r="D20" s="149">
        <v>103.43046000000001</v>
      </c>
      <c r="E20" s="48">
        <f t="shared" si="0"/>
        <v>22.225286802138445</v>
      </c>
      <c r="F20" s="149">
        <v>239.37164999999999</v>
      </c>
      <c r="G20" s="149">
        <v>188.91452999999998</v>
      </c>
      <c r="H20" s="48">
        <f t="shared" si="1"/>
        <v>-21.078987423949325</v>
      </c>
      <c r="I20" s="49"/>
      <c r="J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</row>
    <row r="21" spans="1:35" ht="15" customHeight="1">
      <c r="A21" s="47">
        <v>4029910</v>
      </c>
      <c r="B21" s="9" t="s">
        <v>139</v>
      </c>
      <c r="C21" s="149">
        <v>7930.0275019999999</v>
      </c>
      <c r="D21" s="149">
        <v>6849.9985900000001</v>
      </c>
      <c r="E21" s="48">
        <f t="shared" si="0"/>
        <v>-13.619485074012793</v>
      </c>
      <c r="F21" s="149">
        <v>12809.80767</v>
      </c>
      <c r="G21" s="149">
        <v>11139.723179999999</v>
      </c>
      <c r="H21" s="48">
        <f t="shared" si="1"/>
        <v>-13.037545395090234</v>
      </c>
      <c r="I21" s="49"/>
      <c r="J21" s="25"/>
    </row>
    <row r="22" spans="1:35" ht="15" customHeight="1">
      <c r="A22" s="47">
        <v>4029990</v>
      </c>
      <c r="B22" s="9" t="s">
        <v>244</v>
      </c>
      <c r="C22" s="149">
        <v>1.72698</v>
      </c>
      <c r="D22" s="149">
        <v>1.167</v>
      </c>
      <c r="E22" s="48">
        <f t="shared" si="0"/>
        <v>-32.425389987145181</v>
      </c>
      <c r="F22" s="149">
        <v>4.4424999999999999</v>
      </c>
      <c r="G22" s="149">
        <v>1.6519999999999999</v>
      </c>
      <c r="H22" s="48">
        <f t="shared" si="1"/>
        <v>-62.81373100731571</v>
      </c>
      <c r="I22" s="49"/>
      <c r="J22" s="25"/>
    </row>
    <row r="23" spans="1:35" ht="15" customHeight="1">
      <c r="A23" s="47">
        <v>4031000</v>
      </c>
      <c r="B23" s="9" t="s">
        <v>141</v>
      </c>
      <c r="C23" s="149">
        <v>261.79068999999998</v>
      </c>
      <c r="D23" s="149">
        <v>182.30073000000002</v>
      </c>
      <c r="E23" s="48">
        <f t="shared" si="0"/>
        <v>-30.363936929919078</v>
      </c>
      <c r="F23" s="149">
        <v>879.12446</v>
      </c>
      <c r="G23" s="149">
        <v>629.64697000000001</v>
      </c>
      <c r="H23" s="48">
        <f t="shared" si="1"/>
        <v>-28.377948897019657</v>
      </c>
      <c r="I23" s="49"/>
      <c r="J23" s="25"/>
    </row>
    <row r="24" spans="1:35" ht="15" customHeight="1">
      <c r="A24" s="47">
        <v>4041000</v>
      </c>
      <c r="B24" s="9" t="s">
        <v>143</v>
      </c>
      <c r="C24" s="149">
        <v>4408.0092400000003</v>
      </c>
      <c r="D24" s="149">
        <v>4447.5</v>
      </c>
      <c r="E24" s="48">
        <f t="shared" si="0"/>
        <v>0.89588650680776372</v>
      </c>
      <c r="F24" s="149">
        <v>3757.1568600000001</v>
      </c>
      <c r="G24" s="149">
        <v>3706.2486099999996</v>
      </c>
      <c r="H24" s="48">
        <f t="shared" si="1"/>
        <v>-1.3549673835018039</v>
      </c>
      <c r="I24" s="49"/>
      <c r="J24" s="25"/>
    </row>
    <row r="25" spans="1:35" ht="15" customHeight="1">
      <c r="A25" s="47">
        <v>4051000</v>
      </c>
      <c r="B25" s="9" t="s">
        <v>145</v>
      </c>
      <c r="C25" s="149">
        <v>0</v>
      </c>
      <c r="D25" s="149">
        <v>17.5</v>
      </c>
      <c r="E25" s="48"/>
      <c r="F25" s="149">
        <v>0</v>
      </c>
      <c r="G25" s="149">
        <v>82.608999999999995</v>
      </c>
      <c r="H25" s="48"/>
      <c r="I25" s="49"/>
      <c r="J25" s="25"/>
    </row>
    <row r="26" spans="1:35" ht="15" customHeight="1">
      <c r="A26" s="47">
        <v>4059000</v>
      </c>
      <c r="B26" s="9" t="s">
        <v>245</v>
      </c>
      <c r="C26" s="149">
        <v>669.6</v>
      </c>
      <c r="D26" s="149">
        <v>486</v>
      </c>
      <c r="E26" s="48">
        <f t="shared" si="0"/>
        <v>-27.419354838709676</v>
      </c>
      <c r="F26" s="149">
        <v>3088.8</v>
      </c>
      <c r="G26" s="149">
        <v>2654.2890000000002</v>
      </c>
      <c r="H26" s="48">
        <f t="shared" si="1"/>
        <v>-14.067307692307695</v>
      </c>
      <c r="I26" s="49"/>
      <c r="J26" s="25"/>
    </row>
    <row r="27" spans="1:35" ht="15" customHeight="1">
      <c r="A27" s="47"/>
      <c r="C27" s="149"/>
      <c r="D27" s="149"/>
      <c r="E27" s="48"/>
      <c r="F27" s="149"/>
      <c r="G27" s="149"/>
      <c r="H27" s="48"/>
      <c r="I27" s="49"/>
      <c r="J27" s="25"/>
    </row>
    <row r="28" spans="1:35" ht="15" customHeight="1">
      <c r="A28" s="47">
        <v>4061000</v>
      </c>
      <c r="B28" s="9" t="s">
        <v>246</v>
      </c>
      <c r="C28" s="149">
        <v>120.95943</v>
      </c>
      <c r="D28" s="149">
        <v>264.40522999999996</v>
      </c>
      <c r="E28" s="48">
        <f t="shared" si="0"/>
        <v>118.59000989009286</v>
      </c>
      <c r="F28" s="149">
        <v>489.41458</v>
      </c>
      <c r="G28" s="149">
        <v>1015.29349</v>
      </c>
      <c r="H28" s="48">
        <f t="shared" si="1"/>
        <v>107.45060149209284</v>
      </c>
      <c r="I28" s="49"/>
      <c r="J28" s="25"/>
    </row>
    <row r="29" spans="1:35" ht="15" customHeight="1">
      <c r="A29" s="47">
        <v>4062000</v>
      </c>
      <c r="B29" s="9" t="s">
        <v>148</v>
      </c>
      <c r="C29" s="149">
        <v>0</v>
      </c>
      <c r="D29" s="149">
        <v>0.22500000000000001</v>
      </c>
      <c r="E29" s="48"/>
      <c r="F29" s="149">
        <v>0</v>
      </c>
      <c r="G29" s="149">
        <v>8.25</v>
      </c>
      <c r="H29" s="48"/>
      <c r="I29" s="49"/>
      <c r="J29" s="25"/>
    </row>
    <row r="30" spans="1:35" ht="15" customHeight="1">
      <c r="A30" s="47">
        <v>4069000</v>
      </c>
      <c r="B30" s="9" t="s">
        <v>247</v>
      </c>
      <c r="C30" s="22">
        <v>2335.64</v>
      </c>
      <c r="D30" s="22">
        <v>2742.9894599999998</v>
      </c>
      <c r="E30" s="48">
        <f t="shared" si="0"/>
        <v>17.440592728331428</v>
      </c>
      <c r="F30" s="22">
        <v>9937.5744500000001</v>
      </c>
      <c r="G30" s="22">
        <v>11428.13342</v>
      </c>
      <c r="H30" s="48">
        <f t="shared" si="1"/>
        <v>14.99922317563116</v>
      </c>
      <c r="I30" s="49"/>
    </row>
    <row r="31" spans="1:35" ht="15" customHeight="1">
      <c r="A31" s="47"/>
      <c r="B31" s="9" t="s">
        <v>152</v>
      </c>
      <c r="C31" s="22">
        <f>SUM(C28:C30)</f>
        <v>2456.5994299999998</v>
      </c>
      <c r="D31" s="22">
        <f>SUM(D28:D30)</f>
        <v>3007.6196899999995</v>
      </c>
      <c r="E31" s="48">
        <f t="shared" si="0"/>
        <v>22.430203852974095</v>
      </c>
      <c r="F31" s="22">
        <f>SUM(F28:F30)</f>
        <v>10426.989030000001</v>
      </c>
      <c r="G31" s="22">
        <f>SUM(G28:G30)</f>
        <v>12451.67691</v>
      </c>
      <c r="H31" s="48">
        <f t="shared" si="1"/>
        <v>19.417761677648947</v>
      </c>
      <c r="I31" s="49"/>
    </row>
    <row r="32" spans="1:35" ht="15" customHeight="1">
      <c r="A32" s="47"/>
      <c r="C32" s="22"/>
      <c r="D32" s="22"/>
      <c r="E32" s="48"/>
      <c r="F32" s="22"/>
      <c r="G32" s="22"/>
      <c r="H32" s="48"/>
      <c r="I32" s="49"/>
    </row>
    <row r="33" spans="1:9" ht="15" customHeight="1">
      <c r="A33" s="47">
        <v>19011010</v>
      </c>
      <c r="B33" s="9" t="s">
        <v>248</v>
      </c>
      <c r="C33" s="149">
        <v>3347.0548799999997</v>
      </c>
      <c r="D33" s="149">
        <v>2058.811314</v>
      </c>
      <c r="E33" s="48">
        <f t="shared" si="0"/>
        <v>-38.488868936621671</v>
      </c>
      <c r="F33" s="149">
        <v>13011.074619999999</v>
      </c>
      <c r="G33" s="149">
        <v>7518.84292</v>
      </c>
      <c r="H33" s="48">
        <f t="shared" si="1"/>
        <v>-42.211976031231146</v>
      </c>
      <c r="I33" s="49"/>
    </row>
    <row r="34" spans="1:9">
      <c r="A34" s="47">
        <v>19019011</v>
      </c>
      <c r="B34" s="9" t="s">
        <v>154</v>
      </c>
      <c r="C34" s="149">
        <v>1525.0031200000001</v>
      </c>
      <c r="D34" s="149">
        <v>1062.7074399999999</v>
      </c>
      <c r="E34" s="48">
        <f t="shared" si="0"/>
        <v>-30.314408799373481</v>
      </c>
      <c r="F34" s="149">
        <v>2608.5247999999997</v>
      </c>
      <c r="G34" s="149">
        <v>1761.3594900000001</v>
      </c>
      <c r="H34" s="48">
        <f t="shared" si="1"/>
        <v>-32.476797230373265</v>
      </c>
      <c r="I34" s="10"/>
    </row>
    <row r="35" spans="1:9">
      <c r="A35" s="47">
        <v>22029931</v>
      </c>
      <c r="B35" s="9" t="s">
        <v>288</v>
      </c>
      <c r="C35" s="149">
        <v>1.8711</v>
      </c>
      <c r="D35" s="149">
        <v>0</v>
      </c>
      <c r="E35" s="48"/>
      <c r="F35" s="149">
        <v>4.72065</v>
      </c>
      <c r="G35" s="149">
        <v>0</v>
      </c>
      <c r="H35" s="48"/>
      <c r="I35" s="10"/>
    </row>
    <row r="36" spans="1:9">
      <c r="A36" s="17"/>
      <c r="B36" s="9" t="s">
        <v>157</v>
      </c>
      <c r="C36" s="24"/>
      <c r="D36" s="24"/>
      <c r="E36" s="56"/>
      <c r="F36" s="24">
        <f>SUM(F7:F35)-F31</f>
        <v>54904.152539999995</v>
      </c>
      <c r="G36" s="24">
        <f>SUM(G7:G35)-G31</f>
        <v>43848.839880000007</v>
      </c>
      <c r="H36" s="56">
        <f>(G36/F36-1)*100</f>
        <v>-20.135658504055275</v>
      </c>
    </row>
    <row r="37" spans="1:9">
      <c r="A37" s="37" t="s">
        <v>249</v>
      </c>
      <c r="B37" s="42"/>
      <c r="C37" s="42"/>
      <c r="D37" s="42"/>
      <c r="E37" s="42"/>
      <c r="F37" s="42"/>
      <c r="G37" s="42"/>
      <c r="H37" s="43"/>
    </row>
    <row r="39" spans="1:9">
      <c r="D39" s="25"/>
    </row>
  </sheetData>
  <mergeCells count="6">
    <mergeCell ref="A1:H1"/>
    <mergeCell ref="A3:H3"/>
    <mergeCell ref="A4:H4"/>
    <mergeCell ref="C5:D5"/>
    <mergeCell ref="F5:G5"/>
    <mergeCell ref="B5:B6"/>
  </mergeCells>
  <printOptions horizontalCentered="1"/>
  <pageMargins left="0.59055118110236227" right="0.27559055118110237" top="0.94488188976377963" bottom="0.78740157480314965" header="0.51181102362204722" footer="0.19685039370078741"/>
  <pageSetup firstPageNumber="0" orientation="portrait" r:id="rId1"/>
  <headerFooter alignWithMargins="0"/>
  <ignoredErrors>
    <ignoredError sqref="E31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O38"/>
  <sheetViews>
    <sheetView zoomScaleNormal="100" zoomScaleSheetLayoutView="75" workbookViewId="0">
      <selection activeCell="A7" sqref="A7"/>
    </sheetView>
  </sheetViews>
  <sheetFormatPr baseColWidth="10" defaultColWidth="10.90625" defaultRowHeight="12"/>
  <cols>
    <col min="1" max="1" width="20.26953125" style="9" customWidth="1"/>
    <col min="2" max="4" width="13.7265625" style="9" customWidth="1"/>
    <col min="5" max="5" width="8.26953125" style="9" customWidth="1"/>
    <col min="6" max="10" width="6.36328125" style="9" customWidth="1"/>
    <col min="11" max="35" width="13.7265625" style="9" customWidth="1"/>
    <col min="36" max="37" width="7.453125" style="9" customWidth="1"/>
    <col min="38" max="38" width="6.7265625" style="9" customWidth="1"/>
    <col min="39" max="39" width="6.08984375" style="9" customWidth="1"/>
    <col min="40" max="40" width="5.453125" style="9" customWidth="1"/>
    <col min="41" max="16384" width="10.90625" style="9"/>
  </cols>
  <sheetData>
    <row r="1" spans="1:41" ht="14.25" customHeight="1">
      <c r="A1" s="213" t="s">
        <v>32</v>
      </c>
      <c r="B1" s="213"/>
      <c r="C1" s="213"/>
      <c r="D1" s="213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</row>
    <row r="2" spans="1:41" ht="14.2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</row>
    <row r="3" spans="1:41" ht="14.25" customHeight="1">
      <c r="A3" s="237" t="s">
        <v>232</v>
      </c>
      <c r="B3" s="219"/>
      <c r="C3" s="219"/>
      <c r="D3" s="225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</row>
    <row r="4" spans="1:41" ht="14.25" customHeight="1">
      <c r="A4" s="234" t="s">
        <v>304</v>
      </c>
      <c r="B4" s="235"/>
      <c r="C4" s="235"/>
      <c r="D4" s="236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</row>
    <row r="5" spans="1:41" ht="14.25" customHeight="1">
      <c r="A5" s="217" t="s">
        <v>127</v>
      </c>
      <c r="B5" s="189" t="s">
        <v>158</v>
      </c>
      <c r="C5" s="193" t="s">
        <v>159</v>
      </c>
      <c r="D5" s="193" t="s">
        <v>160</v>
      </c>
      <c r="E5" s="187"/>
      <c r="F5" s="36"/>
      <c r="G5" s="36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L5" s="34"/>
      <c r="AM5" s="34"/>
      <c r="AN5" s="34"/>
      <c r="AO5" s="34"/>
    </row>
    <row r="6" spans="1:41" ht="14.25" customHeight="1">
      <c r="A6" s="220"/>
      <c r="B6" s="188" t="s">
        <v>128</v>
      </c>
      <c r="C6" s="19" t="s">
        <v>233</v>
      </c>
      <c r="D6" s="19" t="s">
        <v>162</v>
      </c>
      <c r="E6" s="187"/>
      <c r="F6" s="36"/>
      <c r="G6" s="36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L6" s="34"/>
      <c r="AM6" s="34"/>
      <c r="AN6" s="34"/>
      <c r="AO6" s="34"/>
    </row>
    <row r="7" spans="1:41" ht="14.25" customHeight="1">
      <c r="A7" s="31" t="s">
        <v>250</v>
      </c>
      <c r="B7" s="141">
        <v>44.048349999999999</v>
      </c>
      <c r="C7" s="140">
        <v>29.577579999999998</v>
      </c>
      <c r="D7" s="102">
        <f>C7/B7*1000</f>
        <v>671.4798624693093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L7" s="34"/>
      <c r="AM7" s="34"/>
      <c r="AN7" s="34"/>
      <c r="AO7" s="34"/>
    </row>
    <row r="8" spans="1:41" ht="14.25" customHeight="1">
      <c r="A8" s="17" t="s">
        <v>164</v>
      </c>
      <c r="B8" s="22">
        <v>217.86250999999999</v>
      </c>
      <c r="C8" s="22">
        <v>699.37021000000004</v>
      </c>
      <c r="D8" s="22">
        <f t="shared" ref="D8:D15" si="0">C8/B8*1000</f>
        <v>3210.1448294155798</v>
      </c>
      <c r="E8" s="34"/>
      <c r="F8" s="34"/>
      <c r="G8" s="34"/>
      <c r="H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79"/>
      <c r="AL8" s="174"/>
      <c r="AM8" s="174"/>
      <c r="AN8" s="174"/>
      <c r="AO8" s="174"/>
    </row>
    <row r="9" spans="1:41" ht="14.25" customHeight="1">
      <c r="A9" s="17" t="s">
        <v>163</v>
      </c>
      <c r="B9" s="22">
        <v>891.06319999999994</v>
      </c>
      <c r="C9" s="22">
        <v>2970.9159799999998</v>
      </c>
      <c r="D9" s="22">
        <f t="shared" si="0"/>
        <v>3334.1248746441329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</row>
    <row r="10" spans="1:41" ht="14.25" customHeight="1">
      <c r="A10" s="17" t="s">
        <v>139</v>
      </c>
      <c r="B10" s="22">
        <v>6849.9985900000001</v>
      </c>
      <c r="C10" s="22">
        <v>11139.723179999999</v>
      </c>
      <c r="D10" s="22">
        <f>C10/B10*1000</f>
        <v>1626.2372953276767</v>
      </c>
      <c r="E10" s="34"/>
      <c r="F10" s="34"/>
      <c r="G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174"/>
      <c r="AM10" s="174"/>
      <c r="AN10" s="174"/>
      <c r="AO10" s="174"/>
    </row>
    <row r="11" spans="1:41" ht="14.25" customHeight="1">
      <c r="A11" s="17" t="s">
        <v>251</v>
      </c>
      <c r="B11" s="22">
        <v>126.10918800000002</v>
      </c>
      <c r="C11" s="22">
        <v>204.58002999999997</v>
      </c>
      <c r="D11" s="22">
        <f t="shared" si="0"/>
        <v>1622.24524037059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79"/>
      <c r="AL11" s="174"/>
      <c r="AM11" s="174"/>
      <c r="AN11" s="174"/>
      <c r="AO11" s="174"/>
    </row>
    <row r="12" spans="1:41" ht="14.25" customHeight="1">
      <c r="A12" s="17" t="s">
        <v>141</v>
      </c>
      <c r="B12" s="22">
        <v>182.30073000000002</v>
      </c>
      <c r="C12" s="22">
        <v>629.64697000000001</v>
      </c>
      <c r="D12" s="22">
        <f t="shared" si="0"/>
        <v>3453.8916547399449</v>
      </c>
      <c r="E12" s="34"/>
      <c r="F12" s="34"/>
      <c r="G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79"/>
      <c r="AL12" s="34"/>
      <c r="AM12" s="34"/>
      <c r="AN12" s="34"/>
      <c r="AO12" s="34"/>
    </row>
    <row r="13" spans="1:41" ht="14.25" customHeight="1">
      <c r="A13" s="17" t="s">
        <v>165</v>
      </c>
      <c r="B13" s="22">
        <v>4447.5</v>
      </c>
      <c r="C13" s="22">
        <v>3706.2486099999996</v>
      </c>
      <c r="D13" s="22">
        <f t="shared" si="0"/>
        <v>833.33302079820112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79"/>
      <c r="AL13" s="34"/>
      <c r="AM13" s="34"/>
      <c r="AN13" s="34"/>
      <c r="AO13" s="34"/>
    </row>
    <row r="14" spans="1:41" ht="14.25" customHeight="1">
      <c r="A14" s="17" t="s">
        <v>252</v>
      </c>
      <c r="B14" s="22">
        <v>503.5</v>
      </c>
      <c r="C14" s="22">
        <v>2736.8980000000001</v>
      </c>
      <c r="D14" s="22">
        <f t="shared" si="0"/>
        <v>5435.7457795431974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79"/>
      <c r="AL14" s="34"/>
      <c r="AM14" s="34"/>
      <c r="AN14" s="34"/>
      <c r="AO14" s="34"/>
    </row>
    <row r="15" spans="1:41" ht="14.25" customHeight="1">
      <c r="A15" s="17" t="s">
        <v>166</v>
      </c>
      <c r="B15" s="22">
        <v>3007.6196899999995</v>
      </c>
      <c r="C15" s="22">
        <v>12451.67691</v>
      </c>
      <c r="D15" s="22">
        <f t="shared" si="0"/>
        <v>4140.043686839942</v>
      </c>
      <c r="E15" s="34"/>
      <c r="F15" s="34"/>
      <c r="G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79"/>
      <c r="AL15" s="10"/>
      <c r="AM15" s="10"/>
      <c r="AN15" s="10"/>
      <c r="AO15" s="10"/>
    </row>
    <row r="16" spans="1:41" ht="14.25" customHeight="1">
      <c r="A16" s="17" t="s">
        <v>253</v>
      </c>
      <c r="B16" s="22">
        <v>1062.7074399999999</v>
      </c>
      <c r="C16" s="22">
        <v>1761.3594900000001</v>
      </c>
      <c r="D16" s="120">
        <f>C16/B16*1000</f>
        <v>1657.426516182102</v>
      </c>
      <c r="E16" s="34"/>
      <c r="F16" s="34"/>
      <c r="G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79"/>
      <c r="AL16" s="10"/>
      <c r="AM16" s="10"/>
      <c r="AN16" s="10"/>
      <c r="AO16" s="10"/>
    </row>
    <row r="17" spans="1:41" ht="23.25" customHeight="1">
      <c r="A17" s="119" t="s">
        <v>153</v>
      </c>
      <c r="B17" s="120">
        <v>2058.811314</v>
      </c>
      <c r="C17" s="121">
        <v>7518.84292</v>
      </c>
      <c r="D17" s="120">
        <f>C17/B17*1000</f>
        <v>3652.0310865165566</v>
      </c>
      <c r="E17" s="34"/>
      <c r="F17" s="34"/>
      <c r="G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79"/>
      <c r="AL17" s="34"/>
      <c r="AM17" s="34"/>
      <c r="AN17" s="34"/>
      <c r="AO17" s="34"/>
    </row>
    <row r="18" spans="1:41" ht="14.25" customHeight="1">
      <c r="A18" s="17" t="s">
        <v>157</v>
      </c>
      <c r="B18" s="41">
        <f>SUM(B7:B17)</f>
        <v>19391.521011999997</v>
      </c>
      <c r="C18" s="41">
        <f>SUM(C7:C17)</f>
        <v>43848.839880000007</v>
      </c>
      <c r="D18" s="120">
        <f>C18/B18*1000</f>
        <v>2261.2377777310585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79"/>
    </row>
    <row r="19" spans="1:41" ht="14.25" customHeight="1">
      <c r="A19" s="17"/>
      <c r="B19" s="20"/>
      <c r="C19" s="18"/>
      <c r="D19" s="18"/>
      <c r="E19" s="10"/>
      <c r="F19" s="10"/>
      <c r="G19" s="34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41" ht="14.25" customHeight="1">
      <c r="A20" s="37" t="s">
        <v>249</v>
      </c>
      <c r="B20" s="42"/>
      <c r="C20" s="42"/>
      <c r="D20" s="43"/>
      <c r="E20" s="10"/>
      <c r="F20" s="10"/>
      <c r="G20" s="34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5" spans="1:41">
      <c r="AL25" s="10" t="str">
        <f t="shared" ref="AL25:AL35" si="1">A7</f>
        <v>Leche fluida</v>
      </c>
      <c r="AM25" s="34">
        <f t="shared" ref="AM25:AM35" si="2">C7</f>
        <v>29.577579999999998</v>
      </c>
      <c r="AN25" s="80" t="e">
        <f>AM25/$AM$38</f>
        <v>#REF!</v>
      </c>
    </row>
    <row r="26" spans="1:41">
      <c r="AL26" s="10" t="str">
        <f t="shared" si="1"/>
        <v>Leche descremada en polvo</v>
      </c>
      <c r="AM26" s="34">
        <f t="shared" si="2"/>
        <v>699.37021000000004</v>
      </c>
      <c r="AN26" s="80" t="e">
        <f t="shared" ref="AN26:AN35" si="3">AM26/$AM$38</f>
        <v>#REF!</v>
      </c>
    </row>
    <row r="27" spans="1:41">
      <c r="AL27" s="10" t="str">
        <f t="shared" si="1"/>
        <v>Leche entera en polvo</v>
      </c>
      <c r="AM27" s="34">
        <f t="shared" si="2"/>
        <v>2970.9159799999998</v>
      </c>
      <c r="AN27" s="80" t="e">
        <f t="shared" si="3"/>
        <v>#REF!</v>
      </c>
    </row>
    <row r="28" spans="1:41">
      <c r="AL28" s="10" t="str">
        <f t="shared" si="1"/>
        <v>Leche condensada</v>
      </c>
      <c r="AM28" s="34">
        <f t="shared" si="2"/>
        <v>11139.723179999999</v>
      </c>
      <c r="AN28" s="80" t="e">
        <f t="shared" si="3"/>
        <v>#REF!</v>
      </c>
    </row>
    <row r="29" spans="1:41">
      <c r="AL29" s="10" t="str">
        <f t="shared" si="1"/>
        <v>Leche crema y nata</v>
      </c>
      <c r="AM29" s="34">
        <f t="shared" si="2"/>
        <v>204.58002999999997</v>
      </c>
      <c r="AN29" s="80" t="e">
        <f t="shared" si="3"/>
        <v>#REF!</v>
      </c>
    </row>
    <row r="30" spans="1:41">
      <c r="AL30" s="10" t="str">
        <f t="shared" si="1"/>
        <v>Yogur</v>
      </c>
      <c r="AM30" s="34">
        <f t="shared" si="2"/>
        <v>629.64697000000001</v>
      </c>
      <c r="AN30" s="80" t="e">
        <f t="shared" si="3"/>
        <v>#REF!</v>
      </c>
    </row>
    <row r="31" spans="1:41">
      <c r="AL31" s="10" t="str">
        <f t="shared" si="1"/>
        <v>Suero y lactosuero</v>
      </c>
      <c r="AM31" s="34">
        <f t="shared" si="2"/>
        <v>3706.2486099999996</v>
      </c>
      <c r="AN31" s="80" t="e">
        <f t="shared" si="3"/>
        <v>#REF!</v>
      </c>
    </row>
    <row r="32" spans="1:41">
      <c r="AL32" s="10" t="str">
        <f t="shared" si="1"/>
        <v>Mantequilla y demás materias grasas</v>
      </c>
      <c r="AM32" s="34">
        <f t="shared" si="2"/>
        <v>2736.8980000000001</v>
      </c>
      <c r="AN32" s="80" t="e">
        <f t="shared" si="3"/>
        <v>#REF!</v>
      </c>
    </row>
    <row r="33" spans="38:40">
      <c r="AL33" s="10" t="str">
        <f t="shared" si="1"/>
        <v>Quesos</v>
      </c>
      <c r="AM33" s="34">
        <f t="shared" si="2"/>
        <v>12451.67691</v>
      </c>
      <c r="AN33" s="80" t="e">
        <f t="shared" si="3"/>
        <v>#REF!</v>
      </c>
    </row>
    <row r="34" spans="38:40">
      <c r="AL34" s="10" t="str">
        <f t="shared" si="1"/>
        <v>Manjar</v>
      </c>
      <c r="AM34" s="34">
        <f t="shared" si="2"/>
        <v>1761.3594900000001</v>
      </c>
      <c r="AN34" s="80" t="e">
        <f t="shared" si="3"/>
        <v>#REF!</v>
      </c>
    </row>
    <row r="35" spans="38:40">
      <c r="AL35" s="10" t="str">
        <f t="shared" si="1"/>
        <v>Preparaciones para la alimentación infantil</v>
      </c>
      <c r="AM35" s="34">
        <f t="shared" si="2"/>
        <v>7518.84292</v>
      </c>
      <c r="AN35" s="80" t="e">
        <f t="shared" si="3"/>
        <v>#REF!</v>
      </c>
    </row>
    <row r="36" spans="38:40">
      <c r="AL36" s="10" t="s">
        <v>194</v>
      </c>
      <c r="AM36" s="34" t="e">
        <f>#REF!</f>
        <v>#REF!</v>
      </c>
      <c r="AN36" s="80" t="e">
        <f>AM36/$AM$38</f>
        <v>#REF!</v>
      </c>
    </row>
    <row r="38" spans="38:40">
      <c r="AM38" s="25" t="e">
        <f>SUM(AM25:AM36)</f>
        <v>#REF!</v>
      </c>
      <c r="AN38" s="80" t="e">
        <f>AM38/$AM$38</f>
        <v>#REF!</v>
      </c>
    </row>
  </sheetData>
  <mergeCells count="4">
    <mergeCell ref="A5:A6"/>
    <mergeCell ref="A4:D4"/>
    <mergeCell ref="A3:D3"/>
    <mergeCell ref="A1:D1"/>
  </mergeCells>
  <printOptions horizontalCentered="1"/>
  <pageMargins left="0.59055118110236227" right="0.59055118110236227" top="0.94488188976377963" bottom="0.78740157480314965" header="0.51181102362204722" footer="0.19685039370078741"/>
  <pageSetup firstPageNumber="0" orientation="portrait" r:id="rId1"/>
  <headerFooter alignWithMargins="0"/>
  <colBreaks count="1" manualBreakCount="1">
    <brk id="36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49"/>
  <sheetViews>
    <sheetView topLeftCell="A4" workbookViewId="0">
      <selection activeCell="B19" sqref="B19"/>
    </sheetView>
  </sheetViews>
  <sheetFormatPr baseColWidth="10" defaultColWidth="10.90625" defaultRowHeight="12"/>
  <cols>
    <col min="1" max="1" width="13" style="9" customWidth="1"/>
    <col min="2" max="8" width="6.08984375" style="9" customWidth="1"/>
    <col min="9" max="9" width="6.81640625" style="9" customWidth="1"/>
    <col min="10" max="17" width="6.08984375" style="9" customWidth="1"/>
    <col min="18" max="16384" width="10.90625" style="9"/>
  </cols>
  <sheetData>
    <row r="1" spans="1:16" ht="14.25" customHeight="1">
      <c r="A1" s="223" t="s">
        <v>33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6" ht="14.25" customHeight="1">
      <c r="A2" s="194"/>
      <c r="B2" s="194"/>
      <c r="C2" s="194"/>
      <c r="D2" s="194"/>
      <c r="E2" s="194"/>
      <c r="F2" s="194"/>
      <c r="G2" s="194"/>
      <c r="H2" s="194"/>
      <c r="I2" s="194"/>
      <c r="J2" s="194"/>
    </row>
    <row r="3" spans="1:16" ht="14.25" customHeight="1">
      <c r="A3" s="224" t="s">
        <v>34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6" ht="14.25" customHeight="1">
      <c r="A4" s="217" t="s">
        <v>172</v>
      </c>
      <c r="B4" s="216" t="s">
        <v>168</v>
      </c>
      <c r="C4" s="216"/>
      <c r="D4" s="216" t="s">
        <v>169</v>
      </c>
      <c r="E4" s="216"/>
      <c r="F4" s="216" t="s">
        <v>170</v>
      </c>
      <c r="G4" s="216"/>
      <c r="H4" s="225" t="s">
        <v>171</v>
      </c>
      <c r="I4" s="225"/>
      <c r="J4" s="225"/>
    </row>
    <row r="5" spans="1:16" ht="14.25" customHeight="1">
      <c r="A5" s="229"/>
      <c r="B5" s="214" t="s">
        <v>161</v>
      </c>
      <c r="C5" s="214"/>
      <c r="D5" s="221" t="s">
        <v>254</v>
      </c>
      <c r="E5" s="221"/>
      <c r="F5" s="214" t="s">
        <v>173</v>
      </c>
      <c r="G5" s="214"/>
      <c r="H5" s="189" t="s">
        <v>168</v>
      </c>
      <c r="I5" s="189" t="s">
        <v>159</v>
      </c>
      <c r="J5" s="193" t="s">
        <v>159</v>
      </c>
    </row>
    <row r="6" spans="1:16" ht="14.25" customHeight="1">
      <c r="A6" s="220"/>
      <c r="B6" s="195">
        <v>2019</v>
      </c>
      <c r="C6" s="195">
        <v>2020</v>
      </c>
      <c r="D6" s="195">
        <v>2019</v>
      </c>
      <c r="E6" s="195">
        <v>2020</v>
      </c>
      <c r="F6" s="195">
        <v>2019</v>
      </c>
      <c r="G6" s="195">
        <v>2020</v>
      </c>
      <c r="H6" s="54" t="s">
        <v>161</v>
      </c>
      <c r="I6" s="54" t="s">
        <v>255</v>
      </c>
      <c r="J6" s="54" t="s">
        <v>175</v>
      </c>
    </row>
    <row r="7" spans="1:16" ht="14.25" customHeight="1">
      <c r="A7" s="31" t="s">
        <v>176</v>
      </c>
      <c r="B7" s="22">
        <v>1438.848</v>
      </c>
      <c r="C7" s="22">
        <v>319.41120000000001</v>
      </c>
      <c r="D7" s="22">
        <v>4287.1230800000003</v>
      </c>
      <c r="E7" s="22">
        <v>1085.1059399999999</v>
      </c>
      <c r="F7" s="41">
        <f>D7/B7*1000</f>
        <v>2979.5524475135667</v>
      </c>
      <c r="G7" s="41">
        <f>E7/C7*1000</f>
        <v>3397.2069232387589</v>
      </c>
      <c r="H7" s="48">
        <f>(C7/B7-1)*100</f>
        <v>-77.800907392580726</v>
      </c>
      <c r="I7" s="48">
        <f>(E7/D7-1)*100</f>
        <v>-74.689181538496911</v>
      </c>
      <c r="J7" s="48">
        <f>(G7/F7-1)*100</f>
        <v>14.017356065462927</v>
      </c>
    </row>
    <row r="8" spans="1:16" ht="14.25" customHeight="1">
      <c r="A8" s="17" t="s">
        <v>177</v>
      </c>
      <c r="B8" s="22">
        <v>144.16</v>
      </c>
      <c r="C8" s="22">
        <v>300.60000000000002</v>
      </c>
      <c r="D8" s="22">
        <v>488.02492000000001</v>
      </c>
      <c r="E8" s="22">
        <v>957.12383</v>
      </c>
      <c r="F8" s="41">
        <f>D8/B8*1000</f>
        <v>3385.3004994450612</v>
      </c>
      <c r="G8" s="41">
        <f>E8/C8*1000</f>
        <v>3184.0446773120425</v>
      </c>
      <c r="H8" s="48">
        <f>(C8/B8-1)*100</f>
        <v>108.51831298557161</v>
      </c>
      <c r="I8" s="48">
        <f>(E8/D8-1)*100</f>
        <v>96.121917298813344</v>
      </c>
      <c r="J8" s="48">
        <f>(G8/F8-1)*100</f>
        <v>-5.9449913579609825</v>
      </c>
    </row>
    <row r="9" spans="1:16" ht="14.25" customHeight="1">
      <c r="A9" s="17" t="s">
        <v>178</v>
      </c>
      <c r="B9" s="22">
        <v>523.82600000000002</v>
      </c>
      <c r="C9" s="22">
        <v>271.05200000000002</v>
      </c>
      <c r="D9" s="22">
        <v>2043.8947800000001</v>
      </c>
      <c r="E9" s="22">
        <v>928.68620999999996</v>
      </c>
      <c r="F9" s="41">
        <f t="shared" ref="F9:F17" si="0">D9/B9*1000</f>
        <v>3901.8582124598624</v>
      </c>
      <c r="G9" s="41">
        <f>E9/C9*1000</f>
        <v>3426.228952378141</v>
      </c>
      <c r="H9" s="48">
        <f>(C9/B9-1)*100</f>
        <v>-48.255336695773025</v>
      </c>
      <c r="I9" s="48">
        <f>(E9/D9-1)*100</f>
        <v>-54.562914926569746</v>
      </c>
      <c r="J9" s="48">
        <f>(G9/F9-1)*100</f>
        <v>-12.18981403688344</v>
      </c>
    </row>
    <row r="10" spans="1:16" ht="14.25" customHeight="1">
      <c r="A10" s="17" t="s">
        <v>179</v>
      </c>
      <c r="B10" s="22">
        <v>48.865199999999994</v>
      </c>
      <c r="C10" s="22"/>
      <c r="D10" s="22">
        <v>129.97368</v>
      </c>
      <c r="E10" s="22"/>
      <c r="F10" s="41">
        <f t="shared" si="0"/>
        <v>2659.8413594951012</v>
      </c>
      <c r="G10" s="41"/>
      <c r="H10" s="48"/>
      <c r="I10" s="48"/>
      <c r="J10" s="48"/>
    </row>
    <row r="11" spans="1:16" ht="14.25" customHeight="1">
      <c r="A11" s="17" t="s">
        <v>180</v>
      </c>
      <c r="B11" s="22">
        <v>275.94</v>
      </c>
      <c r="C11" s="22"/>
      <c r="D11" s="22">
        <v>805.35599999999999</v>
      </c>
      <c r="E11" s="22"/>
      <c r="F11" s="41">
        <f t="shared" si="0"/>
        <v>2918.5909980430529</v>
      </c>
      <c r="G11" s="41"/>
      <c r="H11" s="48"/>
      <c r="I11" s="48"/>
      <c r="J11" s="48"/>
    </row>
    <row r="12" spans="1:16" ht="14.25" customHeight="1">
      <c r="A12" s="17" t="s">
        <v>181</v>
      </c>
      <c r="B12" s="22">
        <v>58.77</v>
      </c>
      <c r="C12" s="22"/>
      <c r="D12" s="22">
        <v>168.446</v>
      </c>
      <c r="E12" s="22"/>
      <c r="F12" s="41">
        <f t="shared" si="0"/>
        <v>2866.1902331121319</v>
      </c>
      <c r="G12" s="41"/>
      <c r="H12" s="48"/>
      <c r="I12" s="48"/>
      <c r="J12" s="48"/>
    </row>
    <row r="13" spans="1:16" ht="14.25" customHeight="1">
      <c r="A13" s="17" t="s">
        <v>182</v>
      </c>
      <c r="B13" s="22">
        <v>85.837999999999994</v>
      </c>
      <c r="C13" s="22"/>
      <c r="D13" s="22">
        <v>304.25599999999997</v>
      </c>
      <c r="E13" s="22"/>
      <c r="F13" s="41">
        <f t="shared" si="0"/>
        <v>3544.5373843752182</v>
      </c>
      <c r="G13" s="41"/>
      <c r="H13" s="48"/>
      <c r="I13" s="48"/>
      <c r="J13" s="48"/>
    </row>
    <row r="14" spans="1:16" ht="14.25" customHeight="1">
      <c r="A14" s="17" t="s">
        <v>183</v>
      </c>
      <c r="B14" s="22"/>
      <c r="C14" s="22"/>
      <c r="D14" s="22"/>
      <c r="E14" s="22"/>
      <c r="F14" s="41"/>
      <c r="G14" s="41"/>
      <c r="H14" s="48"/>
      <c r="I14" s="48"/>
      <c r="J14" s="48"/>
      <c r="L14" s="34"/>
      <c r="M14" s="34"/>
      <c r="N14" s="34"/>
      <c r="O14" s="34"/>
      <c r="P14" s="34"/>
    </row>
    <row r="15" spans="1:16" ht="14.25" customHeight="1">
      <c r="A15" s="17" t="s">
        <v>184</v>
      </c>
      <c r="B15" s="22"/>
      <c r="C15" s="22"/>
      <c r="D15" s="22"/>
      <c r="E15" s="22"/>
      <c r="F15" s="41"/>
      <c r="G15" s="41"/>
      <c r="H15" s="48"/>
      <c r="I15" s="48"/>
      <c r="J15" s="48"/>
    </row>
    <row r="16" spans="1:16" ht="14.25" customHeight="1">
      <c r="A16" s="17" t="s">
        <v>185</v>
      </c>
      <c r="B16" s="22">
        <v>69.599999999999994</v>
      </c>
      <c r="C16" s="22"/>
      <c r="D16" s="22">
        <v>318.48899999999998</v>
      </c>
      <c r="E16" s="22"/>
      <c r="F16" s="41">
        <f t="shared" si="0"/>
        <v>4575.9913793103451</v>
      </c>
      <c r="G16" s="41"/>
      <c r="H16" s="48"/>
      <c r="I16" s="48"/>
      <c r="J16" s="48"/>
    </row>
    <row r="17" spans="1:10" ht="14.25" customHeight="1">
      <c r="A17" s="17" t="s">
        <v>186</v>
      </c>
      <c r="B17" s="22">
        <v>200</v>
      </c>
      <c r="C17" s="22"/>
      <c r="D17" s="22">
        <v>623.31910000000005</v>
      </c>
      <c r="E17" s="22"/>
      <c r="F17" s="41">
        <f t="shared" si="0"/>
        <v>3116.5955000000004</v>
      </c>
      <c r="G17" s="41"/>
      <c r="H17" s="48"/>
      <c r="I17" s="48"/>
      <c r="J17" s="48"/>
    </row>
    <row r="18" spans="1:10" ht="14.25" customHeight="1">
      <c r="A18" s="17" t="s">
        <v>187</v>
      </c>
      <c r="B18" s="22">
        <v>440.57900000000001</v>
      </c>
      <c r="C18" s="22"/>
      <c r="D18" s="22">
        <v>1393.0609999999999</v>
      </c>
      <c r="E18" s="22"/>
      <c r="F18" s="41">
        <f>D18/B18*1000</f>
        <v>3161.8869714625525</v>
      </c>
      <c r="G18" s="41"/>
      <c r="H18" s="48"/>
      <c r="I18" s="48"/>
      <c r="J18" s="48"/>
    </row>
    <row r="19" spans="1:10" ht="14.25" customHeight="1">
      <c r="A19" s="17" t="s">
        <v>305</v>
      </c>
      <c r="B19" s="22">
        <f>SUM(B7:B9)</f>
        <v>2106.8339999999998</v>
      </c>
      <c r="C19" s="22">
        <f t="shared" ref="C19:E19" si="1">SUM(C7:C9)</f>
        <v>891.06320000000005</v>
      </c>
      <c r="D19" s="22">
        <f t="shared" si="1"/>
        <v>6819.0427799999998</v>
      </c>
      <c r="E19" s="22">
        <f t="shared" si="1"/>
        <v>2970.9159799999998</v>
      </c>
      <c r="F19" s="41">
        <f>D19/B19*1000</f>
        <v>3236.6303087950923</v>
      </c>
      <c r="G19" s="41">
        <f>E19/C19*1000</f>
        <v>3334.1248746441324</v>
      </c>
      <c r="H19" s="48">
        <f>(C19/B19-1)*100</f>
        <v>-57.706055626594207</v>
      </c>
      <c r="I19" s="48">
        <f>(E19/D19-1)*100</f>
        <v>-56.432067141247643</v>
      </c>
      <c r="J19" s="48">
        <f>(G19/F19-1)*100</f>
        <v>3.0122243366538459</v>
      </c>
    </row>
    <row r="20" spans="1:10" ht="14.25" customHeight="1">
      <c r="A20" s="17" t="s">
        <v>188</v>
      </c>
      <c r="B20" s="22">
        <f>SUM(B7:B18)</f>
        <v>3286.4262000000003</v>
      </c>
      <c r="C20" s="22"/>
      <c r="D20" s="22">
        <f>SUM(D7:D18)</f>
        <v>10561.94356</v>
      </c>
      <c r="E20" s="22"/>
      <c r="F20" s="41">
        <f>D20/B20*1000</f>
        <v>3213.8082273078271</v>
      </c>
      <c r="G20" s="41"/>
      <c r="H20" s="48"/>
      <c r="I20" s="48"/>
      <c r="J20" s="48"/>
    </row>
    <row r="21" spans="1:10" ht="14.25" customHeight="1">
      <c r="A21" s="37" t="s">
        <v>125</v>
      </c>
      <c r="B21" s="42"/>
      <c r="C21" s="42"/>
      <c r="D21" s="42"/>
      <c r="E21" s="42"/>
      <c r="F21" s="42"/>
      <c r="G21" s="42"/>
      <c r="H21" s="42"/>
      <c r="I21" s="42"/>
      <c r="J21" s="43"/>
    </row>
    <row r="22" spans="1:10" ht="11.25" customHeight="1">
      <c r="A22" s="238"/>
      <c r="B22" s="238"/>
      <c r="C22" s="238"/>
      <c r="D22" s="238"/>
      <c r="E22" s="238"/>
      <c r="F22" s="238"/>
      <c r="G22" s="238"/>
      <c r="H22" s="238"/>
      <c r="I22" s="238"/>
      <c r="J22" s="238"/>
    </row>
    <row r="23" spans="1:10" ht="14.25" customHeight="1">
      <c r="A23" s="10"/>
    </row>
    <row r="24" spans="1:10" ht="14.25" customHeight="1">
      <c r="A24" s="213" t="s">
        <v>35</v>
      </c>
      <c r="B24" s="213"/>
      <c r="C24" s="213"/>
      <c r="D24" s="213"/>
      <c r="E24" s="213"/>
      <c r="F24" s="213"/>
      <c r="G24" s="213"/>
      <c r="H24" s="213"/>
      <c r="I24" s="213"/>
      <c r="J24" s="213"/>
    </row>
    <row r="25" spans="1:10" ht="14.2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4.25" customHeight="1">
      <c r="A26" s="224" t="s">
        <v>36</v>
      </c>
      <c r="B26" s="224"/>
      <c r="C26" s="224"/>
      <c r="D26" s="224"/>
      <c r="E26" s="224"/>
      <c r="F26" s="224"/>
      <c r="G26" s="224"/>
      <c r="H26" s="224"/>
      <c r="I26" s="224"/>
      <c r="J26" s="224"/>
    </row>
    <row r="27" spans="1:10" ht="14.25" customHeight="1">
      <c r="A27" s="217" t="s">
        <v>172</v>
      </c>
      <c r="B27" s="216" t="s">
        <v>168</v>
      </c>
      <c r="C27" s="216"/>
      <c r="D27" s="216" t="s">
        <v>169</v>
      </c>
      <c r="E27" s="216"/>
      <c r="F27" s="216" t="s">
        <v>170</v>
      </c>
      <c r="G27" s="216"/>
      <c r="H27" s="225" t="s">
        <v>171</v>
      </c>
      <c r="I27" s="225"/>
      <c r="J27" s="225"/>
    </row>
    <row r="28" spans="1:10" ht="14.25" customHeight="1">
      <c r="A28" s="229"/>
      <c r="B28" s="214" t="s">
        <v>161</v>
      </c>
      <c r="C28" s="214"/>
      <c r="D28" s="221" t="s">
        <v>254</v>
      </c>
      <c r="E28" s="221"/>
      <c r="F28" s="214" t="s">
        <v>173</v>
      </c>
      <c r="G28" s="214"/>
      <c r="H28" s="189" t="s">
        <v>168</v>
      </c>
      <c r="I28" s="189" t="s">
        <v>159</v>
      </c>
      <c r="J28" s="193" t="s">
        <v>159</v>
      </c>
    </row>
    <row r="29" spans="1:10" ht="14.25" customHeight="1">
      <c r="A29" s="220"/>
      <c r="B29" s="195">
        <v>2019</v>
      </c>
      <c r="C29" s="195">
        <v>2020</v>
      </c>
      <c r="D29" s="195">
        <v>2019</v>
      </c>
      <c r="E29" s="195">
        <v>2020</v>
      </c>
      <c r="F29" s="195">
        <v>2019</v>
      </c>
      <c r="G29" s="195">
        <v>2020</v>
      </c>
      <c r="H29" s="54" t="s">
        <v>161</v>
      </c>
      <c r="I29" s="54" t="s">
        <v>255</v>
      </c>
      <c r="J29" s="54" t="s">
        <v>175</v>
      </c>
    </row>
    <row r="30" spans="1:10" ht="14.25" customHeight="1">
      <c r="A30" s="31" t="s">
        <v>176</v>
      </c>
      <c r="B30" s="22">
        <v>105.27224</v>
      </c>
      <c r="C30" s="22">
        <v>8.0071499999999993</v>
      </c>
      <c r="D30" s="22">
        <v>321.59938999999997</v>
      </c>
      <c r="E30" s="22">
        <v>27.529320000000002</v>
      </c>
      <c r="F30" s="41">
        <f t="shared" ref="F30:G32" si="2">D30/B30*1000</f>
        <v>3054.9306255856245</v>
      </c>
      <c r="G30" s="41">
        <f t="shared" si="2"/>
        <v>3438.0922050916997</v>
      </c>
      <c r="H30" s="48">
        <f>(C30/B30-1)*100</f>
        <v>-92.393863757435014</v>
      </c>
      <c r="I30" s="48">
        <f>(E30/D30-1)*100</f>
        <v>-91.439871823139967</v>
      </c>
      <c r="J30" s="48">
        <f>(G30/F30-1)*100</f>
        <v>12.542398714295633</v>
      </c>
    </row>
    <row r="31" spans="1:10" ht="14.25" customHeight="1">
      <c r="A31" s="17" t="s">
        <v>177</v>
      </c>
      <c r="B31" s="22">
        <v>2.3115200000000002</v>
      </c>
      <c r="C31" s="22">
        <v>106.00384</v>
      </c>
      <c r="D31" s="22">
        <v>8.7602399999999996</v>
      </c>
      <c r="E31" s="22">
        <v>332.49299999999999</v>
      </c>
      <c r="F31" s="41">
        <f t="shared" si="2"/>
        <v>3789.8179552848337</v>
      </c>
      <c r="G31" s="41">
        <f t="shared" ref="G31" si="3">E31/C31*1000</f>
        <v>3136.6127868575327</v>
      </c>
      <c r="H31" s="48">
        <f>(C31/B31-1)*100</f>
        <v>4485.8932650377237</v>
      </c>
      <c r="I31" s="48">
        <f>(E31/D31-1)*100</f>
        <v>3695.478206076546</v>
      </c>
      <c r="J31" s="48">
        <f>(G31/F31-1)*100</f>
        <v>-17.235792751375246</v>
      </c>
    </row>
    <row r="32" spans="1:10" ht="14.25" customHeight="1">
      <c r="A32" s="17" t="s">
        <v>178</v>
      </c>
      <c r="B32" s="22">
        <v>208.79731999999998</v>
      </c>
      <c r="C32" s="22">
        <v>103.85151999999999</v>
      </c>
      <c r="D32" s="22">
        <v>658.70132999999998</v>
      </c>
      <c r="E32" s="22">
        <v>339.34789000000001</v>
      </c>
      <c r="F32" s="41">
        <f t="shared" si="2"/>
        <v>3154.7403481998713</v>
      </c>
      <c r="G32" s="41">
        <f t="shared" ref="G32" si="4">E32/C32*1000</f>
        <v>3267.6256447666824</v>
      </c>
      <c r="H32" s="48">
        <f>(C32/B32-1)*100</f>
        <v>-50.262043593279834</v>
      </c>
      <c r="I32" s="48">
        <f>(E32/D32-1)*100</f>
        <v>-48.482282554371039</v>
      </c>
      <c r="J32" s="48">
        <f>(G32/F32-1)*100</f>
        <v>3.5782753604817197</v>
      </c>
    </row>
    <row r="33" spans="1:12" ht="14.25" customHeight="1">
      <c r="A33" s="17" t="s">
        <v>179</v>
      </c>
      <c r="B33" s="22">
        <v>7.4976000000000003</v>
      </c>
      <c r="C33" s="22"/>
      <c r="D33" s="22">
        <v>28.439</v>
      </c>
      <c r="E33" s="22"/>
      <c r="F33" s="41"/>
      <c r="G33" s="41"/>
      <c r="H33" s="48"/>
      <c r="I33" s="48"/>
      <c r="J33" s="48"/>
    </row>
    <row r="34" spans="1:12" ht="14.25" customHeight="1">
      <c r="A34" s="17" t="s">
        <v>180</v>
      </c>
      <c r="B34" s="22">
        <v>9.5790000000000006</v>
      </c>
      <c r="C34" s="22"/>
      <c r="D34" s="22">
        <v>23.268000000000001</v>
      </c>
      <c r="E34" s="22"/>
      <c r="F34" s="41"/>
      <c r="G34" s="41"/>
      <c r="H34" s="48"/>
      <c r="I34" s="48"/>
      <c r="J34" s="48"/>
    </row>
    <row r="35" spans="1:12" ht="14.25" customHeight="1">
      <c r="A35" s="17" t="s">
        <v>181</v>
      </c>
      <c r="B35" s="22">
        <v>106.70878</v>
      </c>
      <c r="C35" s="22"/>
      <c r="D35" s="22">
        <v>333.77</v>
      </c>
      <c r="E35" s="22"/>
      <c r="F35" s="41"/>
      <c r="G35" s="41"/>
      <c r="H35" s="48"/>
      <c r="I35" s="48"/>
      <c r="J35" s="48"/>
    </row>
    <row r="36" spans="1:12" ht="14.25" customHeight="1">
      <c r="A36" s="17" t="s">
        <v>182</v>
      </c>
      <c r="B36" s="22">
        <v>10.472</v>
      </c>
      <c r="C36" s="22"/>
      <c r="D36" s="22">
        <v>38.017000000000003</v>
      </c>
      <c r="E36" s="22"/>
      <c r="F36" s="41"/>
      <c r="G36" s="41"/>
      <c r="H36" s="48"/>
      <c r="I36" s="48"/>
      <c r="J36" s="48"/>
    </row>
    <row r="37" spans="1:12" ht="14.25" customHeight="1">
      <c r="A37" s="17" t="s">
        <v>183</v>
      </c>
      <c r="B37" s="22">
        <v>4.198188</v>
      </c>
      <c r="C37" s="22"/>
      <c r="D37" s="22">
        <v>14.500440000000001</v>
      </c>
      <c r="E37" s="22"/>
      <c r="F37" s="41"/>
      <c r="G37" s="41"/>
      <c r="H37" s="48"/>
      <c r="I37" s="48"/>
      <c r="J37" s="48"/>
    </row>
    <row r="38" spans="1:12" ht="14.25" customHeight="1">
      <c r="A38" s="17" t="s">
        <v>184</v>
      </c>
      <c r="B38" s="22">
        <v>9.77576</v>
      </c>
      <c r="C38" s="22"/>
      <c r="D38" s="22">
        <v>37.713999999999999</v>
      </c>
      <c r="E38" s="22"/>
      <c r="F38" s="41">
        <f>D38/B38*1000</f>
        <v>3857.9097686522582</v>
      </c>
      <c r="G38" s="41"/>
      <c r="H38" s="48"/>
      <c r="I38" s="48"/>
      <c r="J38" s="48"/>
    </row>
    <row r="39" spans="1:12" ht="14.25" customHeight="1">
      <c r="A39" s="17" t="s">
        <v>185</v>
      </c>
      <c r="B39" s="22">
        <v>3.5590000000000002</v>
      </c>
      <c r="C39" s="22"/>
      <c r="D39" s="22">
        <v>12.504</v>
      </c>
      <c r="E39" s="22"/>
      <c r="F39" s="41">
        <f>D39/B39*1000</f>
        <v>3513.3464456307947</v>
      </c>
      <c r="G39" s="41"/>
      <c r="H39" s="48"/>
      <c r="I39" s="48"/>
      <c r="J39" s="48"/>
    </row>
    <row r="40" spans="1:12" ht="14.25" customHeight="1">
      <c r="A40" s="17" t="s">
        <v>186</v>
      </c>
      <c r="B40" s="22">
        <v>12.119</v>
      </c>
      <c r="C40" s="22"/>
      <c r="D40" s="22">
        <v>30.843</v>
      </c>
      <c r="E40" s="22"/>
      <c r="F40" s="41">
        <f t="shared" ref="F40:F45" si="5">D40/B40*1000</f>
        <v>2545.0119646835551</v>
      </c>
      <c r="G40" s="41"/>
      <c r="H40" s="48"/>
      <c r="I40" s="48"/>
      <c r="J40" s="48"/>
    </row>
    <row r="41" spans="1:12" ht="14.25" customHeight="1">
      <c r="A41" s="17" t="s">
        <v>187</v>
      </c>
      <c r="B41" s="22">
        <v>13.997999999999999</v>
      </c>
      <c r="C41" s="22"/>
      <c r="D41" s="22">
        <v>47.747999999999998</v>
      </c>
      <c r="E41" s="22"/>
      <c r="F41" s="41">
        <f t="shared" si="5"/>
        <v>3411.0587226746679</v>
      </c>
      <c r="G41" s="41"/>
      <c r="H41" s="48"/>
      <c r="I41" s="48"/>
      <c r="J41" s="48"/>
    </row>
    <row r="42" spans="1:12" ht="14.25" customHeight="1">
      <c r="A42" s="17" t="s">
        <v>315</v>
      </c>
      <c r="B42" s="22">
        <f>SUM(B30:B32)</f>
        <v>316.38108</v>
      </c>
      <c r="C42" s="22">
        <f t="shared" ref="C42:E42" si="6">SUM(C30:C32)</f>
        <v>217.86250999999999</v>
      </c>
      <c r="D42" s="22">
        <f t="shared" si="6"/>
        <v>989.06096000000002</v>
      </c>
      <c r="E42" s="22">
        <f t="shared" si="6"/>
        <v>699.37021000000004</v>
      </c>
      <c r="F42" s="41">
        <f t="shared" si="5"/>
        <v>3126.1697444107594</v>
      </c>
      <c r="G42" s="41">
        <f>E42/C42*1000</f>
        <v>3210.1448294155798</v>
      </c>
      <c r="H42" s="48">
        <f>(C42/B42-1)*100</f>
        <v>-31.139210347217983</v>
      </c>
      <c r="I42" s="48">
        <f>(E42/D42-1)*100</f>
        <v>-29.289473724652925</v>
      </c>
      <c r="J42" s="48">
        <f>(G42/F42-1)*100</f>
        <v>2.6861972276124302</v>
      </c>
    </row>
    <row r="43" spans="1:12" ht="14.25" customHeight="1">
      <c r="A43" s="17" t="s">
        <v>306</v>
      </c>
      <c r="B43" s="22">
        <f>B19+B42</f>
        <v>2423.2150799999999</v>
      </c>
      <c r="C43" s="22">
        <f>C19+C42</f>
        <v>1108.92571</v>
      </c>
      <c r="D43" s="22">
        <f>D19+D42</f>
        <v>7808.1037399999996</v>
      </c>
      <c r="E43" s="22">
        <f>E19+E42</f>
        <v>3670.2861899999998</v>
      </c>
      <c r="F43" s="41">
        <f t="shared" si="5"/>
        <v>3222.2082985716643</v>
      </c>
      <c r="G43" s="41">
        <f>E43/C43*1000</f>
        <v>3309.7674234642823</v>
      </c>
      <c r="H43" s="48">
        <f>(C43/B43-1)*100</f>
        <v>-54.237421219745798</v>
      </c>
      <c r="I43" s="48">
        <f>(E43/D43-1)*100</f>
        <v>-52.993885427039679</v>
      </c>
      <c r="J43" s="48">
        <f>(G43/F43-1)*100</f>
        <v>2.717363893930469</v>
      </c>
    </row>
    <row r="44" spans="1:12" ht="14.25" customHeight="1">
      <c r="A44" s="17" t="s">
        <v>189</v>
      </c>
      <c r="B44" s="22">
        <f>SUM(B30:B41)</f>
        <v>494.28840799999995</v>
      </c>
      <c r="C44" s="22"/>
      <c r="D44" s="22">
        <f>SUM(D30:D41)</f>
        <v>1555.8643999999999</v>
      </c>
      <c r="E44" s="22"/>
      <c r="F44" s="41">
        <f t="shared" si="5"/>
        <v>3147.6853893769648</v>
      </c>
      <c r="G44" s="41"/>
      <c r="H44" s="48"/>
      <c r="I44" s="48"/>
      <c r="J44" s="48"/>
    </row>
    <row r="45" spans="1:12" ht="14.25" customHeight="1">
      <c r="A45" s="17" t="s">
        <v>256</v>
      </c>
      <c r="B45" s="22">
        <f>B20+B44</f>
        <v>3780.7146080000002</v>
      </c>
      <c r="C45" s="22"/>
      <c r="D45" s="22">
        <f>D20+D44</f>
        <v>12117.80796</v>
      </c>
      <c r="E45" s="22"/>
      <c r="F45" s="41">
        <f t="shared" si="5"/>
        <v>3205.1633663008288</v>
      </c>
      <c r="G45" s="41"/>
      <c r="H45" s="48"/>
      <c r="I45" s="48"/>
      <c r="J45" s="48"/>
      <c r="L45" s="49"/>
    </row>
    <row r="46" spans="1:12" ht="14.25" customHeight="1">
      <c r="A46" s="37" t="s">
        <v>191</v>
      </c>
      <c r="B46" s="42"/>
      <c r="C46" s="42"/>
      <c r="D46" s="42"/>
      <c r="E46" s="42"/>
      <c r="F46" s="42"/>
      <c r="G46" s="57"/>
      <c r="H46" s="42"/>
      <c r="I46" s="42"/>
      <c r="J46" s="43"/>
    </row>
    <row r="47" spans="1:12" ht="14.25" customHeight="1">
      <c r="A47" s="46"/>
    </row>
    <row r="49" spans="2:5">
      <c r="B49" s="25"/>
      <c r="C49" s="25"/>
      <c r="D49" s="25"/>
      <c r="E49" s="25"/>
    </row>
  </sheetData>
  <mergeCells count="21">
    <mergeCell ref="A1:J1"/>
    <mergeCell ref="A3:J3"/>
    <mergeCell ref="B4:C4"/>
    <mergeCell ref="D4:E4"/>
    <mergeCell ref="F4:G4"/>
    <mergeCell ref="H4:J4"/>
    <mergeCell ref="A26:J26"/>
    <mergeCell ref="A27:A29"/>
    <mergeCell ref="A4:A6"/>
    <mergeCell ref="B28:C28"/>
    <mergeCell ref="D5:E5"/>
    <mergeCell ref="D28:E28"/>
    <mergeCell ref="F27:G27"/>
    <mergeCell ref="D27:E27"/>
    <mergeCell ref="A24:J24"/>
    <mergeCell ref="B5:C5"/>
    <mergeCell ref="H27:J27"/>
    <mergeCell ref="F5:G5"/>
    <mergeCell ref="A22:J22"/>
    <mergeCell ref="F28:G28"/>
    <mergeCell ref="B27:C27"/>
  </mergeCells>
  <printOptions horizontalCentered="1"/>
  <pageMargins left="0.39370078740157483" right="0.39370078740157483" top="0.9055118110236221" bottom="0.78740157480314965" header="0.51181102362204722" footer="0.19685039370078741"/>
  <pageSetup firstPageNumber="0" orientation="portrait" r:id="rId1"/>
  <headerFooter alignWithMargins="0"/>
  <ignoredErrors>
    <ignoredError sqref="B20 D20 D44 B44 B19:E19 B42:E42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J1:BC44"/>
  <sheetViews>
    <sheetView zoomScale="110" zoomScaleNormal="110" workbookViewId="0"/>
  </sheetViews>
  <sheetFormatPr baseColWidth="10" defaultColWidth="10.90625" defaultRowHeight="12.75"/>
  <cols>
    <col min="1" max="1" width="7.26953125" style="81" customWidth="1"/>
    <col min="2" max="7" width="8.453125" style="81" customWidth="1"/>
    <col min="8" max="8" width="8.26953125" style="81" customWidth="1"/>
    <col min="9" max="37" width="8" style="81" customWidth="1"/>
    <col min="38" max="38" width="3" style="81" customWidth="1"/>
    <col min="39" max="44" width="4" style="26" customWidth="1"/>
    <col min="45" max="46" width="4" style="81" customWidth="1"/>
    <col min="47" max="47" width="4" style="26" customWidth="1"/>
    <col min="48" max="54" width="4" style="81" customWidth="1"/>
    <col min="55" max="55" width="5.08984375" style="81" customWidth="1"/>
    <col min="56" max="16384" width="10.90625" style="81"/>
  </cols>
  <sheetData>
    <row r="1" spans="10:55" ht="10.5" customHeight="1"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S1" s="201"/>
      <c r="AT1" s="201"/>
      <c r="AV1" s="201"/>
      <c r="AW1" s="201"/>
      <c r="AX1" s="201"/>
      <c r="AY1" s="201"/>
      <c r="AZ1" s="201"/>
      <c r="BA1" s="201"/>
      <c r="BB1" s="201"/>
      <c r="BC1" s="201"/>
    </row>
    <row r="2" spans="10:55" ht="15" customHeight="1"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S2" s="201"/>
      <c r="AT2" s="201"/>
      <c r="AV2" s="201"/>
      <c r="AW2" s="201"/>
      <c r="AX2" s="201"/>
      <c r="AY2" s="201"/>
      <c r="AZ2" s="201"/>
      <c r="BA2" s="201"/>
      <c r="BB2" s="201"/>
      <c r="BC2" s="201"/>
    </row>
    <row r="3" spans="10:55" ht="15" customHeight="1"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S3" s="201"/>
      <c r="AT3" s="201"/>
      <c r="AV3" s="201"/>
      <c r="AW3" s="201"/>
      <c r="AX3" s="201"/>
      <c r="AY3" s="201"/>
      <c r="AZ3" s="201"/>
      <c r="BA3" s="201"/>
      <c r="BB3" s="201"/>
      <c r="BC3" s="201"/>
    </row>
    <row r="4" spans="10:55" ht="15" customHeight="1"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58">
        <v>2004</v>
      </c>
      <c r="AN4" s="58">
        <v>2005</v>
      </c>
      <c r="AO4" s="26">
        <v>2006</v>
      </c>
      <c r="AP4" s="26">
        <v>2007</v>
      </c>
      <c r="AQ4" s="26">
        <v>2008</v>
      </c>
      <c r="AR4" s="26">
        <v>2009</v>
      </c>
      <c r="AS4" s="201">
        <v>2010</v>
      </c>
      <c r="AT4" s="201">
        <v>2011</v>
      </c>
      <c r="AU4" s="26">
        <v>2012</v>
      </c>
      <c r="AV4" s="201">
        <v>2013</v>
      </c>
      <c r="AW4" s="201">
        <v>2014</v>
      </c>
      <c r="AX4" s="201">
        <v>2015</v>
      </c>
      <c r="AY4" s="201">
        <v>2016</v>
      </c>
      <c r="AZ4" s="201">
        <v>2017</v>
      </c>
      <c r="BA4" s="201">
        <v>2018</v>
      </c>
      <c r="BB4" s="201">
        <v>2019</v>
      </c>
      <c r="BC4" s="201">
        <v>2020</v>
      </c>
    </row>
    <row r="5" spans="10:55" ht="15" customHeight="1"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2" t="s">
        <v>176</v>
      </c>
      <c r="AM5" s="28">
        <v>1784.5242319057768</v>
      </c>
      <c r="AN5" s="28">
        <v>2188.0293391746623</v>
      </c>
      <c r="AO5" s="27">
        <v>2505.8986854632035</v>
      </c>
      <c r="AP5" s="27">
        <v>2181.5287262231595</v>
      </c>
      <c r="AQ5" s="27">
        <v>5227</v>
      </c>
      <c r="AR5" s="27">
        <v>2311</v>
      </c>
      <c r="AS5" s="203">
        <v>2793</v>
      </c>
      <c r="AT5" s="203">
        <v>3453</v>
      </c>
      <c r="AU5" s="116">
        <v>3909.3901136113136</v>
      </c>
      <c r="AV5" s="203">
        <v>4208</v>
      </c>
      <c r="AW5" s="203">
        <v>4623.7012987012986</v>
      </c>
      <c r="AX5" s="203">
        <v>3694.3833564950969</v>
      </c>
      <c r="AY5" s="203">
        <v>2548</v>
      </c>
      <c r="AZ5" s="203">
        <v>2824.65</v>
      </c>
      <c r="BA5" s="203">
        <v>4586</v>
      </c>
      <c r="BB5" s="203">
        <v>2979.5524475135667</v>
      </c>
      <c r="BC5" s="203">
        <v>3397</v>
      </c>
    </row>
    <row r="6" spans="10:55" ht="15" customHeight="1"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2" t="s">
        <v>177</v>
      </c>
      <c r="AM6" s="28">
        <v>1889.0515658345325</v>
      </c>
      <c r="AN6" s="28">
        <v>2209.1901578004249</v>
      </c>
      <c r="AO6" s="27">
        <v>2491.5734215162911</v>
      </c>
      <c r="AP6" s="27">
        <v>2169.8038372172728</v>
      </c>
      <c r="AQ6" s="27">
        <v>4923</v>
      </c>
      <c r="AR6" s="27">
        <v>2676</v>
      </c>
      <c r="AS6" s="203">
        <v>2873</v>
      </c>
      <c r="AT6" s="203">
        <v>3555</v>
      </c>
      <c r="AU6" s="27">
        <v>3985</v>
      </c>
      <c r="AV6" s="203">
        <v>4012</v>
      </c>
      <c r="AW6" s="203">
        <v>4722.5025227043388</v>
      </c>
      <c r="AX6" s="203">
        <v>4814</v>
      </c>
      <c r="AY6" s="203">
        <v>2257</v>
      </c>
      <c r="AZ6" s="203">
        <v>3041</v>
      </c>
      <c r="BA6" s="203"/>
      <c r="BB6" s="203">
        <v>3385.3004994450612</v>
      </c>
      <c r="BC6" s="203">
        <v>3184</v>
      </c>
    </row>
    <row r="7" spans="10:55" ht="15" customHeight="1"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2" t="s">
        <v>178</v>
      </c>
      <c r="AM7" s="28">
        <v>1885.1179304099016</v>
      </c>
      <c r="AN7" s="28">
        <v>2246.3640031678401</v>
      </c>
      <c r="AO7" s="27">
        <v>2650.2866814510176</v>
      </c>
      <c r="AP7" s="27">
        <v>2858.2803444422302</v>
      </c>
      <c r="AQ7" s="27">
        <v>4804</v>
      </c>
      <c r="AR7" s="27">
        <v>3671</v>
      </c>
      <c r="AS7" s="203">
        <v>3335</v>
      </c>
      <c r="AT7" s="203">
        <v>3611</v>
      </c>
      <c r="AU7" s="27">
        <v>3830</v>
      </c>
      <c r="AV7" s="203">
        <v>3737</v>
      </c>
      <c r="AW7" s="203">
        <v>4883.26</v>
      </c>
      <c r="AX7" s="203">
        <v>2487</v>
      </c>
      <c r="AY7" s="203">
        <v>2244</v>
      </c>
      <c r="AZ7" s="203">
        <v>2863.46</v>
      </c>
      <c r="BA7" s="203">
        <v>4610.5372506234417</v>
      </c>
      <c r="BB7" s="203">
        <v>3901.8582124598624</v>
      </c>
      <c r="BC7" s="203">
        <v>3426</v>
      </c>
    </row>
    <row r="8" spans="10:55" ht="15" customHeight="1"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2" t="s">
        <v>179</v>
      </c>
      <c r="AM8" s="28">
        <v>1874.4294732511346</v>
      </c>
      <c r="AN8" s="28">
        <v>2244.9450671820532</v>
      </c>
      <c r="AO8" s="27">
        <v>2144.9353260764487</v>
      </c>
      <c r="AP8" s="27">
        <v>2580.2903378160036</v>
      </c>
      <c r="AQ8" s="27">
        <v>4966</v>
      </c>
      <c r="AR8" s="27">
        <v>3610</v>
      </c>
      <c r="AS8" s="203">
        <v>3141</v>
      </c>
      <c r="AT8" s="203">
        <v>4056</v>
      </c>
      <c r="AU8" s="27">
        <v>4015</v>
      </c>
      <c r="AV8" s="203">
        <v>4048</v>
      </c>
      <c r="AW8" s="203">
        <v>4802</v>
      </c>
      <c r="AX8" s="203">
        <v>2552</v>
      </c>
      <c r="AY8" s="203">
        <v>2042.069</v>
      </c>
      <c r="AZ8" s="203">
        <v>2503</v>
      </c>
      <c r="BA8" s="203">
        <v>3171</v>
      </c>
      <c r="BB8" s="203">
        <v>2659.8413594951012</v>
      </c>
      <c r="BC8" s="203"/>
    </row>
    <row r="9" spans="10:55" ht="15" customHeight="1"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2" t="s">
        <v>180</v>
      </c>
      <c r="AM9" s="28">
        <v>1921.1878110518767</v>
      </c>
      <c r="AN9" s="28">
        <v>2292.0426888367183</v>
      </c>
      <c r="AO9" s="27">
        <v>2450.3189717482169</v>
      </c>
      <c r="AP9" s="27">
        <v>3249.316193536868</v>
      </c>
      <c r="AQ9" s="27">
        <v>5029.18</v>
      </c>
      <c r="AR9" s="27">
        <v>3249</v>
      </c>
      <c r="AS9" s="203">
        <v>3079</v>
      </c>
      <c r="AT9" s="203">
        <v>4115</v>
      </c>
      <c r="AU9" s="27">
        <v>4139</v>
      </c>
      <c r="AV9" s="203">
        <v>4125.46</v>
      </c>
      <c r="AW9" s="203">
        <v>4583.58</v>
      </c>
      <c r="AX9" s="203">
        <v>2828.06</v>
      </c>
      <c r="AY9" s="203">
        <v>2164.88</v>
      </c>
      <c r="AZ9" s="203">
        <v>3259</v>
      </c>
      <c r="BA9" s="203">
        <v>2318</v>
      </c>
      <c r="BB9" s="203">
        <v>2919</v>
      </c>
      <c r="BC9" s="203"/>
    </row>
    <row r="10" spans="10:55" ht="15" customHeight="1"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2" t="s">
        <v>181</v>
      </c>
      <c r="AM10" s="28">
        <v>2388.4635281945161</v>
      </c>
      <c r="AN10" s="28">
        <v>2223.547130303446</v>
      </c>
      <c r="AO10" s="27">
        <v>2616.8027868888225</v>
      </c>
      <c r="AP10" s="27">
        <v>3784.228574788483</v>
      </c>
      <c r="AQ10" s="27">
        <v>5038</v>
      </c>
      <c r="AR10" s="27">
        <v>2991.13</v>
      </c>
      <c r="AS10" s="203">
        <v>3310</v>
      </c>
      <c r="AT10" s="203">
        <v>4257</v>
      </c>
      <c r="AU10" s="27">
        <v>4145</v>
      </c>
      <c r="AV10" s="203">
        <v>4343.26</v>
      </c>
      <c r="AW10" s="203">
        <v>4430.93</v>
      </c>
      <c r="AX10" s="203">
        <v>2632</v>
      </c>
      <c r="AY10" s="203">
        <v>2461</v>
      </c>
      <c r="AZ10" s="203"/>
      <c r="BA10" s="203">
        <v>3434</v>
      </c>
      <c r="BB10" s="203">
        <v>2866</v>
      </c>
      <c r="BC10" s="203"/>
    </row>
    <row r="11" spans="10:55" ht="15" customHeight="1"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2" t="s">
        <v>182</v>
      </c>
      <c r="AM11" s="28">
        <v>2188.326130837534</v>
      </c>
      <c r="AN11" s="28">
        <v>2154.7879630112793</v>
      </c>
      <c r="AO11" s="27">
        <v>2976.1592655938543</v>
      </c>
      <c r="AP11" s="27">
        <v>4258.0046324681525</v>
      </c>
      <c r="AQ11" s="27">
        <v>4275</v>
      </c>
      <c r="AR11" s="27">
        <v>2972</v>
      </c>
      <c r="AS11" s="203">
        <v>3742.17</v>
      </c>
      <c r="AT11" s="203">
        <v>4210</v>
      </c>
      <c r="AU11" s="27">
        <v>4228.3</v>
      </c>
      <c r="AV11" s="203">
        <v>4444.82</v>
      </c>
      <c r="AW11" s="203">
        <v>4900.3289999999997</v>
      </c>
      <c r="AX11" s="201"/>
      <c r="AY11" s="203">
        <v>1940</v>
      </c>
      <c r="AZ11" s="203">
        <v>3015</v>
      </c>
      <c r="BA11" s="203">
        <v>3305</v>
      </c>
      <c r="BB11" s="203">
        <v>3545</v>
      </c>
      <c r="BC11" s="203"/>
    </row>
    <row r="12" spans="10:55" ht="15" customHeight="1"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2" t="s">
        <v>183</v>
      </c>
      <c r="AM12" s="28">
        <v>2222.0796421411746</v>
      </c>
      <c r="AN12" s="28">
        <v>2254.160251863897</v>
      </c>
      <c r="AO12" s="27">
        <v>3097.3652209160923</v>
      </c>
      <c r="AP12" s="27">
        <v>4505</v>
      </c>
      <c r="AQ12" s="27">
        <v>4732</v>
      </c>
      <c r="AR12" s="27">
        <v>2757</v>
      </c>
      <c r="AS12" s="203">
        <v>3783</v>
      </c>
      <c r="AT12" s="203">
        <v>4217</v>
      </c>
      <c r="AU12" s="27">
        <v>3954</v>
      </c>
      <c r="AV12" s="203">
        <v>4426.1499999999996</v>
      </c>
      <c r="AW12" s="203">
        <v>4240.8100000000004</v>
      </c>
      <c r="AX12" s="203">
        <v>1582</v>
      </c>
      <c r="AY12" s="203">
        <v>1410.71</v>
      </c>
      <c r="AZ12" s="203">
        <v>3131</v>
      </c>
      <c r="BA12" s="203">
        <v>3432</v>
      </c>
      <c r="BB12" s="203"/>
      <c r="BC12" s="203"/>
    </row>
    <row r="13" spans="10:55" ht="15" customHeight="1"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2" t="s">
        <v>184</v>
      </c>
      <c r="AM13" s="28">
        <v>2219.9581641669083</v>
      </c>
      <c r="AN13" s="28">
        <v>2355.4654991496905</v>
      </c>
      <c r="AO13" s="27">
        <v>2224.9229040885939</v>
      </c>
      <c r="AP13" s="27">
        <v>2637</v>
      </c>
      <c r="AQ13" s="27">
        <v>4781</v>
      </c>
      <c r="AR13" s="27">
        <v>2350</v>
      </c>
      <c r="AS13" s="203">
        <v>3267</v>
      </c>
      <c r="AT13" s="203">
        <v>3939</v>
      </c>
      <c r="AU13" s="27">
        <v>4179</v>
      </c>
      <c r="AV13" s="203">
        <v>4416</v>
      </c>
      <c r="AW13" s="203">
        <v>4097.5200000000004</v>
      </c>
      <c r="AX13" s="203">
        <v>1418</v>
      </c>
      <c r="AY13" s="203">
        <v>3019</v>
      </c>
      <c r="AZ13" s="203"/>
      <c r="BA13" s="203">
        <v>3417</v>
      </c>
      <c r="BB13" s="203"/>
      <c r="BC13" s="203"/>
    </row>
    <row r="14" spans="10:55" ht="15" customHeight="1"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2" t="s">
        <v>185</v>
      </c>
      <c r="AM14" s="28">
        <v>2250.7822142265868</v>
      </c>
      <c r="AN14" s="28">
        <v>2320.8475297008131</v>
      </c>
      <c r="AO14" s="27">
        <v>2297.083081341696</v>
      </c>
      <c r="AP14" s="27">
        <v>5165.78</v>
      </c>
      <c r="AQ14" s="27">
        <v>4758</v>
      </c>
      <c r="AR14" s="27">
        <v>2733</v>
      </c>
      <c r="AS14" s="203">
        <v>3039</v>
      </c>
      <c r="AT14" s="203">
        <v>3908</v>
      </c>
      <c r="AU14" s="27">
        <v>3911</v>
      </c>
      <c r="AV14" s="203">
        <v>4498</v>
      </c>
      <c r="AW14" s="203">
        <v>5601.51</v>
      </c>
      <c r="AX14" s="203">
        <v>2004</v>
      </c>
      <c r="AY14" s="203">
        <v>2156</v>
      </c>
      <c r="AZ14" s="203"/>
      <c r="BA14" s="203">
        <v>4259.57</v>
      </c>
      <c r="BB14" s="203">
        <v>4576</v>
      </c>
      <c r="BC14" s="203"/>
    </row>
    <row r="15" spans="10:55" ht="15" customHeight="1"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2" t="s">
        <v>186</v>
      </c>
      <c r="AM15" s="28">
        <v>2406.9032438240483</v>
      </c>
      <c r="AN15" s="28">
        <v>2730.9905861322954</v>
      </c>
      <c r="AO15" s="27">
        <v>2289.419669973679</v>
      </c>
      <c r="AP15" s="27">
        <v>4630</v>
      </c>
      <c r="AQ15" s="27">
        <v>3940</v>
      </c>
      <c r="AR15" s="27">
        <v>2495</v>
      </c>
      <c r="AS15" s="203">
        <v>3711</v>
      </c>
      <c r="AT15" s="203">
        <v>3802</v>
      </c>
      <c r="AU15" s="27">
        <v>3921.74</v>
      </c>
      <c r="AV15" s="203">
        <v>4513</v>
      </c>
      <c r="AW15" s="203">
        <v>3470</v>
      </c>
      <c r="AX15" s="203">
        <v>1948</v>
      </c>
      <c r="AY15" s="203">
        <v>2772.71</v>
      </c>
      <c r="AZ15" s="203">
        <v>3690</v>
      </c>
      <c r="BA15" s="203">
        <v>3168</v>
      </c>
      <c r="BB15" s="203">
        <v>3116.5954999999999</v>
      </c>
      <c r="BC15" s="203"/>
    </row>
    <row r="16" spans="10:55" ht="15" customHeight="1">
      <c r="J16" s="204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2" t="s">
        <v>187</v>
      </c>
      <c r="AM16" s="28">
        <v>2238.8063203873894</v>
      </c>
      <c r="AN16" s="28">
        <v>2814.9515561707149</v>
      </c>
      <c r="AO16" s="27">
        <v>2710.6730628743971</v>
      </c>
      <c r="AP16" s="27">
        <v>4670</v>
      </c>
      <c r="AQ16" s="27">
        <v>3266</v>
      </c>
      <c r="AR16" s="27">
        <v>2516</v>
      </c>
      <c r="AS16" s="203">
        <v>3404</v>
      </c>
      <c r="AT16" s="203">
        <v>3733</v>
      </c>
      <c r="AU16" s="27">
        <v>4002.57</v>
      </c>
      <c r="AV16" s="203">
        <v>4551</v>
      </c>
      <c r="AW16" s="203">
        <v>3306</v>
      </c>
      <c r="AX16" s="203">
        <v>2352</v>
      </c>
      <c r="AY16" s="203">
        <v>2536</v>
      </c>
      <c r="AZ16" s="203">
        <v>2730</v>
      </c>
      <c r="BA16" s="203">
        <v>2357</v>
      </c>
      <c r="BB16" s="203">
        <v>3162</v>
      </c>
      <c r="BC16" s="203"/>
    </row>
    <row r="17" spans="10:55" ht="15" customHeight="1">
      <c r="J17" s="204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8"/>
      <c r="AN17" s="28"/>
      <c r="AO17" s="27"/>
      <c r="AP17" s="27"/>
      <c r="AS17" s="201"/>
      <c r="AT17" s="201"/>
      <c r="AV17" s="201"/>
      <c r="AW17" s="201"/>
      <c r="AX17" s="201"/>
      <c r="AY17" s="201"/>
      <c r="AZ17" s="201"/>
      <c r="BA17" s="201"/>
      <c r="BB17" s="201"/>
      <c r="BC17" s="201"/>
    </row>
    <row r="18" spans="10:55" ht="15" customHeight="1">
      <c r="J18" s="204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S18" s="201"/>
      <c r="AT18" s="201"/>
      <c r="AV18" s="201"/>
      <c r="AW18" s="201"/>
      <c r="AX18" s="201"/>
      <c r="AY18" s="201"/>
      <c r="AZ18" s="201"/>
      <c r="BA18" s="201"/>
      <c r="BB18" s="201"/>
      <c r="BC18" s="201"/>
    </row>
    <row r="19" spans="10:55" ht="15" customHeight="1">
      <c r="J19" s="204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S19" s="201"/>
      <c r="AT19" s="201"/>
      <c r="AV19" s="201"/>
      <c r="AW19" s="201"/>
      <c r="AX19" s="201"/>
      <c r="AY19" s="201"/>
      <c r="AZ19" s="201"/>
      <c r="BA19" s="201"/>
      <c r="BB19" s="201"/>
      <c r="BC19" s="201"/>
    </row>
    <row r="20" spans="10:55" ht="15" customHeight="1">
      <c r="J20" s="204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S20" s="201"/>
      <c r="AT20" s="201"/>
      <c r="AV20" s="201"/>
      <c r="AW20" s="201"/>
      <c r="AX20" s="201"/>
      <c r="AY20" s="201"/>
      <c r="AZ20" s="201"/>
      <c r="BA20" s="201"/>
      <c r="BB20" s="201"/>
      <c r="BC20" s="201"/>
    </row>
    <row r="21" spans="10:55" ht="15" customHeight="1">
      <c r="J21" s="204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S21" s="201"/>
      <c r="AT21" s="201"/>
      <c r="AV21" s="201"/>
      <c r="AW21" s="201"/>
      <c r="AX21" s="201"/>
      <c r="AY21" s="201"/>
      <c r="AZ21" s="201"/>
      <c r="BA21" s="201"/>
      <c r="BB21" s="201"/>
      <c r="BC21" s="201"/>
    </row>
    <row r="22" spans="10:55" ht="15" customHeight="1">
      <c r="J22" s="204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S22" s="201"/>
      <c r="AT22" s="201"/>
      <c r="AV22" s="201"/>
      <c r="AW22" s="201"/>
      <c r="AX22" s="201"/>
      <c r="AY22" s="201"/>
      <c r="AZ22" s="201"/>
      <c r="BA22" s="201"/>
      <c r="BB22" s="201"/>
      <c r="BC22" s="201"/>
    </row>
    <row r="23" spans="10:55" ht="15" customHeight="1">
      <c r="J23" s="204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S23" s="201"/>
      <c r="AT23" s="201"/>
      <c r="AV23" s="201"/>
      <c r="AW23" s="201"/>
      <c r="AX23" s="201"/>
      <c r="AY23" s="201"/>
      <c r="AZ23" s="201"/>
      <c r="BA23" s="201"/>
      <c r="BB23" s="201"/>
      <c r="BC23" s="201"/>
    </row>
    <row r="24" spans="10:55" ht="15" customHeight="1">
      <c r="J24" s="204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S24" s="201"/>
      <c r="AT24" s="201"/>
      <c r="AV24" s="201"/>
      <c r="AW24" s="201"/>
      <c r="AX24" s="201"/>
      <c r="AY24" s="201"/>
      <c r="AZ24" s="201"/>
      <c r="BA24" s="201"/>
      <c r="BB24" s="201"/>
      <c r="BC24" s="201"/>
    </row>
    <row r="25" spans="10:55" ht="15" customHeight="1">
      <c r="J25" s="204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S25" s="201"/>
      <c r="AT25" s="201"/>
      <c r="AV25" s="201"/>
      <c r="AW25" s="201"/>
      <c r="AX25" s="201"/>
      <c r="AY25" s="201"/>
      <c r="AZ25" s="201"/>
      <c r="BA25" s="201"/>
      <c r="BB25" s="201"/>
      <c r="BC25" s="201"/>
    </row>
    <row r="26" spans="10:55" ht="15" customHeight="1">
      <c r="J26" s="204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58">
        <v>2004</v>
      </c>
      <c r="AN26" s="58">
        <v>2005</v>
      </c>
      <c r="AO26" s="26">
        <v>2006</v>
      </c>
      <c r="AP26" s="26">
        <v>2007</v>
      </c>
      <c r="AQ26" s="26">
        <v>2008</v>
      </c>
      <c r="AR26" s="26">
        <v>2009</v>
      </c>
      <c r="AS26" s="201">
        <v>2010</v>
      </c>
      <c r="AT26" s="201">
        <v>2011</v>
      </c>
      <c r="AU26" s="26">
        <v>2012</v>
      </c>
      <c r="AV26" s="201">
        <v>2013</v>
      </c>
      <c r="AW26" s="201">
        <v>2014</v>
      </c>
      <c r="AX26" s="201">
        <v>2015</v>
      </c>
      <c r="AY26" s="201">
        <v>2016</v>
      </c>
      <c r="AZ26" s="201">
        <v>2017</v>
      </c>
      <c r="BA26" s="201">
        <v>2018</v>
      </c>
      <c r="BB26" s="201">
        <v>2019</v>
      </c>
      <c r="BC26" s="201">
        <v>2020</v>
      </c>
    </row>
    <row r="27" spans="10:55" ht="15" customHeight="1">
      <c r="J27" s="204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2" t="s">
        <v>176</v>
      </c>
      <c r="AM27" s="28">
        <v>2890.7020872865278</v>
      </c>
      <c r="AN27" s="28">
        <v>2716.5238539634061</v>
      </c>
      <c r="AO27" s="27">
        <v>3771.4891811624952</v>
      </c>
      <c r="AP27" s="27">
        <v>3292.6240188133602</v>
      </c>
      <c r="AQ27" s="27">
        <v>2417</v>
      </c>
      <c r="AR27" s="27">
        <v>521</v>
      </c>
      <c r="AS27" s="203"/>
      <c r="AT27" s="203">
        <v>3299</v>
      </c>
      <c r="AU27" s="27">
        <v>3858.7991001903447</v>
      </c>
      <c r="AV27" s="203">
        <v>4245</v>
      </c>
      <c r="AW27" s="203">
        <v>967.87383177570098</v>
      </c>
      <c r="AX27" s="203"/>
      <c r="AY27" s="203">
        <v>1863.55</v>
      </c>
      <c r="AZ27" s="203">
        <v>2764.03</v>
      </c>
      <c r="BA27" s="203">
        <v>1598</v>
      </c>
      <c r="BB27" s="203">
        <v>3054.9306255856245</v>
      </c>
      <c r="BC27" s="203">
        <v>3438</v>
      </c>
    </row>
    <row r="28" spans="10:55" ht="15" customHeight="1">
      <c r="J28" s="204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2" t="s">
        <v>177</v>
      </c>
      <c r="AM28" s="28">
        <v>2169.13626084315</v>
      </c>
      <c r="AN28" s="28">
        <v>2826.0851045704303</v>
      </c>
      <c r="AO28" s="27">
        <v>3946.4285714285711</v>
      </c>
      <c r="AP28" s="27">
        <v>3042.8548982638076</v>
      </c>
      <c r="AQ28" s="27"/>
      <c r="AR28" s="27">
        <v>3366</v>
      </c>
      <c r="AS28" s="203">
        <v>3400</v>
      </c>
      <c r="AT28" s="203"/>
      <c r="AU28" s="27">
        <v>3507</v>
      </c>
      <c r="AV28" s="203"/>
      <c r="AW28" s="203">
        <v>3916.2284512323386</v>
      </c>
      <c r="AX28" s="203">
        <v>3146</v>
      </c>
      <c r="AY28" s="203">
        <v>2196</v>
      </c>
      <c r="AZ28" s="203">
        <v>2557</v>
      </c>
      <c r="BA28" s="203">
        <v>2634</v>
      </c>
      <c r="BB28" s="203">
        <v>3789.8179552848337</v>
      </c>
      <c r="BC28" s="203">
        <v>3137</v>
      </c>
    </row>
    <row r="29" spans="10:55" ht="15" customHeight="1">
      <c r="J29" s="204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2" t="s">
        <v>178</v>
      </c>
      <c r="AM29" s="28">
        <v>1891.6730737867244</v>
      </c>
      <c r="AN29" s="28">
        <v>2728.0786902219634</v>
      </c>
      <c r="AO29" s="27">
        <v>4076.5957446808516</v>
      </c>
      <c r="AP29" s="27">
        <v>2934.4037244837054</v>
      </c>
      <c r="AQ29" s="27">
        <v>4626</v>
      </c>
      <c r="AR29" s="27"/>
      <c r="AS29" s="203">
        <v>2968</v>
      </c>
      <c r="AT29" s="203">
        <v>3127</v>
      </c>
      <c r="AU29" s="27">
        <v>3579</v>
      </c>
      <c r="AV29" s="203"/>
      <c r="AW29" s="203">
        <v>1276.8395657418575</v>
      </c>
      <c r="AX29" s="203"/>
      <c r="AY29" s="203"/>
      <c r="AZ29" s="203">
        <v>1015.53</v>
      </c>
      <c r="BA29" s="203">
        <v>2632.1819760478393</v>
      </c>
      <c r="BB29" s="203">
        <v>3154.7403481998713</v>
      </c>
      <c r="BC29" s="203">
        <v>3268</v>
      </c>
    </row>
    <row r="30" spans="10:55" ht="15" customHeight="1"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2" t="s">
        <v>179</v>
      </c>
      <c r="AM30" s="28">
        <v>4069.7674418604652</v>
      </c>
      <c r="AN30" s="28">
        <v>2863.4337757969188</v>
      </c>
      <c r="AO30" s="27">
        <v>4037.4404622472089</v>
      </c>
      <c r="AP30" s="27">
        <v>2793.3895430844573</v>
      </c>
      <c r="AQ30" s="27"/>
      <c r="AR30" s="27">
        <v>2760</v>
      </c>
      <c r="AS30" s="203">
        <v>2765</v>
      </c>
      <c r="AT30" s="203">
        <v>3649</v>
      </c>
      <c r="AU30" s="27">
        <v>3567</v>
      </c>
      <c r="AV30" s="203"/>
      <c r="AW30" s="203">
        <v>4275</v>
      </c>
      <c r="AX30" s="203">
        <v>3765</v>
      </c>
      <c r="AY30" s="203">
        <v>2190.0770000000002</v>
      </c>
      <c r="AZ30" s="203">
        <v>2727</v>
      </c>
      <c r="BA30" s="203"/>
      <c r="BB30" s="203">
        <v>3793</v>
      </c>
      <c r="BC30" s="203"/>
    </row>
    <row r="31" spans="10:55" ht="15" customHeight="1"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2" t="s">
        <v>180</v>
      </c>
      <c r="AM31" s="28">
        <v>2335.0192998802077</v>
      </c>
      <c r="AN31" s="28">
        <v>3422.9817854733528</v>
      </c>
      <c r="AO31" s="27">
        <v>3977.0413003605086</v>
      </c>
      <c r="AP31" s="27">
        <v>2084.2572062084255</v>
      </c>
      <c r="AQ31" s="27">
        <v>4171.6099999999997</v>
      </c>
      <c r="AR31" s="27">
        <v>4243</v>
      </c>
      <c r="AS31" s="203">
        <v>2974</v>
      </c>
      <c r="AT31" s="203">
        <v>3627</v>
      </c>
      <c r="AU31" s="27">
        <v>3757</v>
      </c>
      <c r="AV31" s="203"/>
      <c r="AW31" s="203">
        <v>4065.82</v>
      </c>
      <c r="AX31" s="203">
        <v>3834.68</v>
      </c>
      <c r="AY31" s="203">
        <v>2104.25</v>
      </c>
      <c r="AZ31" s="203">
        <v>2294</v>
      </c>
      <c r="BA31" s="203"/>
      <c r="BB31" s="203">
        <v>2429</v>
      </c>
      <c r="BC31" s="203"/>
    </row>
    <row r="32" spans="10:55" ht="15" customHeight="1"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2" t="s">
        <v>181</v>
      </c>
      <c r="AM32" s="28">
        <v>1832.8809616130284</v>
      </c>
      <c r="AN32" s="28">
        <v>3406.2194893952928</v>
      </c>
      <c r="AO32" s="27">
        <v>2556.0344827586209</v>
      </c>
      <c r="AP32" s="27"/>
      <c r="AQ32" s="27">
        <v>3808</v>
      </c>
      <c r="AR32" s="27">
        <v>1980.29</v>
      </c>
      <c r="AS32" s="203">
        <v>2784</v>
      </c>
      <c r="AT32" s="203">
        <v>1561</v>
      </c>
      <c r="AU32" s="27">
        <v>3519</v>
      </c>
      <c r="AV32" s="203"/>
      <c r="AW32" s="203">
        <v>4696.09</v>
      </c>
      <c r="AX32" s="203">
        <v>3419</v>
      </c>
      <c r="AY32" s="203">
        <v>2018</v>
      </c>
      <c r="AZ32" s="203"/>
      <c r="BA32" s="203"/>
      <c r="BB32" s="203">
        <v>3127.8588322347982</v>
      </c>
      <c r="BC32" s="203"/>
    </row>
    <row r="33" spans="38:55" ht="15" customHeight="1">
      <c r="AL33" s="202" t="s">
        <v>182</v>
      </c>
      <c r="AM33" s="28">
        <v>2667.5657451112611</v>
      </c>
      <c r="AN33" s="28">
        <v>3955.6771545827637</v>
      </c>
      <c r="AO33" s="27">
        <v>4012.3502026036731</v>
      </c>
      <c r="AP33" s="27">
        <v>5650</v>
      </c>
      <c r="AQ33" s="27">
        <v>3994</v>
      </c>
      <c r="AR33" s="27">
        <v>2508</v>
      </c>
      <c r="AS33" s="203">
        <v>3073.4</v>
      </c>
      <c r="AT33" s="203">
        <v>2943</v>
      </c>
      <c r="AU33" s="27"/>
      <c r="AV33" s="203">
        <v>1385.62</v>
      </c>
      <c r="AW33" s="203">
        <v>4641.0600000000004</v>
      </c>
      <c r="AX33" s="203">
        <v>3486</v>
      </c>
      <c r="AY33" s="203">
        <v>1030</v>
      </c>
      <c r="AZ33" s="203"/>
      <c r="BA33" s="203"/>
      <c r="BB33" s="203">
        <v>3630.3475935828883</v>
      </c>
      <c r="BC33" s="203"/>
    </row>
    <row r="34" spans="38:55" ht="15" customHeight="1">
      <c r="AL34" s="202" t="s">
        <v>183</v>
      </c>
      <c r="AM34" s="28">
        <v>1890.3524820100013</v>
      </c>
      <c r="AN34" s="28">
        <v>3514.9892933618839</v>
      </c>
      <c r="AO34" s="27">
        <v>4025.9915865384619</v>
      </c>
      <c r="AP34" s="27">
        <v>8213</v>
      </c>
      <c r="AQ34" s="27">
        <v>4209</v>
      </c>
      <c r="AR34" s="27">
        <v>1697</v>
      </c>
      <c r="AS34" s="203">
        <v>3493</v>
      </c>
      <c r="AT34" s="203">
        <v>4251</v>
      </c>
      <c r="AU34" s="27">
        <v>3512</v>
      </c>
      <c r="AV34" s="203">
        <v>1310.42</v>
      </c>
      <c r="AW34" s="203">
        <v>4701.84</v>
      </c>
      <c r="AX34" s="203"/>
      <c r="AY34" s="203">
        <v>2109.5500000000002</v>
      </c>
      <c r="AZ34" s="203">
        <v>2988</v>
      </c>
      <c r="BA34" s="203"/>
      <c r="BB34" s="203">
        <v>3454</v>
      </c>
      <c r="BC34" s="203"/>
    </row>
    <row r="35" spans="38:55" ht="15" customHeight="1">
      <c r="AL35" s="202" t="s">
        <v>184</v>
      </c>
      <c r="AM35" s="28">
        <v>2107.7034476315052</v>
      </c>
      <c r="AN35" s="28">
        <v>4490.566037735849</v>
      </c>
      <c r="AO35" s="27">
        <v>4029.8052866311327</v>
      </c>
      <c r="AP35" s="27"/>
      <c r="AQ35" s="27">
        <v>4710</v>
      </c>
      <c r="AR35" s="27">
        <v>5515</v>
      </c>
      <c r="AS35" s="203">
        <v>3565</v>
      </c>
      <c r="AT35" s="203"/>
      <c r="AU35" s="27"/>
      <c r="AV35" s="203">
        <v>2900.645</v>
      </c>
      <c r="AW35" s="203"/>
      <c r="AX35" s="203">
        <v>3927</v>
      </c>
      <c r="AY35" s="203"/>
      <c r="AZ35" s="203"/>
      <c r="BA35" s="203">
        <v>3533</v>
      </c>
      <c r="BB35" s="203">
        <v>3858</v>
      </c>
      <c r="BC35" s="203"/>
    </row>
    <row r="36" spans="38:55" ht="15" customHeight="1">
      <c r="AL36" s="202" t="s">
        <v>185</v>
      </c>
      <c r="AM36" s="28">
        <v>1889.0113928702681</v>
      </c>
      <c r="AN36" s="28">
        <v>3423.9832635983266</v>
      </c>
      <c r="AO36" s="27">
        <v>2829.9224706862306</v>
      </c>
      <c r="AP36" s="27">
        <v>7141</v>
      </c>
      <c r="AQ36" s="27">
        <v>3964</v>
      </c>
      <c r="AR36" s="27"/>
      <c r="AS36" s="203">
        <v>3337</v>
      </c>
      <c r="AT36" s="203">
        <v>3620</v>
      </c>
      <c r="AU36" s="27"/>
      <c r="AV36" s="203"/>
      <c r="AW36" s="203">
        <v>3504.22</v>
      </c>
      <c r="AX36" s="203">
        <v>3705</v>
      </c>
      <c r="AY36" s="203">
        <v>3125.6</v>
      </c>
      <c r="AZ36" s="203">
        <v>1262</v>
      </c>
      <c r="BA36" s="203">
        <v>3706</v>
      </c>
      <c r="BB36" s="203">
        <v>3513</v>
      </c>
      <c r="BC36" s="203"/>
    </row>
    <row r="37" spans="38:55" ht="15" customHeight="1">
      <c r="AL37" s="202" t="s">
        <v>186</v>
      </c>
      <c r="AM37" s="28">
        <v>1537.5385114318144</v>
      </c>
      <c r="AN37" s="28">
        <v>3533.1447225244833</v>
      </c>
      <c r="AO37" s="27">
        <v>2498.1932770373651</v>
      </c>
      <c r="AP37" s="27"/>
      <c r="AQ37" s="27">
        <v>3978</v>
      </c>
      <c r="AR37" s="27">
        <v>2808</v>
      </c>
      <c r="AS37" s="203">
        <v>3029</v>
      </c>
      <c r="AT37" s="203">
        <v>3458.6</v>
      </c>
      <c r="AU37" s="27">
        <v>3954.62</v>
      </c>
      <c r="AV37" s="203">
        <v>1286</v>
      </c>
      <c r="AW37" s="203">
        <v>4847</v>
      </c>
      <c r="AX37" s="203">
        <v>2055</v>
      </c>
      <c r="AY37" s="203"/>
      <c r="AZ37" s="203">
        <v>3152</v>
      </c>
      <c r="BA37" s="203">
        <v>4109</v>
      </c>
      <c r="BB37" s="203">
        <v>2545</v>
      </c>
      <c r="BC37" s="203"/>
    </row>
    <row r="38" spans="38:55" ht="15" customHeight="1">
      <c r="AL38" s="202" t="s">
        <v>187</v>
      </c>
      <c r="AM38" s="28">
        <v>1790.9365208309155</v>
      </c>
      <c r="AN38" s="28">
        <v>3766.0898603521559</v>
      </c>
      <c r="AO38" s="27">
        <v>2541.4518059725797</v>
      </c>
      <c r="AP38" s="27"/>
      <c r="AQ38" s="27">
        <v>2845</v>
      </c>
      <c r="AR38" s="27">
        <v>2703</v>
      </c>
      <c r="AS38" s="203">
        <v>3215</v>
      </c>
      <c r="AT38" s="203"/>
      <c r="AU38" s="27"/>
      <c r="AV38" s="203"/>
      <c r="AW38" s="203"/>
      <c r="AX38" s="201"/>
      <c r="AY38" s="203">
        <v>1029</v>
      </c>
      <c r="AZ38" s="203">
        <v>2203</v>
      </c>
      <c r="BA38" s="203">
        <v>2996</v>
      </c>
      <c r="BB38" s="203">
        <v>3411</v>
      </c>
      <c r="BC38" s="203"/>
    </row>
    <row r="39" spans="38:55" ht="15" customHeight="1">
      <c r="AL39" s="201"/>
      <c r="AM39" s="28">
        <v>2001.1817176838331</v>
      </c>
      <c r="AN39" s="28">
        <v>3246.1893571667051</v>
      </c>
      <c r="AO39" s="27">
        <v>2857.9779467361705</v>
      </c>
      <c r="AP39" s="27">
        <v>3328.4075739163231</v>
      </c>
      <c r="AQ39" s="27"/>
      <c r="AS39" s="203"/>
      <c r="AT39" s="201"/>
      <c r="AV39" s="201"/>
      <c r="AW39" s="201"/>
      <c r="AX39" s="201"/>
      <c r="AY39" s="203"/>
      <c r="AZ39" s="201"/>
      <c r="BA39" s="201"/>
      <c r="BB39" s="201"/>
      <c r="BC39" s="203"/>
    </row>
    <row r="40" spans="38:55" ht="15" customHeight="1">
      <c r="AL40" s="201"/>
      <c r="AS40" s="201"/>
      <c r="AT40" s="201"/>
      <c r="AV40" s="201"/>
      <c r="AW40" s="201"/>
      <c r="AX40" s="201"/>
      <c r="AY40" s="201"/>
      <c r="AZ40" s="201"/>
      <c r="BA40" s="201"/>
      <c r="BB40" s="201"/>
      <c r="BC40" s="201"/>
    </row>
    <row r="41" spans="38:55" ht="15" customHeight="1">
      <c r="AL41" s="201"/>
      <c r="AS41" s="201"/>
      <c r="AT41" s="201"/>
      <c r="AV41" s="201"/>
      <c r="AW41" s="201"/>
      <c r="AX41" s="201"/>
      <c r="AY41" s="201"/>
      <c r="AZ41" s="201"/>
      <c r="BA41" s="201"/>
      <c r="BB41" s="201"/>
      <c r="BC41" s="201"/>
    </row>
    <row r="42" spans="38:55" ht="15" customHeight="1">
      <c r="AL42" s="201"/>
      <c r="AS42" s="201"/>
      <c r="AT42" s="201"/>
      <c r="AV42" s="201"/>
      <c r="AW42" s="201"/>
      <c r="AX42" s="201"/>
      <c r="AY42" s="201"/>
      <c r="AZ42" s="201"/>
      <c r="BA42" s="201"/>
      <c r="BB42" s="201"/>
      <c r="BC42" s="201"/>
    </row>
    <row r="43" spans="38:55" ht="15" customHeight="1">
      <c r="AL43" s="201"/>
      <c r="AS43" s="201"/>
      <c r="AT43" s="201"/>
      <c r="AV43" s="201"/>
      <c r="AW43" s="201"/>
      <c r="AX43" s="201"/>
      <c r="AY43" s="201"/>
      <c r="AZ43" s="201"/>
      <c r="BA43" s="201"/>
      <c r="BB43" s="201"/>
      <c r="BC43" s="201"/>
    </row>
    <row r="44" spans="38:55" ht="15" customHeight="1">
      <c r="AL44" s="201"/>
      <c r="AS44" s="201"/>
      <c r="AT44" s="201"/>
      <c r="AV44" s="201"/>
      <c r="AW44" s="201"/>
      <c r="AX44" s="201"/>
      <c r="AY44" s="201"/>
      <c r="AZ44" s="201"/>
      <c r="BA44" s="201"/>
      <c r="BB44" s="201"/>
      <c r="BC44" s="201"/>
    </row>
  </sheetData>
  <printOptions horizontalCentered="1"/>
  <pageMargins left="0.59055118110236227" right="0.59055118110236227" top="1.0629921259842521" bottom="0.78740157480314965" header="0.51181102362204722" footer="0.19685039370078741"/>
  <pageSetup firstPageNumber="0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AY46"/>
  <sheetViews>
    <sheetView zoomScaleNormal="100" workbookViewId="0">
      <selection activeCell="E20" sqref="E20"/>
    </sheetView>
  </sheetViews>
  <sheetFormatPr baseColWidth="10" defaultColWidth="10.90625" defaultRowHeight="12"/>
  <cols>
    <col min="1" max="1" width="10.453125" style="9" customWidth="1"/>
    <col min="2" max="7" width="6.36328125" style="9" customWidth="1"/>
    <col min="8" max="10" width="6" style="9" customWidth="1"/>
    <col min="11" max="32" width="6.36328125" style="9" customWidth="1"/>
    <col min="33" max="33" width="4.81640625" style="9" customWidth="1"/>
    <col min="34" max="34" width="3.81640625" style="9" customWidth="1"/>
    <col min="35" max="41" width="3.453125" style="9" customWidth="1"/>
    <col min="42" max="42" width="5.453125" style="9" customWidth="1"/>
    <col min="43" max="43" width="4.81640625" style="9" customWidth="1"/>
    <col min="44" max="45" width="5.6328125" style="9" customWidth="1"/>
    <col min="46" max="46" width="4.7265625" style="9" customWidth="1"/>
    <col min="47" max="47" width="5.90625" style="9" customWidth="1"/>
    <col min="48" max="48" width="4.7265625" style="9" customWidth="1"/>
    <col min="49" max="50" width="4.90625" style="9" customWidth="1"/>
    <col min="51" max="51" width="5.81640625" style="9" customWidth="1"/>
    <col min="52" max="16384" width="10.90625" style="9"/>
  </cols>
  <sheetData>
    <row r="2" spans="1:32">
      <c r="A2" s="213" t="s">
        <v>37</v>
      </c>
      <c r="B2" s="213"/>
      <c r="C2" s="213"/>
      <c r="D2" s="213"/>
      <c r="E2" s="213"/>
      <c r="F2" s="213"/>
      <c r="G2" s="213"/>
      <c r="H2" s="213"/>
      <c r="I2" s="213"/>
      <c r="J2" s="213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</row>
    <row r="3" spans="1:32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</row>
    <row r="4" spans="1:32">
      <c r="A4" s="224" t="s">
        <v>38</v>
      </c>
      <c r="B4" s="224"/>
      <c r="C4" s="224"/>
      <c r="D4" s="224"/>
      <c r="E4" s="224"/>
      <c r="F4" s="224"/>
      <c r="G4" s="224"/>
      <c r="H4" s="224"/>
      <c r="I4" s="224"/>
      <c r="J4" s="224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</row>
    <row r="5" spans="1:32" ht="18" customHeight="1">
      <c r="A5" s="217" t="s">
        <v>172</v>
      </c>
      <c r="B5" s="216" t="s">
        <v>168</v>
      </c>
      <c r="C5" s="216"/>
      <c r="D5" s="216" t="s">
        <v>169</v>
      </c>
      <c r="E5" s="216"/>
      <c r="F5" s="216" t="s">
        <v>170</v>
      </c>
      <c r="G5" s="216"/>
      <c r="H5" s="225" t="s">
        <v>171</v>
      </c>
      <c r="I5" s="225"/>
      <c r="J5" s="225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</row>
    <row r="6" spans="1:32">
      <c r="A6" s="229"/>
      <c r="B6" s="214" t="s">
        <v>161</v>
      </c>
      <c r="C6" s="214"/>
      <c r="D6" s="221" t="s">
        <v>233</v>
      </c>
      <c r="E6" s="221"/>
      <c r="F6" s="214" t="s">
        <v>173</v>
      </c>
      <c r="G6" s="214"/>
      <c r="H6" s="227" t="s">
        <v>168</v>
      </c>
      <c r="I6" s="189" t="s">
        <v>159</v>
      </c>
      <c r="J6" s="193" t="s">
        <v>159</v>
      </c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</row>
    <row r="7" spans="1:32">
      <c r="A7" s="220"/>
      <c r="B7" s="195">
        <v>2019</v>
      </c>
      <c r="C7" s="195">
        <v>2020</v>
      </c>
      <c r="D7" s="195">
        <v>2019</v>
      </c>
      <c r="E7" s="195">
        <v>2020</v>
      </c>
      <c r="F7" s="195">
        <v>2019</v>
      </c>
      <c r="G7" s="195">
        <v>2020</v>
      </c>
      <c r="H7" s="228"/>
      <c r="I7" s="54" t="s">
        <v>255</v>
      </c>
      <c r="J7" s="54" t="s">
        <v>175</v>
      </c>
      <c r="K7" s="82"/>
      <c r="L7" s="34"/>
      <c r="M7" s="34"/>
      <c r="N7" s="34"/>
      <c r="O7" s="34"/>
      <c r="P7" s="34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</row>
    <row r="8" spans="1:32">
      <c r="A8" s="31" t="s">
        <v>176</v>
      </c>
      <c r="B8" s="22">
        <v>75.599999999999994</v>
      </c>
      <c r="C8" s="22">
        <v>44.048349999999999</v>
      </c>
      <c r="D8" s="22">
        <v>47.265000000000001</v>
      </c>
      <c r="E8" s="22">
        <v>29.577579999999998</v>
      </c>
      <c r="F8" s="41">
        <f>D8/B8*1000</f>
        <v>625.19841269841265</v>
      </c>
      <c r="G8" s="41">
        <f>E8/C8*1000</f>
        <v>671.4798624693093</v>
      </c>
      <c r="H8" s="48">
        <f>(C8/B8-1)*100</f>
        <v>-41.734986772486771</v>
      </c>
      <c r="I8" s="48">
        <f>(E8/D8-1)*100</f>
        <v>-37.421813181000751</v>
      </c>
      <c r="J8" s="48">
        <f>(G8/F8-1)*100</f>
        <v>7.4026819055956539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</row>
    <row r="9" spans="1:32">
      <c r="A9" s="17" t="s">
        <v>177</v>
      </c>
      <c r="B9" s="22">
        <v>142.11665000000002</v>
      </c>
      <c r="C9" s="22"/>
      <c r="D9" s="22">
        <v>102.90024</v>
      </c>
      <c r="E9" s="22"/>
      <c r="F9" s="41"/>
      <c r="G9" s="41"/>
      <c r="H9" s="48"/>
      <c r="I9" s="48"/>
      <c r="J9" s="48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</row>
    <row r="10" spans="1:32">
      <c r="A10" s="17" t="s">
        <v>178</v>
      </c>
      <c r="B10" s="22">
        <v>151.19999999999999</v>
      </c>
      <c r="C10" s="22"/>
      <c r="D10" s="22">
        <v>99.885600000000011</v>
      </c>
      <c r="E10" s="22"/>
      <c r="F10" s="41">
        <f>D10/B10*1000</f>
        <v>660.61904761904782</v>
      </c>
      <c r="G10" s="41"/>
      <c r="H10" s="48"/>
      <c r="I10" s="48"/>
      <c r="J10" s="48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</row>
    <row r="11" spans="1:32">
      <c r="A11" s="17" t="s">
        <v>179</v>
      </c>
      <c r="B11" s="22">
        <v>81.27</v>
      </c>
      <c r="C11" s="22"/>
      <c r="D11" s="22">
        <v>62.194310000000002</v>
      </c>
      <c r="E11" s="22"/>
      <c r="F11" s="41">
        <f>D11/B11*1000</f>
        <v>765.28005414051938</v>
      </c>
      <c r="G11" s="41"/>
      <c r="H11" s="48"/>
      <c r="I11" s="48"/>
      <c r="J11" s="48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</row>
    <row r="12" spans="1:32">
      <c r="A12" s="17" t="s">
        <v>180</v>
      </c>
      <c r="B12" s="22">
        <v>228.4</v>
      </c>
      <c r="C12" s="22"/>
      <c r="D12" s="22">
        <v>156.38900000000001</v>
      </c>
      <c r="E12" s="22"/>
      <c r="F12" s="41">
        <f>D12/B12*1000</f>
        <v>684.71541155866896</v>
      </c>
      <c r="G12" s="41"/>
      <c r="H12" s="48"/>
      <c r="I12" s="48"/>
      <c r="J12" s="48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</row>
    <row r="13" spans="1:32">
      <c r="A13" s="17" t="s">
        <v>181</v>
      </c>
      <c r="B13" s="22">
        <v>151.84</v>
      </c>
      <c r="C13" s="22"/>
      <c r="D13" s="22">
        <v>102.36960000000001</v>
      </c>
      <c r="E13" s="22"/>
      <c r="F13" s="41"/>
      <c r="G13" s="41"/>
      <c r="H13" s="48"/>
      <c r="I13" s="48"/>
      <c r="J13" s="48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</row>
    <row r="14" spans="1:32">
      <c r="A14" s="17" t="s">
        <v>182</v>
      </c>
      <c r="B14" s="22">
        <v>207.9</v>
      </c>
      <c r="C14" s="22"/>
      <c r="D14" s="22">
        <v>150.01599999999999</v>
      </c>
      <c r="E14" s="22"/>
      <c r="F14" s="41">
        <f t="shared" ref="F14:F21" si="0">D14/B14*1000</f>
        <v>721.57768157768157</v>
      </c>
      <c r="G14" s="41"/>
      <c r="H14" s="48"/>
      <c r="I14" s="48"/>
      <c r="J14" s="48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</row>
    <row r="15" spans="1:32">
      <c r="A15" s="17" t="s">
        <v>183</v>
      </c>
      <c r="B15" s="22">
        <v>151.19999999999999</v>
      </c>
      <c r="C15" s="22"/>
      <c r="D15" s="22">
        <v>104.35788000000001</v>
      </c>
      <c r="E15" s="22"/>
      <c r="F15" s="41">
        <f t="shared" si="0"/>
        <v>690.19761904761913</v>
      </c>
      <c r="G15" s="41"/>
      <c r="H15" s="48"/>
      <c r="I15" s="48"/>
      <c r="J15" s="48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32">
      <c r="A16" s="17" t="s">
        <v>184</v>
      </c>
      <c r="B16" s="22"/>
      <c r="C16" s="22"/>
      <c r="D16" s="22"/>
      <c r="E16" s="22"/>
      <c r="F16" s="41"/>
      <c r="G16" s="41"/>
      <c r="H16" s="48"/>
      <c r="I16" s="48"/>
      <c r="J16" s="48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</row>
    <row r="17" spans="1:51">
      <c r="A17" s="17" t="s">
        <v>185</v>
      </c>
      <c r="B17" s="22"/>
      <c r="C17" s="22"/>
      <c r="D17" s="22"/>
      <c r="E17" s="22"/>
      <c r="F17" s="41"/>
      <c r="G17" s="41"/>
      <c r="H17" s="48"/>
      <c r="I17" s="48"/>
      <c r="J17" s="48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51">
      <c r="A18" s="17" t="s">
        <v>186</v>
      </c>
      <c r="B18" s="22"/>
      <c r="C18" s="22"/>
      <c r="D18" s="22"/>
      <c r="E18" s="22"/>
      <c r="F18" s="41"/>
      <c r="G18" s="41"/>
      <c r="H18" s="48"/>
      <c r="I18" s="48"/>
      <c r="J18" s="48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51">
      <c r="A19" s="17" t="s">
        <v>187</v>
      </c>
      <c r="B19" s="22">
        <v>94.5</v>
      </c>
      <c r="C19" s="22"/>
      <c r="D19" s="22">
        <v>58</v>
      </c>
      <c r="E19" s="22"/>
      <c r="F19" s="41"/>
      <c r="G19" s="41"/>
      <c r="H19" s="48"/>
      <c r="I19" s="48"/>
      <c r="J19" s="48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pans="1:51">
      <c r="A20" s="74" t="s">
        <v>310</v>
      </c>
      <c r="B20" s="22">
        <f>SUM(B8:B10)</f>
        <v>368.91665</v>
      </c>
      <c r="C20" s="22">
        <f t="shared" ref="C20:E20" si="1">SUM(C8:C10)</f>
        <v>44.048349999999999</v>
      </c>
      <c r="D20" s="22">
        <f t="shared" si="1"/>
        <v>250.05083999999999</v>
      </c>
      <c r="E20" s="22">
        <f t="shared" si="1"/>
        <v>29.577579999999998</v>
      </c>
      <c r="F20" s="41">
        <f t="shared" si="0"/>
        <v>677.79765429399845</v>
      </c>
      <c r="G20" s="41">
        <f>E20/C20*1000</f>
        <v>671.4798624693093</v>
      </c>
      <c r="H20" s="48">
        <f>(C20/B20-1)*100</f>
        <v>-88.06008077976422</v>
      </c>
      <c r="I20" s="48">
        <f>(E20/D20-1)*100</f>
        <v>-88.171373469491243</v>
      </c>
      <c r="J20" s="48">
        <f>(G20/F20-1)*100</f>
        <v>-0.93210588509189396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</row>
    <row r="21" spans="1:51">
      <c r="A21" s="74" t="s">
        <v>257</v>
      </c>
      <c r="B21" s="22">
        <f>SUM(B8:B19)</f>
        <v>1284.02665</v>
      </c>
      <c r="C21" s="22"/>
      <c r="D21" s="22">
        <f>SUM(D8:D19)</f>
        <v>883.37762999999995</v>
      </c>
      <c r="E21" s="22"/>
      <c r="F21" s="41">
        <f t="shared" si="0"/>
        <v>687.97452918909426</v>
      </c>
      <c r="G21" s="41"/>
      <c r="H21" s="48"/>
      <c r="I21" s="48"/>
      <c r="J21" s="48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51">
      <c r="A22" s="37" t="s">
        <v>125</v>
      </c>
      <c r="B22" s="42"/>
      <c r="C22" s="42"/>
      <c r="D22" s="42"/>
      <c r="E22" s="42"/>
      <c r="F22" s="42"/>
      <c r="G22" s="42"/>
      <c r="H22" s="42"/>
      <c r="I22" s="42"/>
      <c r="J22" s="43"/>
    </row>
    <row r="23" spans="1:51">
      <c r="B23" s="25"/>
      <c r="C23" s="25"/>
      <c r="D23" s="25"/>
      <c r="E23" s="25"/>
      <c r="F23" s="25"/>
    </row>
    <row r="24" spans="1:51" ht="15" customHeight="1"/>
    <row r="25" spans="1:51" ht="15" customHeight="1"/>
    <row r="26" spans="1:51" ht="15" customHeight="1">
      <c r="AI26" s="55">
        <v>2004</v>
      </c>
      <c r="AJ26" s="55">
        <v>2005</v>
      </c>
      <c r="AK26" s="9">
        <v>2006</v>
      </c>
      <c r="AL26" s="9">
        <v>2007</v>
      </c>
      <c r="AM26" s="9">
        <v>2008</v>
      </c>
      <c r="AN26" s="9">
        <v>2009</v>
      </c>
      <c r="AO26" s="9">
        <v>2010</v>
      </c>
      <c r="AP26" s="9">
        <v>2011</v>
      </c>
      <c r="AQ26" s="9">
        <v>2012</v>
      </c>
      <c r="AR26" s="9">
        <v>2013</v>
      </c>
      <c r="AS26" s="9">
        <v>2014</v>
      </c>
      <c r="AT26" s="9">
        <v>2015</v>
      </c>
      <c r="AU26" s="9">
        <v>2016</v>
      </c>
      <c r="AV26" s="9">
        <v>2017</v>
      </c>
      <c r="AW26" s="9">
        <v>2018</v>
      </c>
      <c r="AX26" s="9">
        <v>2019</v>
      </c>
      <c r="AY26" s="9">
        <v>2020</v>
      </c>
    </row>
    <row r="27" spans="1:51" ht="15" customHeight="1">
      <c r="AH27" s="10" t="s">
        <v>176</v>
      </c>
      <c r="AI27" s="34">
        <v>501.17584347171709</v>
      </c>
      <c r="AJ27" s="34">
        <v>472.16898339621116</v>
      </c>
      <c r="AK27" s="25">
        <v>498.26100364932233</v>
      </c>
      <c r="AL27" s="25">
        <v>655.19809353589505</v>
      </c>
      <c r="AM27" s="25">
        <v>1172</v>
      </c>
      <c r="AN27" s="25">
        <v>850</v>
      </c>
      <c r="AO27" s="25">
        <v>2879</v>
      </c>
      <c r="AP27" s="25">
        <v>1024</v>
      </c>
      <c r="AQ27" s="25">
        <v>982.6</v>
      </c>
      <c r="AR27" s="25">
        <v>977</v>
      </c>
      <c r="AS27" s="25">
        <v>969.67226672337586</v>
      </c>
      <c r="AT27" s="25">
        <v>1023.1776548737308</v>
      </c>
      <c r="AU27" s="25">
        <v>1103</v>
      </c>
      <c r="AV27" s="25"/>
      <c r="AW27" s="25">
        <v>1089</v>
      </c>
      <c r="AX27" s="25">
        <v>625</v>
      </c>
      <c r="AY27" s="9">
        <v>671</v>
      </c>
    </row>
    <row r="28" spans="1:51" ht="15" customHeight="1">
      <c r="AH28" s="10" t="s">
        <v>177</v>
      </c>
      <c r="AI28" s="34">
        <v>721.66076648500962</v>
      </c>
      <c r="AJ28" s="34">
        <v>534.80054250199044</v>
      </c>
      <c r="AK28" s="25">
        <v>802.00542258788346</v>
      </c>
      <c r="AL28" s="25">
        <v>571.70813346687044</v>
      </c>
      <c r="AM28" s="25">
        <v>1014</v>
      </c>
      <c r="AN28" s="25">
        <v>882</v>
      </c>
      <c r="AO28" s="25">
        <v>1125</v>
      </c>
      <c r="AP28" s="25">
        <v>1123</v>
      </c>
      <c r="AQ28" s="25">
        <v>1061</v>
      </c>
      <c r="AR28" s="25">
        <v>1040</v>
      </c>
      <c r="AS28" s="25">
        <v>1024.0844971152976</v>
      </c>
      <c r="AT28" s="25"/>
      <c r="AU28" s="25">
        <v>985</v>
      </c>
      <c r="AV28" s="25">
        <v>906</v>
      </c>
      <c r="AW28" s="25"/>
      <c r="AX28" s="25"/>
    </row>
    <row r="29" spans="1:51" ht="15" customHeight="1">
      <c r="AH29" s="10" t="s">
        <v>178</v>
      </c>
      <c r="AI29" s="34">
        <v>455.84218512898326</v>
      </c>
      <c r="AJ29" s="34">
        <v>475.19906419307171</v>
      </c>
      <c r="AK29" s="25">
        <v>525.07553561618749</v>
      </c>
      <c r="AL29" s="25">
        <v>1531.5083439410257</v>
      </c>
      <c r="AM29" s="25">
        <v>1003</v>
      </c>
      <c r="AN29" s="25">
        <v>1236</v>
      </c>
      <c r="AO29" s="25">
        <v>892</v>
      </c>
      <c r="AP29" s="25">
        <v>999</v>
      </c>
      <c r="AQ29" s="25">
        <v>1198</v>
      </c>
      <c r="AR29" s="25">
        <v>879</v>
      </c>
      <c r="AS29" s="25"/>
      <c r="AT29" s="25">
        <v>995</v>
      </c>
      <c r="AU29" s="25">
        <v>1196</v>
      </c>
      <c r="AV29" s="25">
        <v>1950</v>
      </c>
      <c r="AW29" s="25"/>
      <c r="AX29" s="9">
        <v>661</v>
      </c>
    </row>
    <row r="30" spans="1:51" ht="15" customHeight="1">
      <c r="AH30" s="10" t="s">
        <v>179</v>
      </c>
      <c r="AI30" s="34">
        <v>629.82422056475798</v>
      </c>
      <c r="AJ30" s="34">
        <v>459.04151511463863</v>
      </c>
      <c r="AK30" s="25">
        <v>618.52595261702663</v>
      </c>
      <c r="AL30" s="25">
        <v>1068.1262724795872</v>
      </c>
      <c r="AM30" s="25">
        <v>1401</v>
      </c>
      <c r="AN30" s="25">
        <v>1021</v>
      </c>
      <c r="AO30" s="25">
        <v>972</v>
      </c>
      <c r="AP30" s="25">
        <v>994</v>
      </c>
      <c r="AQ30" s="25">
        <v>898</v>
      </c>
      <c r="AR30" s="25"/>
      <c r="AS30" s="25">
        <v>1651</v>
      </c>
      <c r="AT30" s="25">
        <v>1447</v>
      </c>
      <c r="AU30" s="25">
        <v>1163.1300000000001</v>
      </c>
      <c r="AV30" s="25">
        <v>1090</v>
      </c>
      <c r="AW30" s="25">
        <v>1230</v>
      </c>
      <c r="AX30" s="9">
        <v>765</v>
      </c>
    </row>
    <row r="31" spans="1:51" ht="15" customHeight="1">
      <c r="AH31" s="10" t="s">
        <v>180</v>
      </c>
      <c r="AI31" s="34">
        <v>454.24857068723327</v>
      </c>
      <c r="AJ31" s="34">
        <v>439.62732880338586</v>
      </c>
      <c r="AK31" s="25">
        <v>543.61417579202021</v>
      </c>
      <c r="AL31" s="25">
        <v>634.83534466915785</v>
      </c>
      <c r="AM31" s="25">
        <v>1798.5</v>
      </c>
      <c r="AN31" s="25">
        <v>1922</v>
      </c>
      <c r="AO31" s="25">
        <v>978</v>
      </c>
      <c r="AP31" s="25">
        <v>968</v>
      </c>
      <c r="AQ31" s="25">
        <v>907</v>
      </c>
      <c r="AR31" s="25">
        <v>1045</v>
      </c>
      <c r="AS31" s="25">
        <v>920</v>
      </c>
      <c r="AT31" s="25">
        <v>1059</v>
      </c>
      <c r="AU31" s="25">
        <v>942.45</v>
      </c>
      <c r="AV31" s="25">
        <v>1020</v>
      </c>
      <c r="AW31" s="25"/>
      <c r="AX31" s="9">
        <v>685</v>
      </c>
    </row>
    <row r="32" spans="1:51" ht="15" customHeight="1">
      <c r="AH32" s="10" t="s">
        <v>181</v>
      </c>
      <c r="AI32" s="34">
        <v>459.56631865076906</v>
      </c>
      <c r="AJ32" s="34">
        <v>479.11237826624568</v>
      </c>
      <c r="AK32" s="25">
        <v>543.5494386610975</v>
      </c>
      <c r="AL32" s="25">
        <v>1720.1688195421409</v>
      </c>
      <c r="AM32" s="25">
        <v>1011</v>
      </c>
      <c r="AN32" s="25">
        <v>493</v>
      </c>
      <c r="AO32" s="25">
        <v>937</v>
      </c>
      <c r="AP32" s="25">
        <v>340</v>
      </c>
      <c r="AQ32" s="25">
        <v>954</v>
      </c>
      <c r="AR32" s="25"/>
      <c r="AS32" s="25">
        <v>853.55</v>
      </c>
      <c r="AT32" s="25">
        <v>1374</v>
      </c>
      <c r="AU32" s="25">
        <v>1067</v>
      </c>
      <c r="AV32" s="25">
        <v>935</v>
      </c>
      <c r="AW32" s="25"/>
      <c r="AX32" s="9">
        <v>674</v>
      </c>
    </row>
    <row r="33" spans="34:50" ht="15" customHeight="1">
      <c r="AH33" s="10" t="s">
        <v>182</v>
      </c>
      <c r="AI33" s="34">
        <v>545.80343938301337</v>
      </c>
      <c r="AJ33" s="34">
        <v>449.27502582974421</v>
      </c>
      <c r="AK33" s="25">
        <v>798.82034713351868</v>
      </c>
      <c r="AL33" s="25">
        <v>895.69073556348224</v>
      </c>
      <c r="AM33" s="25">
        <v>1994</v>
      </c>
      <c r="AN33" s="25">
        <v>1126</v>
      </c>
      <c r="AO33" s="25"/>
      <c r="AP33" s="25">
        <v>971</v>
      </c>
      <c r="AQ33" s="25">
        <v>903</v>
      </c>
      <c r="AR33" s="25">
        <v>1006</v>
      </c>
      <c r="AS33" s="25">
        <v>875</v>
      </c>
      <c r="AT33" s="25">
        <v>1331</v>
      </c>
      <c r="AU33" s="25">
        <v>1089</v>
      </c>
      <c r="AV33" s="25">
        <v>1017</v>
      </c>
      <c r="AW33" s="25">
        <v>838</v>
      </c>
      <c r="AX33" s="9">
        <v>722</v>
      </c>
    </row>
    <row r="34" spans="34:50" ht="15" customHeight="1">
      <c r="AH34" s="10" t="s">
        <v>183</v>
      </c>
      <c r="AI34" s="34">
        <v>474.04088915886791</v>
      </c>
      <c r="AJ34" s="34">
        <v>453.47169069517469</v>
      </c>
      <c r="AK34" s="25">
        <v>555.90007339178112</v>
      </c>
      <c r="AL34" s="25">
        <v>939</v>
      </c>
      <c r="AM34" s="25">
        <v>3713</v>
      </c>
      <c r="AN34" s="25">
        <v>892</v>
      </c>
      <c r="AO34" s="25">
        <v>900</v>
      </c>
      <c r="AP34" s="25">
        <v>1036</v>
      </c>
      <c r="AQ34" s="25">
        <v>937</v>
      </c>
      <c r="AR34" s="25">
        <v>1003.76</v>
      </c>
      <c r="AS34" s="25">
        <v>964.66</v>
      </c>
      <c r="AT34" s="25">
        <v>1292</v>
      </c>
      <c r="AU34" s="25">
        <v>1599</v>
      </c>
      <c r="AV34" s="25">
        <v>999</v>
      </c>
      <c r="AW34" s="25"/>
      <c r="AX34" s="9">
        <v>690</v>
      </c>
    </row>
    <row r="35" spans="34:50" ht="15" customHeight="1">
      <c r="AH35" s="10" t="s">
        <v>184</v>
      </c>
      <c r="AI35" s="34">
        <v>477.32088205289176</v>
      </c>
      <c r="AJ35" s="34">
        <v>491.30058755274592</v>
      </c>
      <c r="AK35" s="25">
        <v>541.15394404294739</v>
      </c>
      <c r="AL35" s="25">
        <v>909</v>
      </c>
      <c r="AM35" s="25">
        <v>1989.23</v>
      </c>
      <c r="AN35" s="25">
        <v>1014</v>
      </c>
      <c r="AO35" s="25">
        <v>899</v>
      </c>
      <c r="AP35" s="25">
        <v>1020</v>
      </c>
      <c r="AQ35" s="25">
        <v>898</v>
      </c>
      <c r="AR35" s="25">
        <v>1627</v>
      </c>
      <c r="AS35" s="25">
        <v>907</v>
      </c>
      <c r="AT35" s="25">
        <v>1121</v>
      </c>
      <c r="AU35" s="25">
        <v>1067</v>
      </c>
      <c r="AV35" s="25">
        <v>1859</v>
      </c>
      <c r="AW35" s="25">
        <v>780</v>
      </c>
    </row>
    <row r="36" spans="34:50" ht="15" customHeight="1">
      <c r="AH36" s="10" t="s">
        <v>185</v>
      </c>
      <c r="AI36" s="34">
        <v>494.29131927415398</v>
      </c>
      <c r="AJ36" s="34">
        <v>463.42438837787552</v>
      </c>
      <c r="AK36" s="25">
        <v>536.35853293413186</v>
      </c>
      <c r="AL36" s="25">
        <v>717</v>
      </c>
      <c r="AM36" s="25">
        <v>3230</v>
      </c>
      <c r="AN36" s="25">
        <v>870</v>
      </c>
      <c r="AO36" s="25">
        <v>2469</v>
      </c>
      <c r="AP36" s="25">
        <v>1034</v>
      </c>
      <c r="AQ36" s="25">
        <v>932</v>
      </c>
      <c r="AR36" s="25">
        <v>1163</v>
      </c>
      <c r="AS36" s="25">
        <v>874.68</v>
      </c>
      <c r="AT36" s="25">
        <v>949</v>
      </c>
      <c r="AU36" s="25">
        <v>1027</v>
      </c>
      <c r="AV36" s="25">
        <v>852</v>
      </c>
      <c r="AW36" s="25">
        <v>793.02</v>
      </c>
    </row>
    <row r="37" spans="34:50" ht="15" customHeight="1">
      <c r="AH37" s="10" t="s">
        <v>186</v>
      </c>
      <c r="AI37" s="34">
        <v>421.38293874483276</v>
      </c>
      <c r="AJ37" s="34">
        <v>563.70892593254962</v>
      </c>
      <c r="AK37" s="25">
        <v>665.68506827487442</v>
      </c>
      <c r="AL37" s="25">
        <v>972</v>
      </c>
      <c r="AM37" s="25">
        <v>2968</v>
      </c>
      <c r="AN37" s="25">
        <v>950</v>
      </c>
      <c r="AO37" s="25">
        <v>852</v>
      </c>
      <c r="AP37" s="25">
        <v>989.27</v>
      </c>
      <c r="AQ37" s="25">
        <v>956</v>
      </c>
      <c r="AR37" s="25">
        <v>1009</v>
      </c>
      <c r="AS37" s="25">
        <v>1037</v>
      </c>
      <c r="AT37" s="25">
        <v>1259</v>
      </c>
      <c r="AU37" s="25">
        <v>606</v>
      </c>
      <c r="AV37" s="25">
        <v>1033</v>
      </c>
      <c r="AW37" s="25">
        <v>906</v>
      </c>
    </row>
    <row r="38" spans="34:50" ht="15" customHeight="1">
      <c r="AH38" s="10" t="s">
        <v>187</v>
      </c>
      <c r="AI38" s="34">
        <v>699.64787045465425</v>
      </c>
      <c r="AJ38" s="34">
        <v>483.03801302438279</v>
      </c>
      <c r="AK38" s="25">
        <v>968.17137935983931</v>
      </c>
      <c r="AL38" s="25">
        <v>621</v>
      </c>
      <c r="AM38" s="25">
        <v>2142</v>
      </c>
      <c r="AN38" s="25">
        <v>1866</v>
      </c>
      <c r="AO38" s="25">
        <v>2110</v>
      </c>
      <c r="AP38" s="25">
        <v>910</v>
      </c>
      <c r="AQ38" s="25">
        <v>999.7</v>
      </c>
      <c r="AR38" s="25">
        <v>1037</v>
      </c>
      <c r="AS38" s="25">
        <v>918</v>
      </c>
      <c r="AT38" s="25">
        <v>1117</v>
      </c>
      <c r="AU38" s="25">
        <v>1215</v>
      </c>
      <c r="AV38" s="25"/>
      <c r="AW38" s="25">
        <v>645</v>
      </c>
      <c r="AX38" s="9">
        <v>614</v>
      </c>
    </row>
    <row r="39" spans="34:50" ht="15" customHeight="1">
      <c r="AI39" s="34"/>
      <c r="AJ39" s="34"/>
      <c r="AK39" s="25"/>
      <c r="AL39" s="25"/>
    </row>
    <row r="40" spans="34:50" ht="15" customHeight="1"/>
    <row r="41" spans="34:50" ht="15" customHeight="1"/>
    <row r="42" spans="34:50" ht="15" customHeight="1"/>
    <row r="43" spans="34:50" ht="15" customHeight="1"/>
    <row r="44" spans="34:50" ht="15" customHeight="1"/>
    <row r="45" spans="34:50" ht="15" customHeight="1"/>
    <row r="46" spans="34:50" ht="15" customHeight="1"/>
  </sheetData>
  <mergeCells count="11">
    <mergeCell ref="A2:J2"/>
    <mergeCell ref="A4:J4"/>
    <mergeCell ref="B5:C5"/>
    <mergeCell ref="D5:E5"/>
    <mergeCell ref="F5:G5"/>
    <mergeCell ref="H5:J5"/>
    <mergeCell ref="A5:A7"/>
    <mergeCell ref="H6:H7"/>
    <mergeCell ref="B6:C6"/>
    <mergeCell ref="D6:E6"/>
    <mergeCell ref="F6:G6"/>
  </mergeCells>
  <printOptions horizontalCentered="1"/>
  <pageMargins left="0.59055118110236227" right="0.59055118110236227" top="0.9055118110236221" bottom="0.78740157480314965" header="0.51181102362204722" footer="0.19685039370078741"/>
  <pageSetup firstPageNumber="0" orientation="portrait" r:id="rId1"/>
  <headerFooter alignWithMargins="0"/>
  <ignoredErrors>
    <ignoredError sqref="B21 D21 B20:E20" formulaRange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M39"/>
  <sheetViews>
    <sheetView zoomScaleNormal="100" zoomScaleSheetLayoutView="75" workbookViewId="0">
      <selection activeCell="I35" sqref="I35"/>
    </sheetView>
  </sheetViews>
  <sheetFormatPr baseColWidth="10" defaultColWidth="10.90625" defaultRowHeight="12"/>
  <cols>
    <col min="1" max="1" width="13.26953125" style="9" customWidth="1"/>
    <col min="2" max="6" width="7.7265625" style="9" customWidth="1"/>
    <col min="7" max="7" width="7.36328125" style="9" customWidth="1"/>
    <col min="8" max="8" width="7.90625" style="9" customWidth="1"/>
    <col min="9" max="60" width="8" style="9" customWidth="1"/>
    <col min="61" max="61" width="4.26953125" style="9" customWidth="1"/>
    <col min="62" max="62" width="8.7265625" style="9" customWidth="1"/>
    <col min="63" max="63" width="4.453125" style="9" customWidth="1"/>
    <col min="64" max="64" width="5.54296875" style="9" customWidth="1"/>
    <col min="65" max="16384" width="10.90625" style="9"/>
  </cols>
  <sheetData>
    <row r="1" spans="1:65">
      <c r="A1" s="213" t="s">
        <v>39</v>
      </c>
      <c r="B1" s="213"/>
      <c r="C1" s="213"/>
      <c r="D1" s="213"/>
      <c r="E1" s="213"/>
      <c r="F1" s="213"/>
      <c r="G1" s="213"/>
      <c r="H1" s="213"/>
    </row>
    <row r="2" spans="1:65">
      <c r="A2" s="187"/>
      <c r="B2" s="187"/>
      <c r="C2" s="187"/>
      <c r="D2" s="187"/>
      <c r="E2" s="187"/>
      <c r="F2" s="187"/>
      <c r="G2" s="187"/>
      <c r="H2" s="187"/>
    </row>
    <row r="3" spans="1:65">
      <c r="A3" s="224" t="s">
        <v>40</v>
      </c>
      <c r="B3" s="224"/>
      <c r="C3" s="224"/>
      <c r="D3" s="224"/>
      <c r="E3" s="224"/>
      <c r="F3" s="224"/>
      <c r="G3" s="224"/>
      <c r="H3" s="224"/>
    </row>
    <row r="4" spans="1:65" ht="18" customHeight="1">
      <c r="A4" s="217" t="s">
        <v>86</v>
      </c>
      <c r="B4" s="224" t="s">
        <v>192</v>
      </c>
      <c r="C4" s="224"/>
      <c r="D4" s="224"/>
      <c r="E4" s="224"/>
      <c r="F4" s="224"/>
      <c r="G4" s="224"/>
      <c r="H4" s="224"/>
      <c r="BJ4" s="30">
        <v>2018</v>
      </c>
    </row>
    <row r="5" spans="1:65">
      <c r="A5" s="229"/>
      <c r="B5" s="227">
        <v>2018</v>
      </c>
      <c r="C5" s="227">
        <v>2019</v>
      </c>
      <c r="D5" s="193" t="s">
        <v>89</v>
      </c>
      <c r="E5" s="224" t="s">
        <v>302</v>
      </c>
      <c r="F5" s="224"/>
      <c r="G5" s="193" t="s">
        <v>88</v>
      </c>
      <c r="H5" s="193" t="s">
        <v>89</v>
      </c>
      <c r="BJ5" s="31" t="s">
        <v>112</v>
      </c>
      <c r="BK5" s="25">
        <v>1225</v>
      </c>
      <c r="BL5" s="83">
        <f>BK5/$BK$13</f>
        <v>0.3242127204704725</v>
      </c>
    </row>
    <row r="6" spans="1:65">
      <c r="A6" s="220"/>
      <c r="B6" s="228"/>
      <c r="C6" s="228"/>
      <c r="D6" s="188" t="s">
        <v>90</v>
      </c>
      <c r="E6" s="189">
        <v>2019</v>
      </c>
      <c r="F6" s="193">
        <v>2020</v>
      </c>
      <c r="G6" s="110" t="s">
        <v>90</v>
      </c>
      <c r="H6" s="19" t="s">
        <v>90</v>
      </c>
      <c r="BJ6" s="31" t="s">
        <v>224</v>
      </c>
      <c r="BK6" s="25">
        <v>744.48</v>
      </c>
      <c r="BL6" s="83">
        <f t="shared" ref="BL6:BL11" si="0">BK6/$BK$13</f>
        <v>0.19703664174355706</v>
      </c>
    </row>
    <row r="7" spans="1:65">
      <c r="A7" s="17" t="s">
        <v>112</v>
      </c>
      <c r="B7" s="180">
        <v>500</v>
      </c>
      <c r="C7" s="135">
        <v>1225</v>
      </c>
      <c r="D7" s="99">
        <f t="shared" ref="D7:D12" si="1">C7/$C$16*100</f>
        <v>32.421139235121089</v>
      </c>
      <c r="E7" s="180">
        <v>750</v>
      </c>
      <c r="F7" s="135">
        <v>700</v>
      </c>
      <c r="G7" s="44">
        <f>(F7/E7-1)*100</f>
        <v>-6.6666666666666652</v>
      </c>
      <c r="H7" s="99">
        <f>F7/$F$16*100</f>
        <v>63.12415644146261</v>
      </c>
      <c r="BJ7" s="31" t="s">
        <v>226</v>
      </c>
      <c r="BK7" s="25">
        <v>500</v>
      </c>
      <c r="BL7" s="83">
        <f t="shared" si="0"/>
        <v>0.1323317226410092</v>
      </c>
    </row>
    <row r="8" spans="1:65">
      <c r="A8" s="17" t="s">
        <v>99</v>
      </c>
      <c r="B8" s="41">
        <v>2950.09184</v>
      </c>
      <c r="C8" s="123">
        <v>400.13821999999999</v>
      </c>
      <c r="D8" s="48">
        <f t="shared" si="1"/>
        <v>10.590152607276336</v>
      </c>
      <c r="E8" s="41">
        <v>300.03280000000001</v>
      </c>
      <c r="F8" s="123">
        <v>200</v>
      </c>
      <c r="G8" s="44">
        <f>(F8/E8-1)*100</f>
        <v>-33.340621425390829</v>
      </c>
      <c r="H8" s="48">
        <f>F8/$F$16*100</f>
        <v>18.035473268989318</v>
      </c>
      <c r="I8" s="172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J8" s="31" t="s">
        <v>99</v>
      </c>
      <c r="BK8" s="25">
        <v>400.13821999999999</v>
      </c>
      <c r="BL8" s="83">
        <f t="shared" si="0"/>
        <v>0.10590195989421423</v>
      </c>
    </row>
    <row r="9" spans="1:65">
      <c r="A9" s="17" t="s">
        <v>100</v>
      </c>
      <c r="B9" s="41">
        <v>244.77553</v>
      </c>
      <c r="C9" s="123">
        <v>307.91626000000002</v>
      </c>
      <c r="D9" s="44">
        <f t="shared" si="1"/>
        <v>8.149384439361425</v>
      </c>
      <c r="E9" s="41">
        <v>153.09007</v>
      </c>
      <c r="F9" s="123">
        <v>100</v>
      </c>
      <c r="G9" s="44">
        <f t="shared" ref="G9:G12" si="2">(F9/E9-1)*100</f>
        <v>-34.678976892492109</v>
      </c>
      <c r="H9" s="48">
        <f t="shared" ref="H9:H12" si="3">F9/$F$16*100</f>
        <v>9.0177366344946588</v>
      </c>
      <c r="BJ9" s="31" t="s">
        <v>107</v>
      </c>
      <c r="BK9" s="25">
        <v>347.84904</v>
      </c>
      <c r="BL9" s="83">
        <f t="shared" si="0"/>
        <v>9.2062925364442633E-2</v>
      </c>
    </row>
    <row r="10" spans="1:65">
      <c r="A10" s="17" t="s">
        <v>217</v>
      </c>
      <c r="B10" s="41">
        <v>255.45345</v>
      </c>
      <c r="C10" s="123">
        <v>220.42751999999999</v>
      </c>
      <c r="D10" s="44">
        <f t="shared" si="1"/>
        <v>5.8338867895285205</v>
      </c>
      <c r="E10" s="41">
        <v>50.102399999999996</v>
      </c>
      <c r="F10" s="123">
        <v>87.025710000000004</v>
      </c>
      <c r="G10" s="44">
        <f t="shared" si="2"/>
        <v>73.695691224372524</v>
      </c>
      <c r="H10" s="48">
        <f t="shared" si="3"/>
        <v>7.8477493320990828</v>
      </c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J10" s="31" t="s">
        <v>100</v>
      </c>
      <c r="BK10" s="25">
        <v>307.91626000000002</v>
      </c>
      <c r="BL10" s="83">
        <f t="shared" si="0"/>
        <v>8.1494178229953751E-2</v>
      </c>
    </row>
    <row r="11" spans="1:65">
      <c r="A11" s="205" t="s">
        <v>224</v>
      </c>
      <c r="B11" s="41">
        <v>1229.27</v>
      </c>
      <c r="C11" s="123">
        <v>744.48</v>
      </c>
      <c r="D11" s="44">
        <f t="shared" si="1"/>
        <v>19.703583459398324</v>
      </c>
      <c r="E11" s="41">
        <v>656.64</v>
      </c>
      <c r="F11" s="123">
        <v>0</v>
      </c>
      <c r="G11" s="44"/>
      <c r="H11" s="48"/>
      <c r="BJ11" s="9" t="s">
        <v>194</v>
      </c>
      <c r="BK11" s="25">
        <v>253</v>
      </c>
      <c r="BL11" s="83">
        <f t="shared" si="0"/>
        <v>6.6959851656350655E-2</v>
      </c>
      <c r="BM11" s="25"/>
    </row>
    <row r="12" spans="1:65">
      <c r="A12" s="17" t="s">
        <v>226</v>
      </c>
      <c r="B12" s="41">
        <v>150</v>
      </c>
      <c r="C12" s="123">
        <v>500</v>
      </c>
      <c r="D12" s="44">
        <f t="shared" si="1"/>
        <v>13.233118055151463</v>
      </c>
      <c r="E12" s="41">
        <v>500</v>
      </c>
      <c r="F12" s="123">
        <v>21.9</v>
      </c>
      <c r="G12" s="44">
        <f t="shared" si="2"/>
        <v>-95.62</v>
      </c>
      <c r="H12" s="48">
        <f t="shared" si="3"/>
        <v>1.9748843229543303</v>
      </c>
      <c r="BK12" s="25"/>
      <c r="BL12" s="83"/>
    </row>
    <row r="13" spans="1:65" ht="12.75" customHeight="1">
      <c r="A13" s="17" t="s">
        <v>107</v>
      </c>
      <c r="B13" s="41">
        <v>0.28167999999999999</v>
      </c>
      <c r="C13" s="123">
        <v>347.84904</v>
      </c>
      <c r="D13" s="44"/>
      <c r="E13" s="41">
        <v>0.12289</v>
      </c>
      <c r="F13" s="123">
        <v>0</v>
      </c>
      <c r="G13" s="44"/>
      <c r="H13" s="48"/>
      <c r="BJ13" s="10"/>
      <c r="BK13" s="34">
        <f>SUM(BK5:BK12)</f>
        <v>3778.3835199999999</v>
      </c>
      <c r="BL13" s="83">
        <f>BK13/$BK$13</f>
        <v>1</v>
      </c>
    </row>
    <row r="14" spans="1:65" ht="12.75" customHeight="1">
      <c r="A14" s="17" t="s">
        <v>222</v>
      </c>
      <c r="B14" s="41">
        <v>31.982400000000002</v>
      </c>
      <c r="C14" s="123">
        <v>26.465599999999998</v>
      </c>
      <c r="D14" s="44">
        <f>C14/$C$16*100</f>
        <v>0.70044481840083306</v>
      </c>
      <c r="E14" s="41">
        <v>11.986000000000001</v>
      </c>
      <c r="F14" s="123">
        <v>0</v>
      </c>
      <c r="G14" s="44"/>
      <c r="H14" s="48"/>
      <c r="BJ14" s="10"/>
      <c r="BK14" s="34"/>
      <c r="BL14" s="83"/>
    </row>
    <row r="15" spans="1:65">
      <c r="A15" s="17" t="s">
        <v>194</v>
      </c>
      <c r="B15" s="23">
        <v>5.5858318000000002</v>
      </c>
      <c r="C15" s="123">
        <v>6.1223580000000002</v>
      </c>
      <c r="D15" s="44">
        <f>C15/$C$16*100</f>
        <v>0.16203577237980202</v>
      </c>
      <c r="E15" s="23">
        <v>1.24092</v>
      </c>
      <c r="F15" s="123">
        <v>0</v>
      </c>
      <c r="G15" s="44"/>
      <c r="H15" s="48"/>
    </row>
    <row r="16" spans="1:65">
      <c r="A16" s="17" t="s">
        <v>124</v>
      </c>
      <c r="B16" s="41">
        <f>SUM(B7:B15)</f>
        <v>5367.4407317999994</v>
      </c>
      <c r="C16" s="41">
        <f>SUM(C7:C15)</f>
        <v>3778.3989980000001</v>
      </c>
      <c r="D16" s="44">
        <f>C16/$C$16*100</f>
        <v>100</v>
      </c>
      <c r="E16" s="24">
        <f>SUM(E7:E15)</f>
        <v>2423.2150799999999</v>
      </c>
      <c r="F16" s="24">
        <f>SUM(F7:F15)</f>
        <v>1108.92571</v>
      </c>
      <c r="G16" s="44">
        <f>(F16/E16-1)*100</f>
        <v>-54.237421219745798</v>
      </c>
      <c r="H16" s="44">
        <f>F16/$F$16*100</f>
        <v>100</v>
      </c>
      <c r="BJ16" s="9">
        <v>2019</v>
      </c>
    </row>
    <row r="17" spans="1:65">
      <c r="A17" s="37" t="s">
        <v>258</v>
      </c>
      <c r="B17" s="42"/>
      <c r="C17" s="42"/>
      <c r="D17" s="42"/>
      <c r="E17" s="42"/>
      <c r="F17" s="42"/>
      <c r="G17" s="42"/>
      <c r="H17" s="43"/>
      <c r="BJ17" s="11" t="str">
        <f t="shared" ref="BJ17:BJ22" si="4">A7</f>
        <v>China</v>
      </c>
      <c r="BK17" s="34">
        <f t="shared" ref="BK17:BK22" si="5">F7</f>
        <v>700</v>
      </c>
      <c r="BL17" s="49">
        <f t="shared" ref="BL17:BL23" si="6">BK17/$BK$25*100</f>
        <v>63.12415644146261</v>
      </c>
    </row>
    <row r="18" spans="1:65">
      <c r="A18" s="10"/>
      <c r="B18" s="10"/>
      <c r="C18" s="10"/>
      <c r="D18" s="10"/>
      <c r="E18" s="10"/>
      <c r="F18" s="10"/>
      <c r="G18" s="10"/>
      <c r="H18" s="10"/>
      <c r="BJ18" s="10" t="str">
        <f t="shared" si="4"/>
        <v>Brasil</v>
      </c>
      <c r="BK18" s="34">
        <f t="shared" si="5"/>
        <v>200</v>
      </c>
      <c r="BL18" s="49">
        <f t="shared" si="6"/>
        <v>18.035473268989318</v>
      </c>
    </row>
    <row r="19" spans="1:65">
      <c r="A19" s="10"/>
      <c r="B19" s="10"/>
      <c r="C19" s="10"/>
      <c r="D19" s="10"/>
      <c r="E19" s="10"/>
      <c r="F19" s="10"/>
      <c r="G19" s="10"/>
      <c r="H19" s="10"/>
      <c r="BJ19" s="10" t="str">
        <f t="shared" si="4"/>
        <v>Perú</v>
      </c>
      <c r="BK19" s="34">
        <f t="shared" si="5"/>
        <v>100</v>
      </c>
      <c r="BL19" s="49">
        <f t="shared" si="6"/>
        <v>9.0177366344946588</v>
      </c>
    </row>
    <row r="20" spans="1:65">
      <c r="A20" s="10"/>
      <c r="B20" s="10"/>
      <c r="C20" s="10"/>
      <c r="D20" s="10"/>
      <c r="E20" s="10"/>
      <c r="F20" s="10"/>
      <c r="G20" s="10"/>
      <c r="H20" s="10"/>
      <c r="BJ20" s="10" t="str">
        <f t="shared" si="4"/>
        <v>Bolivia</v>
      </c>
      <c r="BK20" s="34">
        <f t="shared" si="5"/>
        <v>87.025710000000004</v>
      </c>
      <c r="BL20" s="49">
        <f t="shared" si="6"/>
        <v>7.8477493320990828</v>
      </c>
    </row>
    <row r="21" spans="1:65">
      <c r="A21" s="10"/>
      <c r="B21" s="10"/>
      <c r="C21" s="10"/>
      <c r="D21" s="10"/>
      <c r="E21" s="10"/>
      <c r="F21" s="10"/>
      <c r="G21" s="10"/>
      <c r="H21" s="10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BJ21" s="10" t="str">
        <f t="shared" si="4"/>
        <v>Venezuela</v>
      </c>
      <c r="BK21" s="34">
        <f t="shared" si="5"/>
        <v>0</v>
      </c>
      <c r="BL21" s="49">
        <f t="shared" si="6"/>
        <v>0</v>
      </c>
    </row>
    <row r="22" spans="1:65">
      <c r="A22" s="10"/>
      <c r="B22" s="10"/>
      <c r="C22" s="10"/>
      <c r="D22" s="10"/>
      <c r="E22" s="10"/>
      <c r="F22" s="10"/>
      <c r="G22" s="10"/>
      <c r="H22" s="10"/>
      <c r="BJ22" s="10" t="str">
        <f t="shared" si="4"/>
        <v>Cuba</v>
      </c>
      <c r="BK22" s="34">
        <f t="shared" si="5"/>
        <v>21.9</v>
      </c>
      <c r="BL22" s="49">
        <f t="shared" si="6"/>
        <v>1.9748843229543303</v>
      </c>
    </row>
    <row r="23" spans="1:65">
      <c r="A23" s="10"/>
      <c r="B23" s="10"/>
      <c r="C23" s="10"/>
      <c r="D23" s="10"/>
      <c r="E23" s="10"/>
      <c r="F23" s="10"/>
      <c r="G23" s="10"/>
      <c r="H23" s="10"/>
      <c r="BJ23" s="10" t="str">
        <f>A15</f>
        <v>Otros</v>
      </c>
      <c r="BK23" s="34">
        <f>SUM(F13:F15)</f>
        <v>0</v>
      </c>
      <c r="BL23" s="49">
        <f t="shared" si="6"/>
        <v>0</v>
      </c>
      <c r="BM23" s="25">
        <f>SUM(BL17:BL23)</f>
        <v>99.999999999999986</v>
      </c>
    </row>
    <row r="24" spans="1:65">
      <c r="BJ24" s="10"/>
      <c r="BK24" s="34"/>
      <c r="BL24" s="49"/>
    </row>
    <row r="25" spans="1:65">
      <c r="BJ25" s="10"/>
      <c r="BK25" s="34">
        <f>SUM(BK17:BK24)</f>
        <v>1108.92571</v>
      </c>
      <c r="BL25" s="49">
        <f>BK25/$BK$25*100</f>
        <v>100</v>
      </c>
    </row>
    <row r="26" spans="1:65">
      <c r="BJ26" s="10"/>
      <c r="BK26" s="34"/>
      <c r="BL26" s="34"/>
    </row>
    <row r="27" spans="1:65">
      <c r="BJ27" s="10"/>
      <c r="BK27" s="34"/>
      <c r="BL27" s="34"/>
    </row>
    <row r="28" spans="1:65">
      <c r="BJ28" s="10"/>
      <c r="BK28" s="34"/>
      <c r="BL28" s="34"/>
    </row>
    <row r="29" spans="1:65">
      <c r="BJ29" s="10"/>
      <c r="BK29" s="34"/>
      <c r="BL29" s="34"/>
    </row>
    <row r="30" spans="1:65">
      <c r="BJ30" s="10"/>
      <c r="BK30" s="34"/>
      <c r="BL30" s="34"/>
    </row>
    <row r="31" spans="1:65">
      <c r="BJ31" s="10"/>
      <c r="BK31" s="34"/>
      <c r="BL31" s="34"/>
    </row>
    <row r="32" spans="1:65">
      <c r="BJ32" s="10"/>
      <c r="BK32" s="34"/>
      <c r="BL32" s="85"/>
    </row>
    <row r="33" spans="62:64">
      <c r="BJ33" s="10"/>
      <c r="BK33" s="34"/>
      <c r="BL33" s="85"/>
    </row>
    <row r="34" spans="62:64">
      <c r="BJ34" s="10"/>
      <c r="BK34" s="34"/>
      <c r="BL34" s="33"/>
    </row>
    <row r="35" spans="62:64">
      <c r="BJ35" s="10"/>
      <c r="BK35" s="34"/>
      <c r="BL35" s="33"/>
    </row>
    <row r="36" spans="62:64">
      <c r="BJ36" s="10"/>
      <c r="BK36" s="34"/>
    </row>
    <row r="39" spans="62:64" ht="12.75" customHeight="1"/>
  </sheetData>
  <sortState xmlns:xlrd2="http://schemas.microsoft.com/office/spreadsheetml/2017/richdata2" ref="A7:F13">
    <sortCondition descending="1" ref="F7:F13"/>
  </sortState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27" right="0.59055118110236227" top="1.0236220472440944" bottom="0.82677165354330717" header="0.51181102362204722" footer="0.19685039370078741"/>
  <pageSetup firstPageNumber="0" orientation="portrait" r:id="rId1"/>
  <headerFooter alignWithMargins="0"/>
  <colBreaks count="1" manualBreakCount="1">
    <brk id="8" max="1048575" man="1"/>
  </colBreaks>
  <ignoredErrors>
    <ignoredError sqref="B16:C16 E16:F16 BK23" formulaRange="1"/>
    <ignoredError sqref="D16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F45"/>
  <sheetViews>
    <sheetView zoomScale="98" zoomScaleNormal="98" workbookViewId="0">
      <selection activeCell="A20" sqref="A20"/>
    </sheetView>
  </sheetViews>
  <sheetFormatPr baseColWidth="10" defaultColWidth="10.90625" defaultRowHeight="15"/>
  <cols>
    <col min="1" max="1" width="66.81640625" style="1" customWidth="1"/>
    <col min="2" max="16384" width="10.90625" style="1"/>
  </cols>
  <sheetData>
    <row r="7" spans="1:6" ht="20.25">
      <c r="A7" s="130" t="s">
        <v>1</v>
      </c>
      <c r="B7" s="2"/>
      <c r="C7" s="2"/>
      <c r="D7" s="2"/>
      <c r="E7" s="2"/>
      <c r="F7" s="2"/>
    </row>
    <row r="10" spans="1:6">
      <c r="A10" s="3" t="s">
        <v>290</v>
      </c>
    </row>
    <row r="14" spans="1:6" ht="30">
      <c r="A14" s="101" t="s">
        <v>2</v>
      </c>
    </row>
    <row r="19" spans="1:1">
      <c r="A19" s="4" t="s">
        <v>3</v>
      </c>
    </row>
    <row r="20" spans="1:1">
      <c r="A20" s="4" t="s">
        <v>4</v>
      </c>
    </row>
    <row r="28" spans="1:1">
      <c r="A28" s="4" t="s">
        <v>5</v>
      </c>
    </row>
    <row r="30" spans="1:1">
      <c r="A30" s="4"/>
    </row>
    <row r="31" spans="1:1">
      <c r="A31" s="4" t="s">
        <v>6</v>
      </c>
    </row>
    <row r="32" spans="1:1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131"/>
    </row>
    <row r="37" spans="1:1">
      <c r="A37" s="4"/>
    </row>
    <row r="38" spans="1:1">
      <c r="A38" s="4"/>
    </row>
    <row r="39" spans="1:1">
      <c r="A39" s="4"/>
    </row>
    <row r="40" spans="1:1">
      <c r="A40" s="137" t="s">
        <v>7</v>
      </c>
    </row>
    <row r="41" spans="1:1">
      <c r="A41" s="137" t="s">
        <v>8</v>
      </c>
    </row>
    <row r="42" spans="1:1">
      <c r="A42" s="137" t="s">
        <v>9</v>
      </c>
    </row>
    <row r="43" spans="1:1">
      <c r="A43" s="138" t="s">
        <v>10</v>
      </c>
    </row>
    <row r="44" spans="1:1">
      <c r="A44" s="5"/>
    </row>
    <row r="45" spans="1:1">
      <c r="A45" s="5"/>
    </row>
  </sheetData>
  <printOptions horizontalCentered="1"/>
  <pageMargins left="0.47244094488188981" right="0.35433070866141736" top="0.94488188976377963" bottom="0.51181102362204722" header="0.51181102362204722" footer="0.51181102362204722"/>
  <pageSetup firstPageNumber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V46"/>
  <sheetViews>
    <sheetView zoomScaleNormal="100" workbookViewId="0">
      <selection activeCell="A19" sqref="A19"/>
    </sheetView>
  </sheetViews>
  <sheetFormatPr baseColWidth="10" defaultColWidth="10.90625" defaultRowHeight="12"/>
  <cols>
    <col min="1" max="1" width="10" style="9" customWidth="1"/>
    <col min="2" max="12" width="6.36328125" style="9" customWidth="1"/>
    <col min="13" max="13" width="7.453125" style="9" customWidth="1"/>
    <col min="14" max="54" width="6.36328125" style="9" customWidth="1"/>
    <col min="55" max="56" width="7.7265625" style="9" customWidth="1"/>
    <col min="57" max="57" width="2.453125" style="9" customWidth="1"/>
    <col min="58" max="73" width="4" style="9" customWidth="1"/>
    <col min="74" max="74" width="5" style="9" customWidth="1"/>
    <col min="75" max="16384" width="10.90625" style="9"/>
  </cols>
  <sheetData>
    <row r="1" spans="1:55">
      <c r="A1" s="213" t="s">
        <v>41</v>
      </c>
      <c r="B1" s="213"/>
      <c r="C1" s="213"/>
      <c r="D1" s="213"/>
      <c r="E1" s="213"/>
      <c r="F1" s="213"/>
      <c r="G1" s="213"/>
      <c r="H1" s="213"/>
      <c r="I1" s="213"/>
      <c r="J1" s="213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</row>
    <row r="3" spans="1:55">
      <c r="A3" s="224" t="s">
        <v>42</v>
      </c>
      <c r="B3" s="224"/>
      <c r="C3" s="224"/>
      <c r="D3" s="224"/>
      <c r="E3" s="224"/>
      <c r="F3" s="224"/>
      <c r="G3" s="224"/>
      <c r="H3" s="224"/>
      <c r="I3" s="224"/>
      <c r="J3" s="224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</row>
    <row r="4" spans="1:55" ht="12.75" customHeight="1">
      <c r="A4" s="217" t="s">
        <v>172</v>
      </c>
      <c r="B4" s="227" t="s">
        <v>168</v>
      </c>
      <c r="C4" s="227"/>
      <c r="D4" s="227" t="s">
        <v>169</v>
      </c>
      <c r="E4" s="227"/>
      <c r="F4" s="227" t="s">
        <v>170</v>
      </c>
      <c r="G4" s="227"/>
      <c r="H4" s="239" t="s">
        <v>171</v>
      </c>
      <c r="I4" s="239"/>
      <c r="J4" s="239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</row>
    <row r="5" spans="1:55">
      <c r="A5" s="229"/>
      <c r="B5" s="214" t="s">
        <v>161</v>
      </c>
      <c r="C5" s="214"/>
      <c r="D5" s="221" t="s">
        <v>233</v>
      </c>
      <c r="E5" s="221"/>
      <c r="F5" s="214" t="s">
        <v>173</v>
      </c>
      <c r="G5" s="214"/>
      <c r="H5" s="227" t="s">
        <v>168</v>
      </c>
      <c r="I5" s="189" t="s">
        <v>159</v>
      </c>
      <c r="J5" s="193" t="s">
        <v>159</v>
      </c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</row>
    <row r="6" spans="1:55">
      <c r="A6" s="220"/>
      <c r="B6" s="195">
        <v>2019</v>
      </c>
      <c r="C6" s="195">
        <v>2020</v>
      </c>
      <c r="D6" s="195">
        <v>2019</v>
      </c>
      <c r="E6" s="195">
        <v>2020</v>
      </c>
      <c r="F6" s="195">
        <v>2019</v>
      </c>
      <c r="G6" s="195">
        <v>2020</v>
      </c>
      <c r="H6" s="228"/>
      <c r="I6" s="54" t="s">
        <v>255</v>
      </c>
      <c r="J6" s="54" t="s">
        <v>175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</row>
    <row r="7" spans="1:55">
      <c r="A7" s="31" t="s">
        <v>176</v>
      </c>
      <c r="B7" s="22">
        <v>942.37300000000005</v>
      </c>
      <c r="C7" s="22">
        <v>947.35699999999997</v>
      </c>
      <c r="D7" s="22">
        <v>4128.1123699999998</v>
      </c>
      <c r="E7" s="22">
        <v>3800.6</v>
      </c>
      <c r="F7" s="41">
        <f>D7/B7*1000</f>
        <v>4380.5503447148849</v>
      </c>
      <c r="G7" s="41">
        <f>E7/C7*1000</f>
        <v>4011.7928088355288</v>
      </c>
      <c r="H7" s="48">
        <f>(C7/B7-1)*100</f>
        <v>0.52887763125639697</v>
      </c>
      <c r="I7" s="48">
        <f>(E7/D7-1)*100</f>
        <v>-7.9337077251121375</v>
      </c>
      <c r="J7" s="48">
        <f>(G7/F7-1)*100</f>
        <v>-8.4180640983674735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</row>
    <row r="8" spans="1:55">
      <c r="A8" s="17" t="s">
        <v>177</v>
      </c>
      <c r="B8" s="22">
        <v>777.99</v>
      </c>
      <c r="C8" s="22">
        <v>1210</v>
      </c>
      <c r="D8" s="22">
        <v>3277.7604299999998</v>
      </c>
      <c r="E8" s="22">
        <v>4998</v>
      </c>
      <c r="F8" s="41">
        <f t="shared" ref="F8:F19" si="0">D8/B8*1000</f>
        <v>4213.1138317973237</v>
      </c>
      <c r="G8" s="41">
        <f>E8/C8*1000</f>
        <v>4130.5785123966934</v>
      </c>
      <c r="H8" s="48">
        <f>(C8/B8-1)*100</f>
        <v>55.528991375210481</v>
      </c>
      <c r="I8" s="48">
        <f>(E8/D8-1)*100</f>
        <v>52.482162950511913</v>
      </c>
      <c r="J8" s="48">
        <f>(G8/F8-1)*100</f>
        <v>-1.959009955480373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</row>
    <row r="9" spans="1:55">
      <c r="A9" s="17" t="s">
        <v>178</v>
      </c>
      <c r="B9" s="22">
        <v>736.23800000000006</v>
      </c>
      <c r="C9" s="22">
        <v>850.41544999999996</v>
      </c>
      <c r="D9" s="22">
        <v>3021.0174899999997</v>
      </c>
      <c r="E9" s="22">
        <v>3653.1111599999999</v>
      </c>
      <c r="F9" s="41">
        <f t="shared" si="0"/>
        <v>4103.3164411508233</v>
      </c>
      <c r="G9" s="41">
        <f>E9/C9*1000</f>
        <v>4295.6782593731104</v>
      </c>
      <c r="H9" s="48">
        <f>(C9/B9-1)*100</f>
        <v>15.508225600960547</v>
      </c>
      <c r="I9" s="48">
        <f>(E9/D9-1)*100</f>
        <v>20.923204585617938</v>
      </c>
      <c r="J9" s="48">
        <f>(G9/F9-1)*100</f>
        <v>4.68795962926849</v>
      </c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</row>
    <row r="10" spans="1:55">
      <c r="A10" s="17" t="s">
        <v>179</v>
      </c>
      <c r="B10" s="22">
        <v>712.673</v>
      </c>
      <c r="C10" s="22"/>
      <c r="D10" s="22">
        <v>3035.48</v>
      </c>
      <c r="E10" s="22"/>
      <c r="F10" s="41">
        <f t="shared" si="0"/>
        <v>4259.2886218504136</v>
      </c>
      <c r="G10" s="41"/>
      <c r="H10" s="48"/>
      <c r="I10" s="48"/>
      <c r="J10" s="48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</row>
    <row r="11" spans="1:55">
      <c r="A11" s="17" t="s">
        <v>180</v>
      </c>
      <c r="B11" s="22">
        <v>868.59500000000003</v>
      </c>
      <c r="C11" s="22"/>
      <c r="D11" s="22">
        <v>3763.3159999999998</v>
      </c>
      <c r="E11" s="22"/>
      <c r="F11" s="41">
        <f t="shared" si="0"/>
        <v>4332.6475515055918</v>
      </c>
      <c r="G11" s="41"/>
      <c r="H11" s="48"/>
      <c r="I11" s="48"/>
      <c r="J11" s="48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</row>
    <row r="12" spans="1:55">
      <c r="A12" s="17" t="s">
        <v>181</v>
      </c>
      <c r="B12" s="22">
        <v>563.87140999999997</v>
      </c>
      <c r="C12" s="22"/>
      <c r="D12" s="22">
        <v>2578.89329</v>
      </c>
      <c r="E12" s="22"/>
      <c r="F12" s="41">
        <f t="shared" si="0"/>
        <v>4573.5485861927282</v>
      </c>
      <c r="G12" s="41"/>
      <c r="H12" s="48"/>
      <c r="I12" s="48"/>
      <c r="J12" s="48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</row>
    <row r="13" spans="1:55">
      <c r="A13" s="17" t="s">
        <v>182</v>
      </c>
      <c r="B13" s="22">
        <v>710.54100000000005</v>
      </c>
      <c r="C13" s="22"/>
      <c r="D13" s="22">
        <v>3140.97</v>
      </c>
      <c r="E13" s="22"/>
      <c r="F13" s="41">
        <f t="shared" si="0"/>
        <v>4420.5330867606508</v>
      </c>
      <c r="G13" s="41"/>
      <c r="H13" s="48"/>
      <c r="I13" s="48"/>
      <c r="J13" s="48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</row>
    <row r="14" spans="1:55">
      <c r="A14" s="17" t="s">
        <v>183</v>
      </c>
      <c r="B14" s="22">
        <v>467.54518000000002</v>
      </c>
      <c r="C14" s="22"/>
      <c r="D14" s="22">
        <v>2146.4307699999999</v>
      </c>
      <c r="E14" s="22"/>
      <c r="F14" s="41">
        <f t="shared" si="0"/>
        <v>4590.8520969032343</v>
      </c>
      <c r="G14" s="41"/>
      <c r="H14" s="48"/>
      <c r="I14" s="48"/>
      <c r="J14" s="48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</row>
    <row r="15" spans="1:55">
      <c r="A15" s="17" t="s">
        <v>184</v>
      </c>
      <c r="B15" s="22">
        <v>655.01432000000011</v>
      </c>
      <c r="C15" s="22"/>
      <c r="D15" s="22">
        <v>3118</v>
      </c>
      <c r="E15" s="22"/>
      <c r="F15" s="41">
        <f t="shared" si="0"/>
        <v>4760.2012731568975</v>
      </c>
      <c r="G15" s="41"/>
      <c r="H15" s="48"/>
      <c r="I15" s="48"/>
      <c r="J15" s="48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</row>
    <row r="16" spans="1:55">
      <c r="A16" s="17" t="s">
        <v>185</v>
      </c>
      <c r="B16" s="22">
        <v>652.33500000000004</v>
      </c>
      <c r="C16" s="22"/>
      <c r="D16" s="22">
        <v>2868.913</v>
      </c>
      <c r="E16" s="22"/>
      <c r="F16" s="41">
        <f t="shared" si="0"/>
        <v>4397.9136486621137</v>
      </c>
      <c r="G16" s="41"/>
      <c r="H16" s="48"/>
      <c r="I16" s="48"/>
      <c r="J16" s="48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</row>
    <row r="17" spans="1:74">
      <c r="A17" s="17" t="s">
        <v>186</v>
      </c>
      <c r="B17" s="22">
        <v>1106.758</v>
      </c>
      <c r="C17" s="22"/>
      <c r="D17" s="22">
        <v>4646.3879999999999</v>
      </c>
      <c r="E17" s="22"/>
      <c r="F17" s="41">
        <f t="shared" si="0"/>
        <v>4198.1968957983581</v>
      </c>
      <c r="G17" s="41"/>
      <c r="H17" s="48"/>
      <c r="I17" s="48"/>
      <c r="J17" s="48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</row>
    <row r="18" spans="1:74">
      <c r="A18" s="17" t="s">
        <v>187</v>
      </c>
      <c r="B18" s="22">
        <v>967.48599999999999</v>
      </c>
      <c r="C18" s="22"/>
      <c r="D18" s="22">
        <v>4135.1530000000002</v>
      </c>
      <c r="E18" s="22"/>
      <c r="F18" s="41">
        <f t="shared" si="0"/>
        <v>4274.1217960776694</v>
      </c>
      <c r="G18" s="41"/>
      <c r="H18" s="48"/>
      <c r="I18" s="48"/>
      <c r="J18" s="48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</row>
    <row r="19" spans="1:74">
      <c r="A19" s="17" t="s">
        <v>310</v>
      </c>
      <c r="B19" s="22">
        <f>SUM(B7:B9)</f>
        <v>2456.6010000000001</v>
      </c>
      <c r="C19" s="22">
        <f t="shared" ref="C19:E19" si="1">SUM(C7:C9)</f>
        <v>3007.7724499999999</v>
      </c>
      <c r="D19" s="22">
        <f t="shared" si="1"/>
        <v>10426.890289999999</v>
      </c>
      <c r="E19" s="22">
        <f t="shared" si="1"/>
        <v>12451.711160000001</v>
      </c>
      <c r="F19" s="41">
        <f t="shared" si="0"/>
        <v>4244.4378594651716</v>
      </c>
      <c r="G19" s="41">
        <f>E19/C19*1000</f>
        <v>4139.8448077413577</v>
      </c>
      <c r="H19" s="48">
        <f>(C19/B19-1)*100</f>
        <v>22.436343956548079</v>
      </c>
      <c r="I19" s="48">
        <f>(E19/D19-1)*100</f>
        <v>19.419221011099765</v>
      </c>
      <c r="J19" s="48">
        <f>(G19/F19-1)*100</f>
        <v>-2.4642380260219698</v>
      </c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</row>
    <row r="20" spans="1:74">
      <c r="A20" s="17" t="s">
        <v>257</v>
      </c>
      <c r="B20" s="22">
        <f>SUM(B7:B18)</f>
        <v>9161.4199100000023</v>
      </c>
      <c r="C20" s="22"/>
      <c r="D20" s="22">
        <f>SUM(D7:D18)</f>
        <v>39860.434349999996</v>
      </c>
      <c r="E20" s="22"/>
      <c r="F20" s="41">
        <f>D20/B20*1000</f>
        <v>4350.9013604420616</v>
      </c>
      <c r="G20" s="41"/>
      <c r="H20" s="48"/>
      <c r="I20" s="48"/>
      <c r="J20" s="48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74">
      <c r="A21" s="37" t="s">
        <v>125</v>
      </c>
      <c r="B21" s="42"/>
      <c r="C21" s="42"/>
      <c r="D21" s="42"/>
      <c r="E21" s="42"/>
      <c r="F21" s="42"/>
      <c r="G21" s="42"/>
      <c r="H21" s="42"/>
      <c r="I21" s="42"/>
      <c r="J21" s="43"/>
    </row>
    <row r="22" spans="1:74" ht="12.2" customHeight="1">
      <c r="B22" s="25"/>
      <c r="C22" s="25"/>
      <c r="D22" s="25"/>
      <c r="E22" s="25"/>
      <c r="F22" s="25"/>
      <c r="G22" s="25"/>
    </row>
    <row r="23" spans="1:74" ht="12.2" customHeight="1"/>
    <row r="24" spans="1:74" ht="12.2" customHeight="1"/>
    <row r="25" spans="1:74" ht="12.2" customHeight="1">
      <c r="BF25" s="55">
        <v>2004</v>
      </c>
      <c r="BG25" s="55">
        <v>2005</v>
      </c>
      <c r="BH25" s="9">
        <v>2006</v>
      </c>
      <c r="BI25" s="9">
        <v>2007</v>
      </c>
      <c r="BJ25" s="30">
        <v>2008</v>
      </c>
      <c r="BK25" s="9">
        <v>2009</v>
      </c>
      <c r="BL25" s="115">
        <v>2010</v>
      </c>
      <c r="BM25" s="115">
        <v>2011</v>
      </c>
      <c r="BN25" s="9">
        <v>2012</v>
      </c>
      <c r="BO25" s="9">
        <v>2013</v>
      </c>
      <c r="BP25" s="9">
        <v>2014</v>
      </c>
      <c r="BQ25" s="9">
        <v>2015</v>
      </c>
      <c r="BR25" s="9">
        <v>2016</v>
      </c>
      <c r="BS25" s="9">
        <v>2017</v>
      </c>
      <c r="BT25" s="9">
        <v>2018</v>
      </c>
      <c r="BU25" s="9">
        <v>2019</v>
      </c>
      <c r="BV25" s="9">
        <v>2020</v>
      </c>
    </row>
    <row r="26" spans="1:74" ht="12.2" customHeight="1">
      <c r="BE26" s="10" t="s">
        <v>176</v>
      </c>
      <c r="BF26" s="34">
        <v>1547.6453557267948</v>
      </c>
      <c r="BG26" s="34">
        <v>1669.7559638058676</v>
      </c>
      <c r="BH26" s="25">
        <v>3115.4372263672549</v>
      </c>
      <c r="BI26" s="25">
        <v>2783.2855895055741</v>
      </c>
      <c r="BJ26" s="25">
        <v>4439</v>
      </c>
      <c r="BK26" s="25">
        <v>3182</v>
      </c>
      <c r="BL26" s="25">
        <v>3792</v>
      </c>
      <c r="BM26" s="25">
        <v>4293.9849699022252</v>
      </c>
      <c r="BN26" s="25">
        <v>4507</v>
      </c>
      <c r="BO26" s="25">
        <v>4656</v>
      </c>
      <c r="BP26" s="25">
        <v>5065.6472021881891</v>
      </c>
      <c r="BQ26" s="25">
        <v>4627.4291167798719</v>
      </c>
      <c r="BR26" s="25">
        <v>3270</v>
      </c>
      <c r="BS26" s="25">
        <v>3829.89</v>
      </c>
      <c r="BT26" s="25">
        <v>4043</v>
      </c>
      <c r="BU26" s="25">
        <v>4380.5503447148849</v>
      </c>
      <c r="BV26" s="25">
        <v>4012</v>
      </c>
    </row>
    <row r="27" spans="1:74" ht="12.2" customHeight="1">
      <c r="BE27" s="10" t="s">
        <v>177</v>
      </c>
      <c r="BF27" s="34">
        <v>1694.3635936635883</v>
      </c>
      <c r="BG27" s="34">
        <v>1578.6161947255207</v>
      </c>
      <c r="BH27" s="25">
        <v>3109.0201956929586</v>
      </c>
      <c r="BI27" s="25">
        <v>2978.2406559731335</v>
      </c>
      <c r="BJ27" s="25">
        <v>4786</v>
      </c>
      <c r="BK27" s="25">
        <v>3077</v>
      </c>
      <c r="BL27" s="25">
        <v>4075</v>
      </c>
      <c r="BM27" s="25">
        <v>4348.0337795936239</v>
      </c>
      <c r="BN27" s="25">
        <v>4631</v>
      </c>
      <c r="BO27" s="25">
        <v>4620</v>
      </c>
      <c r="BP27" s="25">
        <v>5256.8497396632674</v>
      </c>
      <c r="BQ27" s="25">
        <v>4583.743365920549</v>
      </c>
      <c r="BR27" s="25">
        <v>3294</v>
      </c>
      <c r="BS27" s="25">
        <v>3844</v>
      </c>
      <c r="BT27" s="25">
        <v>4163</v>
      </c>
      <c r="BU27" s="25">
        <v>4213.1138317973237</v>
      </c>
      <c r="BV27" s="25">
        <v>4131</v>
      </c>
    </row>
    <row r="28" spans="1:74" ht="12.2" customHeight="1">
      <c r="BE28" s="10" t="s">
        <v>178</v>
      </c>
      <c r="BF28" s="34">
        <v>2307.7770029728044</v>
      </c>
      <c r="BG28" s="34">
        <v>1134.3346180711471</v>
      </c>
      <c r="BH28" s="25">
        <v>3125.5737803451898</v>
      </c>
      <c r="BI28" s="25">
        <v>2989.9522627998326</v>
      </c>
      <c r="BJ28" s="25">
        <v>4492</v>
      </c>
      <c r="BK28" s="25">
        <v>2825</v>
      </c>
      <c r="BL28" s="25">
        <v>3975</v>
      </c>
      <c r="BM28" s="25">
        <v>4473.3542250907522</v>
      </c>
      <c r="BN28" s="25">
        <v>4654</v>
      </c>
      <c r="BO28" s="25">
        <v>4669</v>
      </c>
      <c r="BP28" s="25">
        <v>5124.9590599650573</v>
      </c>
      <c r="BQ28" s="25">
        <v>4311.1350684753688</v>
      </c>
      <c r="BR28" s="25">
        <v>3182</v>
      </c>
      <c r="BS28" s="25">
        <v>4103</v>
      </c>
      <c r="BT28" s="25">
        <v>4133</v>
      </c>
      <c r="BU28" s="25">
        <v>4103.3164411508233</v>
      </c>
      <c r="BV28" s="25">
        <v>4296</v>
      </c>
    </row>
    <row r="29" spans="1:74" ht="12.2" customHeight="1">
      <c r="BE29" s="10" t="s">
        <v>179</v>
      </c>
      <c r="BF29" s="34">
        <v>1568.7976098535241</v>
      </c>
      <c r="BG29" s="34">
        <v>1684.4527267625581</v>
      </c>
      <c r="BH29" s="25">
        <v>3177.0144971141535</v>
      </c>
      <c r="BI29" s="25">
        <v>3115.6447207660954</v>
      </c>
      <c r="BJ29" s="25">
        <v>4692</v>
      </c>
      <c r="BK29" s="25">
        <v>2510</v>
      </c>
      <c r="BL29" s="25">
        <v>4068</v>
      </c>
      <c r="BM29" s="25">
        <v>4556.9954941374899</v>
      </c>
      <c r="BN29" s="25">
        <v>4642</v>
      </c>
      <c r="BO29" s="25">
        <v>4466</v>
      </c>
      <c r="BP29" s="25">
        <v>5108.8483877448534</v>
      </c>
      <c r="BQ29" s="25">
        <v>3934.9065603801969</v>
      </c>
      <c r="BR29" s="25">
        <v>3191</v>
      </c>
      <c r="BS29" s="25">
        <v>4002</v>
      </c>
      <c r="BT29" s="25">
        <v>4455</v>
      </c>
      <c r="BU29" s="25">
        <v>4259.2886218504136</v>
      </c>
      <c r="BV29" s="25"/>
    </row>
    <row r="30" spans="1:74" ht="12.2" customHeight="1">
      <c r="BE30" s="10" t="s">
        <v>180</v>
      </c>
      <c r="BF30" s="34">
        <v>1860.2176531183375</v>
      </c>
      <c r="BG30" s="34">
        <v>1471.3269285854217</v>
      </c>
      <c r="BH30" s="25">
        <v>3125.527347256299</v>
      </c>
      <c r="BI30" s="25">
        <v>3274.0311943593761</v>
      </c>
      <c r="BJ30" s="25">
        <v>4684</v>
      </c>
      <c r="BK30" s="25">
        <v>2806</v>
      </c>
      <c r="BL30" s="25">
        <v>3936</v>
      </c>
      <c r="BM30" s="25">
        <v>4462.9133510823704</v>
      </c>
      <c r="BN30" s="25">
        <v>4765</v>
      </c>
      <c r="BO30" s="25">
        <v>4744</v>
      </c>
      <c r="BP30" s="25">
        <v>5154</v>
      </c>
      <c r="BQ30" s="25">
        <v>4202.5121018572991</v>
      </c>
      <c r="BR30" s="25">
        <v>3142</v>
      </c>
      <c r="BS30" s="25">
        <v>3933</v>
      </c>
      <c r="BT30" s="25">
        <v>4215</v>
      </c>
      <c r="BU30" s="25">
        <v>4332.6475515055918</v>
      </c>
      <c r="BV30" s="25"/>
    </row>
    <row r="31" spans="1:74" ht="12.2" customHeight="1">
      <c r="BE31" s="10" t="s">
        <v>181</v>
      </c>
      <c r="BF31" s="34">
        <v>1390.7873646068626</v>
      </c>
      <c r="BG31" s="34">
        <v>1985.6848131901722</v>
      </c>
      <c r="BH31" s="25">
        <v>2935.8341237341756</v>
      </c>
      <c r="BI31" s="25">
        <v>3584.926716909622</v>
      </c>
      <c r="BJ31" s="25">
        <v>4961</v>
      </c>
      <c r="BK31" s="25">
        <v>2747</v>
      </c>
      <c r="BL31" s="25">
        <v>4158</v>
      </c>
      <c r="BM31" s="25">
        <v>4372.398040877838</v>
      </c>
      <c r="BN31" s="25">
        <v>5120.75</v>
      </c>
      <c r="BO31" s="25">
        <v>4826</v>
      </c>
      <c r="BP31" s="25">
        <v>5026</v>
      </c>
      <c r="BQ31" s="25">
        <v>4145.6535834273454</v>
      </c>
      <c r="BR31" s="25">
        <v>3114</v>
      </c>
      <c r="BS31" s="25">
        <v>4299</v>
      </c>
      <c r="BT31" s="25">
        <v>4512</v>
      </c>
      <c r="BU31" s="25">
        <v>4573.5485861927282</v>
      </c>
      <c r="BV31" s="25"/>
    </row>
    <row r="32" spans="1:74" ht="12.2" customHeight="1">
      <c r="BE32" s="10" t="s">
        <v>182</v>
      </c>
      <c r="BF32" s="34">
        <v>1586.2034617714723</v>
      </c>
      <c r="BG32" s="34">
        <v>1745.6979451361474</v>
      </c>
      <c r="BH32" s="25">
        <v>2916.9831130662028</v>
      </c>
      <c r="BI32" s="25">
        <v>4000.3986823964988</v>
      </c>
      <c r="BJ32" s="25">
        <v>4776</v>
      </c>
      <c r="BK32" s="25">
        <v>3191</v>
      </c>
      <c r="BL32" s="25">
        <v>4217.71</v>
      </c>
      <c r="BM32" s="25">
        <v>4558.8911458749326</v>
      </c>
      <c r="BN32" s="25">
        <v>4927</v>
      </c>
      <c r="BO32" s="25">
        <v>4924</v>
      </c>
      <c r="BP32" s="25">
        <v>4901</v>
      </c>
      <c r="BQ32" s="25">
        <v>3976.8701538461542</v>
      </c>
      <c r="BR32" s="25">
        <v>3587</v>
      </c>
      <c r="BS32" s="25">
        <v>4039</v>
      </c>
      <c r="BT32" s="25">
        <v>4811</v>
      </c>
      <c r="BU32" s="25">
        <v>4420.5330867606508</v>
      </c>
      <c r="BV32" s="25"/>
    </row>
    <row r="33" spans="57:74" ht="12.2" customHeight="1">
      <c r="BE33" s="10" t="s">
        <v>183</v>
      </c>
      <c r="BF33" s="34">
        <v>1715.0046737901082</v>
      </c>
      <c r="BG33" s="34">
        <v>1655.6106457802275</v>
      </c>
      <c r="BH33" s="25">
        <v>2895.5622046885028</v>
      </c>
      <c r="BI33" s="25">
        <v>4471</v>
      </c>
      <c r="BJ33" s="25">
        <v>4714</v>
      </c>
      <c r="BK33" s="25">
        <v>3007</v>
      </c>
      <c r="BL33" s="25">
        <v>4308</v>
      </c>
      <c r="BM33" s="25">
        <v>4719</v>
      </c>
      <c r="BN33" s="25">
        <v>5032</v>
      </c>
      <c r="BO33" s="25">
        <v>4767.08</v>
      </c>
      <c r="BP33" s="25">
        <v>5244</v>
      </c>
      <c r="BQ33" s="25">
        <v>3878.8870460861467</v>
      </c>
      <c r="BR33" s="25">
        <v>3340.22</v>
      </c>
      <c r="BS33" s="25">
        <v>4103</v>
      </c>
      <c r="BT33" s="25">
        <v>4517</v>
      </c>
      <c r="BU33" s="25">
        <v>4590.8520969032343</v>
      </c>
      <c r="BV33" s="25"/>
    </row>
    <row r="34" spans="57:74" ht="12.2" customHeight="1">
      <c r="BE34" s="10" t="s">
        <v>184</v>
      </c>
      <c r="BF34" s="34">
        <v>1070.4523995572054</v>
      </c>
      <c r="BG34" s="34">
        <v>2731.1565908684793</v>
      </c>
      <c r="BH34" s="25">
        <v>2776.9143362642894</v>
      </c>
      <c r="BI34" s="25">
        <v>4773</v>
      </c>
      <c r="BJ34" s="25">
        <v>4621</v>
      </c>
      <c r="BK34" s="25">
        <v>2985</v>
      </c>
      <c r="BL34" s="25">
        <v>4115</v>
      </c>
      <c r="BM34" s="25">
        <v>4643.9242203314689</v>
      </c>
      <c r="BN34" s="25">
        <v>4895</v>
      </c>
      <c r="BO34" s="25">
        <v>4938.42</v>
      </c>
      <c r="BP34" s="25">
        <v>4876</v>
      </c>
      <c r="BQ34" s="25">
        <v>3746.7495129125364</v>
      </c>
      <c r="BR34" s="25">
        <v>3430</v>
      </c>
      <c r="BS34" s="25">
        <v>4188</v>
      </c>
      <c r="BT34" s="25">
        <v>4894.5379721615209</v>
      </c>
      <c r="BU34" s="25">
        <v>4760.2012731568975</v>
      </c>
      <c r="BV34" s="25"/>
    </row>
    <row r="35" spans="57:74" ht="12.2" customHeight="1">
      <c r="BE35" s="10" t="s">
        <v>185</v>
      </c>
      <c r="BF35" s="34">
        <v>1327.8363478428992</v>
      </c>
      <c r="BG35" s="34">
        <v>2230.8423961434432</v>
      </c>
      <c r="BH35" s="25">
        <v>2718.1527577087709</v>
      </c>
      <c r="BI35" s="25">
        <v>4851</v>
      </c>
      <c r="BJ35" s="25">
        <v>4730</v>
      </c>
      <c r="BK35" s="25">
        <v>3057</v>
      </c>
      <c r="BL35" s="25">
        <v>4138</v>
      </c>
      <c r="BM35" s="25">
        <v>4619</v>
      </c>
      <c r="BN35" s="25">
        <v>4721</v>
      </c>
      <c r="BO35" s="25">
        <v>5004</v>
      </c>
      <c r="BP35" s="25">
        <v>4940</v>
      </c>
      <c r="BQ35" s="25">
        <v>3450.1534299463428</v>
      </c>
      <c r="BR35" s="25">
        <v>3593</v>
      </c>
      <c r="BS35" s="25">
        <v>4272</v>
      </c>
      <c r="BT35" s="25">
        <v>4410</v>
      </c>
      <c r="BU35" s="25">
        <v>4397.9136486621137</v>
      </c>
      <c r="BV35" s="25"/>
    </row>
    <row r="36" spans="57:74" ht="12.2" customHeight="1">
      <c r="BE36" s="10" t="s">
        <v>186</v>
      </c>
      <c r="BF36" s="34">
        <v>1916.0644287359942</v>
      </c>
      <c r="BG36" s="34">
        <v>1599.5776183182938</v>
      </c>
      <c r="BH36" s="25">
        <v>2756.7354488887213</v>
      </c>
      <c r="BI36" s="25">
        <v>4897</v>
      </c>
      <c r="BJ36" s="25">
        <v>4640</v>
      </c>
      <c r="BK36" s="25">
        <v>3197</v>
      </c>
      <c r="BL36" s="25">
        <v>4220</v>
      </c>
      <c r="BM36" s="25">
        <v>4650</v>
      </c>
      <c r="BN36" s="25">
        <v>5000</v>
      </c>
      <c r="BO36" s="25">
        <v>5256</v>
      </c>
      <c r="BP36" s="25">
        <v>4425</v>
      </c>
      <c r="BQ36" s="25">
        <v>3394.812414658767</v>
      </c>
      <c r="BR36" s="25">
        <v>3734.82</v>
      </c>
      <c r="BS36" s="25">
        <v>4290</v>
      </c>
      <c r="BT36" s="25">
        <v>4353</v>
      </c>
      <c r="BU36" s="25">
        <v>4198.1968957983581</v>
      </c>
      <c r="BV36" s="25"/>
    </row>
    <row r="37" spans="57:74" ht="12.2" customHeight="1">
      <c r="BE37" s="10" t="s">
        <v>187</v>
      </c>
      <c r="BF37" s="34">
        <v>2468.6828089975811</v>
      </c>
      <c r="BG37" s="34">
        <v>1252.8589359420894</v>
      </c>
      <c r="BH37" s="25">
        <v>2699.6096542040223</v>
      </c>
      <c r="BI37" s="25">
        <v>4800</v>
      </c>
      <c r="BJ37" s="25">
        <v>3518</v>
      </c>
      <c r="BK37" s="25">
        <v>3362</v>
      </c>
      <c r="BL37" s="25">
        <v>4282</v>
      </c>
      <c r="BM37" s="25">
        <v>4619</v>
      </c>
      <c r="BN37" s="25">
        <v>4496.4799999999996</v>
      </c>
      <c r="BO37" s="25">
        <v>5163</v>
      </c>
      <c r="BP37" s="25">
        <v>4839</v>
      </c>
      <c r="BQ37" s="25">
        <v>3156.4658169177292</v>
      </c>
      <c r="BR37" s="25">
        <v>3735</v>
      </c>
      <c r="BS37" s="25">
        <v>4027</v>
      </c>
      <c r="BT37" s="25">
        <v>4341</v>
      </c>
      <c r="BU37" s="25">
        <v>4274.1217960776694</v>
      </c>
      <c r="BV37" s="25"/>
    </row>
    <row r="38" spans="57:74" ht="12.2" customHeight="1">
      <c r="BF38" s="10">
        <v>1702.4130629208385</v>
      </c>
      <c r="BG38" s="10">
        <v>1654.2291563722802</v>
      </c>
    </row>
    <row r="39" spans="57:74" ht="12.2" customHeight="1"/>
    <row r="40" spans="57:74" ht="12.2" customHeight="1"/>
    <row r="41" spans="57:74" ht="12.2" customHeight="1"/>
    <row r="42" spans="57:74" ht="12.2" customHeight="1"/>
    <row r="43" spans="57:74" ht="12.2" customHeight="1"/>
    <row r="44" spans="57:74" ht="12.2" customHeight="1"/>
    <row r="45" spans="57:74" ht="12.2" customHeight="1"/>
    <row r="46" spans="57:74" ht="12.2" customHeight="1"/>
  </sheetData>
  <mergeCells count="11">
    <mergeCell ref="A1:J1"/>
    <mergeCell ref="A3:J3"/>
    <mergeCell ref="B4:C4"/>
    <mergeCell ref="D4:E4"/>
    <mergeCell ref="F4:G4"/>
    <mergeCell ref="H4:J4"/>
    <mergeCell ref="A4:A6"/>
    <mergeCell ref="H5:H6"/>
    <mergeCell ref="B5:C5"/>
    <mergeCell ref="D5:E5"/>
    <mergeCell ref="F5:G5"/>
  </mergeCells>
  <printOptions horizontalCentered="1"/>
  <pageMargins left="0.59055118110236227" right="0.59055118110236227" top="0.94488188976377963" bottom="0.78740157480314965" header="0.51181102362204722" footer="0.19685039370078741"/>
  <pageSetup firstPageNumber="0" orientation="portrait" r:id="rId1"/>
  <headerFooter alignWithMargins="0"/>
  <ignoredErrors>
    <ignoredError sqref="B20 D20 B19:E19" formulaRange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L51"/>
  <sheetViews>
    <sheetView zoomScaleNormal="100" zoomScaleSheetLayoutView="75" workbookViewId="0">
      <selection activeCell="I25" sqref="I25"/>
    </sheetView>
  </sheetViews>
  <sheetFormatPr baseColWidth="10" defaultColWidth="10.90625" defaultRowHeight="12"/>
  <cols>
    <col min="1" max="1" width="16.7265625" style="6" customWidth="1"/>
    <col min="2" max="3" width="6.7265625" style="6" customWidth="1"/>
    <col min="4" max="4" width="7" style="6" customWidth="1"/>
    <col min="5" max="7" width="6.7265625" style="6" customWidth="1"/>
    <col min="8" max="8" width="7.90625" style="6" customWidth="1"/>
    <col min="9" max="9" width="5.6328125" style="6" customWidth="1"/>
    <col min="10" max="10" width="7.81640625" style="6" customWidth="1"/>
    <col min="11" max="35" width="5.6328125" style="6" customWidth="1"/>
    <col min="36" max="36" width="4.08984375" style="6" customWidth="1"/>
    <col min="37" max="37" width="4.81640625" style="6" customWidth="1"/>
    <col min="38" max="38" width="5.08984375" style="6" customWidth="1"/>
    <col min="39" max="16384" width="10.90625" style="6"/>
  </cols>
  <sheetData>
    <row r="1" spans="1:38" ht="13.7" customHeight="1">
      <c r="A1" s="213" t="s">
        <v>43</v>
      </c>
      <c r="B1" s="213"/>
      <c r="C1" s="213"/>
      <c r="D1" s="213"/>
      <c r="E1" s="213"/>
      <c r="F1" s="213"/>
      <c r="G1" s="213"/>
      <c r="H1" s="213"/>
    </row>
    <row r="2" spans="1:38" ht="13.7" customHeight="1">
      <c r="A2" s="39"/>
      <c r="B2" s="39"/>
      <c r="C2" s="39"/>
      <c r="D2" s="39"/>
      <c r="E2" s="39"/>
      <c r="F2" s="39"/>
      <c r="G2" s="39"/>
      <c r="H2" s="39"/>
    </row>
    <row r="3" spans="1:38" ht="13.7" customHeight="1">
      <c r="A3" s="214" t="s">
        <v>44</v>
      </c>
      <c r="B3" s="214"/>
      <c r="C3" s="214"/>
      <c r="D3" s="214"/>
      <c r="E3" s="214"/>
      <c r="F3" s="214"/>
      <c r="G3" s="214"/>
      <c r="H3" s="214"/>
    </row>
    <row r="4" spans="1:38" ht="13.7" customHeight="1">
      <c r="A4" s="217" t="s">
        <v>86</v>
      </c>
      <c r="B4" s="224" t="s">
        <v>192</v>
      </c>
      <c r="C4" s="224"/>
      <c r="D4" s="224"/>
      <c r="E4" s="224"/>
      <c r="F4" s="224"/>
      <c r="G4" s="224"/>
      <c r="H4" s="224"/>
    </row>
    <row r="5" spans="1:38" ht="13.7" customHeight="1">
      <c r="A5" s="229"/>
      <c r="B5" s="227">
        <v>2018</v>
      </c>
      <c r="C5" s="227">
        <v>2019</v>
      </c>
      <c r="D5" s="193" t="s">
        <v>89</v>
      </c>
      <c r="E5" s="224" t="s">
        <v>302</v>
      </c>
      <c r="F5" s="224"/>
      <c r="G5" s="189" t="s">
        <v>88</v>
      </c>
      <c r="H5" s="189" t="s">
        <v>89</v>
      </c>
      <c r="AJ5" s="9">
        <v>2019</v>
      </c>
      <c r="AK5" s="9"/>
    </row>
    <row r="6" spans="1:38" ht="13.7" customHeight="1">
      <c r="A6" s="220"/>
      <c r="B6" s="228"/>
      <c r="C6" s="228"/>
      <c r="D6" s="188" t="s">
        <v>90</v>
      </c>
      <c r="E6" s="189">
        <v>2019</v>
      </c>
      <c r="F6" s="193">
        <v>2020</v>
      </c>
      <c r="G6" s="110" t="s">
        <v>90</v>
      </c>
      <c r="H6" s="191" t="s">
        <v>90</v>
      </c>
      <c r="AJ6" s="31" t="s">
        <v>95</v>
      </c>
      <c r="AK6" s="175">
        <v>4025.3290099999999</v>
      </c>
    </row>
    <row r="7" spans="1:38" ht="13.7" customHeight="1">
      <c r="A7" s="31" t="s">
        <v>95</v>
      </c>
      <c r="B7" s="182">
        <v>3024.8396399999997</v>
      </c>
      <c r="C7" s="182">
        <v>4025.3290099999999</v>
      </c>
      <c r="D7" s="136">
        <f t="shared" ref="D7:D14" si="0">C7/$C$14*100</f>
        <v>43.937839240021106</v>
      </c>
      <c r="E7" s="182">
        <v>1031.3151400000002</v>
      </c>
      <c r="F7" s="182">
        <v>1536.5252399999999</v>
      </c>
      <c r="G7" s="48">
        <f t="shared" ref="G7:G14" si="1">(F7/E7-1)*100</f>
        <v>48.98697598873607</v>
      </c>
      <c r="H7" s="84">
        <f t="shared" ref="H7:H14" si="2">F7/$F$14*100</f>
        <v>51.087750393069143</v>
      </c>
      <c r="AJ7" s="17" t="s">
        <v>215</v>
      </c>
      <c r="AK7" s="123">
        <v>3058.0587</v>
      </c>
    </row>
    <row r="8" spans="1:38" ht="13.7" customHeight="1">
      <c r="A8" s="17" t="s">
        <v>215</v>
      </c>
      <c r="B8" s="22">
        <v>2651.1340299999997</v>
      </c>
      <c r="C8" s="22">
        <v>3058.0587</v>
      </c>
      <c r="D8" s="126">
        <f t="shared" si="0"/>
        <v>33.379753856976755</v>
      </c>
      <c r="E8" s="22">
        <v>888.25581000000011</v>
      </c>
      <c r="F8" s="22">
        <v>585.13904000000002</v>
      </c>
      <c r="G8" s="48">
        <f t="shared" si="1"/>
        <v>-34.124940877110618</v>
      </c>
      <c r="H8" s="48">
        <f t="shared" si="2"/>
        <v>19.45522041717981</v>
      </c>
      <c r="AJ8" s="17" t="s">
        <v>115</v>
      </c>
      <c r="AK8" s="123">
        <v>966.57943569999998</v>
      </c>
    </row>
    <row r="9" spans="1:38" ht="13.7" customHeight="1">
      <c r="A9" s="17" t="s">
        <v>115</v>
      </c>
      <c r="B9" s="123">
        <v>736.13963000000001</v>
      </c>
      <c r="C9" s="123">
        <v>966.57943569999998</v>
      </c>
      <c r="D9" s="126">
        <f t="shared" si="0"/>
        <v>10.550544254392987</v>
      </c>
      <c r="E9" s="123">
        <v>278.90360999999996</v>
      </c>
      <c r="F9" s="123">
        <v>498.89996000000002</v>
      </c>
      <c r="G9" s="48">
        <f t="shared" si="1"/>
        <v>78.878989769978276</v>
      </c>
      <c r="H9" s="48">
        <f t="shared" si="2"/>
        <v>16.587867198063197</v>
      </c>
      <c r="AJ9" s="17" t="s">
        <v>100</v>
      </c>
      <c r="AK9" s="123">
        <v>526.61532000000011</v>
      </c>
      <c r="AL9" s="127"/>
    </row>
    <row r="10" spans="1:38" ht="13.7" customHeight="1">
      <c r="A10" s="17" t="s">
        <v>100</v>
      </c>
      <c r="B10" s="123">
        <v>426.69587999999999</v>
      </c>
      <c r="C10" s="123">
        <v>526.61532000000011</v>
      </c>
      <c r="D10" s="126">
        <f t="shared" si="0"/>
        <v>5.7481858536309494</v>
      </c>
      <c r="E10" s="123">
        <v>134.49943999999999</v>
      </c>
      <c r="F10" s="123">
        <v>138.93534</v>
      </c>
      <c r="G10" s="48">
        <f t="shared" si="1"/>
        <v>3.2980806462837409</v>
      </c>
      <c r="H10" s="48">
        <f t="shared" si="2"/>
        <v>4.6194450868221306</v>
      </c>
      <c r="AJ10" s="17" t="s">
        <v>112</v>
      </c>
      <c r="AK10" s="22">
        <v>350.49671000000001</v>
      </c>
    </row>
    <row r="11" spans="1:38" ht="13.7" customHeight="1">
      <c r="A11" s="17" t="s">
        <v>112</v>
      </c>
      <c r="B11" s="22">
        <v>306.82787999999999</v>
      </c>
      <c r="C11" s="22">
        <v>350.49671000000001</v>
      </c>
      <c r="D11" s="126">
        <f>C11/$C$14*100</f>
        <v>3.825791148966553</v>
      </c>
      <c r="E11" s="22">
        <v>46.738370000000003</v>
      </c>
      <c r="F11" s="22">
        <v>182.94935000000001</v>
      </c>
      <c r="G11" s="48">
        <f t="shared" si="1"/>
        <v>291.43288480107458</v>
      </c>
      <c r="H11" s="48">
        <f t="shared" si="2"/>
        <v>6.0828618261905314</v>
      </c>
      <c r="AJ11" s="10" t="s">
        <v>194</v>
      </c>
      <c r="AK11" s="34">
        <v>234</v>
      </c>
    </row>
    <row r="12" spans="1:38" ht="13.7" customHeight="1">
      <c r="A12" s="17" t="s">
        <v>220</v>
      </c>
      <c r="B12" s="123">
        <v>140.05485999999999</v>
      </c>
      <c r="C12" s="123">
        <v>160.1113</v>
      </c>
      <c r="D12" s="48">
        <f>C12/$C$14*100</f>
        <v>1.7476694556976824</v>
      </c>
      <c r="E12" s="123">
        <v>60.038940000000004</v>
      </c>
      <c r="F12" s="123">
        <v>60.032760000000003</v>
      </c>
      <c r="G12" s="48">
        <f t="shared" si="1"/>
        <v>-1.0293319635557019E-2</v>
      </c>
      <c r="H12" s="48">
        <f t="shared" si="2"/>
        <v>1.9960223095892822</v>
      </c>
      <c r="K12" s="127"/>
      <c r="AJ12" s="10"/>
      <c r="AK12" s="34">
        <f>SUM(AK6:AK11)</f>
        <v>9161.0791757000006</v>
      </c>
    </row>
    <row r="13" spans="1:38" ht="13.7" customHeight="1">
      <c r="A13" s="17" t="s">
        <v>194</v>
      </c>
      <c r="B13" s="22">
        <v>51.44118000000001</v>
      </c>
      <c r="C13" s="22">
        <v>74.227290000000011</v>
      </c>
      <c r="D13" s="126">
        <f t="shared" si="0"/>
        <v>0.81021619031395065</v>
      </c>
      <c r="E13" s="22">
        <v>16.848119999999998</v>
      </c>
      <c r="F13" s="22">
        <v>5.1379999999999999</v>
      </c>
      <c r="G13" s="48">
        <f t="shared" si="1"/>
        <v>-69.504015878329454</v>
      </c>
      <c r="H13" s="48">
        <f t="shared" si="2"/>
        <v>0.17083276908590794</v>
      </c>
      <c r="I13" s="86"/>
      <c r="AJ13" s="87"/>
      <c r="AK13" s="88"/>
    </row>
    <row r="14" spans="1:38" ht="13.7" customHeight="1">
      <c r="A14" s="17" t="s">
        <v>124</v>
      </c>
      <c r="B14" s="41">
        <f>SUM(B7:B13)</f>
        <v>7337.1330999999991</v>
      </c>
      <c r="C14" s="41">
        <f>SUM(C7:C13)</f>
        <v>9161.4177657000018</v>
      </c>
      <c r="D14" s="100">
        <f t="shared" si="0"/>
        <v>100</v>
      </c>
      <c r="E14" s="24">
        <f>SUM(E7:E13)</f>
        <v>2456.5994300000002</v>
      </c>
      <c r="F14" s="24">
        <f>SUM(F7:F13)</f>
        <v>3007.61969</v>
      </c>
      <c r="G14" s="44">
        <f t="shared" si="1"/>
        <v>22.430203852974095</v>
      </c>
      <c r="H14" s="48">
        <f t="shared" si="2"/>
        <v>100</v>
      </c>
      <c r="AJ14" s="87"/>
      <c r="AK14" s="87"/>
    </row>
    <row r="15" spans="1:38" ht="13.7" customHeight="1">
      <c r="A15" s="37" t="s">
        <v>125</v>
      </c>
      <c r="B15" s="42"/>
      <c r="C15" s="42"/>
      <c r="D15" s="42"/>
      <c r="E15" s="42"/>
      <c r="F15" s="42"/>
      <c r="G15" s="42"/>
      <c r="H15" s="43"/>
      <c r="J15" s="86"/>
      <c r="AH15" s="127"/>
      <c r="AJ15" s="87"/>
      <c r="AK15" s="87"/>
    </row>
    <row r="16" spans="1:38" ht="13.7" customHeight="1">
      <c r="A16" s="10"/>
      <c r="B16" s="10"/>
      <c r="C16" s="10"/>
      <c r="D16" s="10"/>
      <c r="E16" s="10"/>
      <c r="F16" s="10"/>
      <c r="G16" s="10"/>
      <c r="H16" s="10"/>
      <c r="AJ16" s="10">
        <v>2020</v>
      </c>
      <c r="AK16" s="34"/>
    </row>
    <row r="17" spans="1:38" ht="13.7" customHeight="1">
      <c r="A17" s="9"/>
      <c r="B17" s="9"/>
      <c r="C17" s="9"/>
      <c r="D17" s="9"/>
      <c r="E17" s="9"/>
      <c r="F17" s="9"/>
      <c r="G17" s="9"/>
      <c r="H17" s="9"/>
      <c r="AJ17" s="10" t="str">
        <f t="shared" ref="AJ17:AJ23" si="3">A7</f>
        <v>México</v>
      </c>
      <c r="AK17" s="34">
        <f>F7</f>
        <v>1536.5252399999999</v>
      </c>
      <c r="AL17" s="89">
        <f>AK17/$AK$25</f>
        <v>0.51087750393069142</v>
      </c>
    </row>
    <row r="18" spans="1:38" ht="13.7" customHeight="1">
      <c r="A18" s="9"/>
      <c r="B18" s="9"/>
      <c r="C18" s="9"/>
      <c r="D18" s="9"/>
      <c r="E18" s="9"/>
      <c r="F18" s="9"/>
      <c r="G18" s="9"/>
      <c r="H18" s="9"/>
      <c r="AJ18" s="10" t="str">
        <f t="shared" si="3"/>
        <v>Rusia</v>
      </c>
      <c r="AK18" s="34">
        <f t="shared" ref="AK18:AK23" si="4">F8</f>
        <v>585.13904000000002</v>
      </c>
      <c r="AL18" s="89">
        <f t="shared" ref="AL18:AL23" si="5">AK18/$AK$25</f>
        <v>0.19455220417179808</v>
      </c>
    </row>
    <row r="19" spans="1:38" ht="13.7" customHeight="1">
      <c r="A19" s="9"/>
      <c r="B19" s="9"/>
      <c r="C19" s="9"/>
      <c r="D19" s="9"/>
      <c r="E19" s="9"/>
      <c r="F19" s="9"/>
      <c r="G19" s="9"/>
      <c r="H19" s="9"/>
      <c r="AJ19" s="10" t="str">
        <f t="shared" si="3"/>
        <v>Corea del Sur</v>
      </c>
      <c r="AK19" s="34">
        <f t="shared" si="4"/>
        <v>498.89996000000002</v>
      </c>
      <c r="AL19" s="89">
        <f t="shared" si="5"/>
        <v>0.16587867198063197</v>
      </c>
    </row>
    <row r="20" spans="1:38" ht="13.7" customHeight="1">
      <c r="A20" s="9"/>
      <c r="B20" s="9"/>
      <c r="C20" s="9"/>
      <c r="D20" s="9"/>
      <c r="E20" s="9"/>
      <c r="F20" s="9"/>
      <c r="G20" s="9"/>
      <c r="H20" s="9"/>
      <c r="AJ20" s="10" t="str">
        <f t="shared" si="3"/>
        <v>Perú</v>
      </c>
      <c r="AK20" s="34">
        <f t="shared" si="4"/>
        <v>138.93534</v>
      </c>
      <c r="AL20" s="89">
        <f t="shared" si="5"/>
        <v>4.6194450868221305E-2</v>
      </c>
    </row>
    <row r="21" spans="1:38" ht="13.7" customHeight="1">
      <c r="A21" s="9"/>
      <c r="B21" s="9"/>
      <c r="C21" s="9"/>
      <c r="D21" s="9"/>
      <c r="E21" s="9"/>
      <c r="F21" s="9"/>
      <c r="G21" s="9"/>
      <c r="H21" s="9"/>
      <c r="L21" s="125"/>
      <c r="AJ21" s="10" t="str">
        <f t="shared" si="3"/>
        <v>China</v>
      </c>
      <c r="AK21" s="34">
        <f t="shared" si="4"/>
        <v>182.94935000000001</v>
      </c>
      <c r="AL21" s="89">
        <f t="shared" si="5"/>
        <v>6.0828618261905318E-2</v>
      </c>
    </row>
    <row r="22" spans="1:38" ht="13.7" customHeight="1">
      <c r="A22" s="9"/>
      <c r="B22" s="9"/>
      <c r="C22" s="9"/>
      <c r="D22" s="9"/>
      <c r="E22" s="9"/>
      <c r="F22" s="9"/>
      <c r="G22" s="9"/>
      <c r="H22" s="9"/>
      <c r="AJ22" s="10" t="str">
        <f t="shared" si="3"/>
        <v>Guatemala</v>
      </c>
      <c r="AK22" s="34">
        <f t="shared" si="4"/>
        <v>60.032760000000003</v>
      </c>
      <c r="AL22" s="89">
        <f t="shared" si="5"/>
        <v>1.9960223095892821E-2</v>
      </c>
    </row>
    <row r="23" spans="1:38" ht="13.7" customHeight="1">
      <c r="A23" s="9"/>
      <c r="B23" s="9"/>
      <c r="C23" s="9"/>
      <c r="D23" s="9"/>
      <c r="E23" s="9"/>
      <c r="F23" s="9"/>
      <c r="G23" s="9"/>
      <c r="H23" s="9"/>
      <c r="AJ23" s="10" t="str">
        <f t="shared" si="3"/>
        <v>Otros</v>
      </c>
      <c r="AK23" s="34">
        <f t="shared" si="4"/>
        <v>5.1379999999999999</v>
      </c>
      <c r="AL23" s="89">
        <f t="shared" si="5"/>
        <v>1.7083276908590793E-3</v>
      </c>
    </row>
    <row r="24" spans="1:38" ht="13.7" customHeight="1">
      <c r="A24" s="9"/>
      <c r="B24" s="9"/>
      <c r="C24" s="9"/>
      <c r="D24" s="9"/>
      <c r="E24" s="9"/>
      <c r="F24" s="9"/>
      <c r="G24" s="9"/>
      <c r="H24" s="9"/>
      <c r="AJ24" s="10"/>
      <c r="AK24" s="34"/>
      <c r="AL24" s="89"/>
    </row>
    <row r="25" spans="1:38" ht="13.7" customHeight="1">
      <c r="A25" s="9"/>
      <c r="B25" s="9"/>
      <c r="C25" s="9"/>
      <c r="D25" s="9"/>
      <c r="E25" s="9"/>
      <c r="F25" s="9"/>
      <c r="G25" s="9"/>
      <c r="H25" s="9"/>
      <c r="AJ25" s="10"/>
      <c r="AK25" s="34">
        <f>SUM(AK17:AK24)</f>
        <v>3007.61969</v>
      </c>
      <c r="AL25" s="90">
        <f>AK25/AK$25</f>
        <v>1</v>
      </c>
    </row>
    <row r="26" spans="1:38" ht="13.7" customHeight="1">
      <c r="A26" s="9"/>
      <c r="B26" s="9"/>
      <c r="C26" s="9"/>
      <c r="D26" s="9"/>
      <c r="E26" s="9"/>
      <c r="F26" s="9"/>
      <c r="G26" s="9"/>
      <c r="H26" s="9"/>
    </row>
    <row r="27" spans="1:38" ht="13.7" customHeight="1">
      <c r="A27" s="9"/>
      <c r="B27" s="9"/>
      <c r="C27" s="9"/>
      <c r="D27" s="9"/>
      <c r="E27" s="9"/>
      <c r="F27" s="9"/>
      <c r="G27" s="9"/>
      <c r="H27" s="9"/>
      <c r="AH27" s="10"/>
      <c r="AI27" s="88"/>
    </row>
    <row r="28" spans="1:38" ht="13.7" customHeight="1">
      <c r="A28" s="9"/>
      <c r="B28" s="9"/>
      <c r="C28" s="9"/>
      <c r="D28" s="9"/>
      <c r="E28" s="9"/>
      <c r="F28" s="9"/>
      <c r="G28" s="9"/>
      <c r="H28" s="9"/>
      <c r="AH28" s="10"/>
      <c r="AI28" s="34"/>
      <c r="AJ28" s="88"/>
    </row>
    <row r="29" spans="1:38" ht="13.7" customHeight="1">
      <c r="A29" s="9"/>
      <c r="B29" s="9"/>
      <c r="C29" s="9"/>
      <c r="D29" s="9"/>
      <c r="E29" s="9"/>
      <c r="F29" s="9"/>
      <c r="G29" s="9"/>
      <c r="H29" s="9"/>
      <c r="AH29" s="10"/>
      <c r="AI29" s="88"/>
      <c r="AJ29" s="34"/>
    </row>
    <row r="30" spans="1:38" ht="13.7" customHeight="1">
      <c r="A30" s="9"/>
      <c r="B30" s="9"/>
      <c r="C30" s="9"/>
      <c r="D30" s="9"/>
      <c r="E30" s="9"/>
      <c r="F30" s="9"/>
      <c r="G30" s="9"/>
      <c r="H30" s="9"/>
      <c r="AH30" s="10"/>
      <c r="AI30" s="34"/>
      <c r="AJ30" s="88"/>
    </row>
    <row r="31" spans="1:38" ht="13.7" customHeight="1">
      <c r="A31" s="9"/>
      <c r="B31" s="9"/>
      <c r="C31" s="9"/>
      <c r="D31" s="9"/>
      <c r="E31" s="9"/>
      <c r="F31" s="9"/>
      <c r="G31" s="9"/>
      <c r="H31" s="9"/>
      <c r="AH31" s="10"/>
      <c r="AI31" s="88"/>
      <c r="AJ31" s="34"/>
    </row>
    <row r="32" spans="1:38" ht="13.7" customHeight="1">
      <c r="A32" s="9"/>
      <c r="B32" s="9"/>
      <c r="C32" s="9"/>
      <c r="D32" s="9"/>
      <c r="E32" s="9"/>
      <c r="F32" s="9"/>
      <c r="G32" s="9"/>
      <c r="H32" s="9"/>
      <c r="AH32" s="10"/>
      <c r="AI32" s="34"/>
      <c r="AJ32" s="88"/>
    </row>
    <row r="33" spans="1:36" ht="13.7" customHeight="1">
      <c r="A33" s="9"/>
      <c r="B33" s="9"/>
      <c r="C33" s="9"/>
      <c r="D33" s="9"/>
      <c r="E33" s="9"/>
      <c r="F33" s="9"/>
      <c r="G33" s="9"/>
      <c r="H33" s="9"/>
      <c r="AH33" s="10"/>
      <c r="AI33" s="34"/>
      <c r="AJ33" s="34"/>
    </row>
    <row r="34" spans="1:36" ht="13.7" customHeight="1">
      <c r="A34" s="9"/>
      <c r="B34" s="9"/>
      <c r="C34" s="9"/>
      <c r="D34" s="9"/>
      <c r="E34" s="9"/>
      <c r="F34" s="9"/>
      <c r="G34" s="9"/>
      <c r="H34" s="9"/>
      <c r="AH34" s="10"/>
      <c r="AI34" s="34"/>
      <c r="AJ34" s="34"/>
    </row>
    <row r="35" spans="1:36" ht="13.7" customHeight="1">
      <c r="A35" s="9"/>
      <c r="B35" s="9"/>
      <c r="C35" s="9"/>
      <c r="D35" s="9"/>
      <c r="E35" s="9"/>
      <c r="F35" s="9"/>
      <c r="G35" s="9"/>
      <c r="H35" s="9"/>
      <c r="AH35" s="10"/>
      <c r="AI35" s="34"/>
      <c r="AJ35" s="34"/>
    </row>
    <row r="36" spans="1:36" ht="13.7" customHeight="1">
      <c r="A36" s="9"/>
      <c r="B36" s="9"/>
      <c r="C36" s="9"/>
      <c r="D36" s="9"/>
      <c r="E36" s="9"/>
      <c r="F36" s="9"/>
      <c r="G36" s="9"/>
      <c r="H36" s="9"/>
      <c r="AH36" s="10"/>
      <c r="AI36" s="34"/>
      <c r="AJ36" s="34"/>
    </row>
    <row r="37" spans="1:36" ht="13.7" customHeight="1">
      <c r="A37" s="9"/>
      <c r="B37" s="9"/>
      <c r="C37" s="9"/>
      <c r="D37" s="9"/>
      <c r="E37" s="9"/>
      <c r="F37" s="9"/>
      <c r="G37" s="9"/>
      <c r="H37" s="9"/>
      <c r="AH37" s="10"/>
      <c r="AI37" s="34"/>
      <c r="AJ37" s="34"/>
    </row>
    <row r="38" spans="1:36" ht="13.7" customHeight="1">
      <c r="A38" s="9"/>
      <c r="B38" s="9"/>
      <c r="C38" s="9"/>
      <c r="D38" s="9"/>
      <c r="E38" s="9"/>
      <c r="F38" s="9"/>
      <c r="G38" s="9"/>
      <c r="H38" s="9"/>
      <c r="AH38" s="10"/>
      <c r="AI38" s="34"/>
      <c r="AJ38" s="34"/>
    </row>
    <row r="39" spans="1:36" ht="13.7" customHeight="1">
      <c r="A39" s="9"/>
      <c r="B39" s="9"/>
      <c r="C39" s="9"/>
      <c r="D39" s="9"/>
      <c r="E39" s="9"/>
      <c r="F39" s="9"/>
      <c r="G39" s="9"/>
      <c r="H39" s="9"/>
      <c r="AH39" s="10"/>
      <c r="AI39" s="34"/>
      <c r="AJ39" s="34"/>
    </row>
    <row r="40" spans="1:36" ht="13.7" customHeight="1">
      <c r="A40" s="9"/>
      <c r="B40" s="9"/>
      <c r="C40" s="9"/>
      <c r="D40" s="9"/>
      <c r="E40" s="9"/>
      <c r="F40" s="9"/>
      <c r="G40" s="9"/>
      <c r="H40" s="9"/>
      <c r="AH40" s="10"/>
      <c r="AI40" s="34"/>
      <c r="AJ40" s="34"/>
    </row>
    <row r="41" spans="1:36" ht="13.7" customHeight="1">
      <c r="A41" s="9"/>
      <c r="B41" s="9"/>
      <c r="C41" s="9"/>
      <c r="D41" s="9"/>
      <c r="E41" s="9"/>
      <c r="F41" s="9"/>
      <c r="G41" s="9"/>
      <c r="H41" s="9"/>
      <c r="AJ41" s="34"/>
    </row>
    <row r="42" spans="1:36" ht="13.7" customHeight="1">
      <c r="A42" s="9"/>
      <c r="B42" s="9"/>
      <c r="C42" s="9"/>
      <c r="D42" s="9"/>
      <c r="E42" s="9"/>
      <c r="F42" s="9"/>
      <c r="G42" s="9"/>
      <c r="H42" s="9"/>
    </row>
    <row r="43" spans="1:36" ht="13.7" customHeight="1">
      <c r="A43" s="9"/>
      <c r="B43" s="9"/>
      <c r="C43" s="9"/>
      <c r="D43" s="9"/>
      <c r="E43" s="9"/>
      <c r="F43" s="9"/>
      <c r="G43" s="9"/>
      <c r="H43" s="9"/>
    </row>
    <row r="44" spans="1:36" ht="13.7" customHeight="1">
      <c r="A44" s="9"/>
      <c r="B44" s="9"/>
      <c r="C44" s="9"/>
      <c r="D44" s="9"/>
      <c r="E44" s="9"/>
      <c r="F44" s="9"/>
      <c r="G44" s="9"/>
      <c r="H44" s="9"/>
    </row>
    <row r="45" spans="1:36" ht="13.7" customHeight="1">
      <c r="A45" s="9"/>
      <c r="B45" s="9"/>
      <c r="C45" s="9"/>
      <c r="D45" s="9"/>
      <c r="E45" s="9"/>
      <c r="F45" s="9"/>
      <c r="G45" s="9"/>
      <c r="H45" s="9"/>
    </row>
    <row r="46" spans="1:36" ht="13.7" customHeight="1">
      <c r="A46" s="9"/>
      <c r="B46" s="9"/>
      <c r="C46" s="9"/>
      <c r="D46" s="9"/>
      <c r="E46" s="9"/>
      <c r="F46" s="9"/>
      <c r="G46" s="9"/>
      <c r="H46" s="9"/>
    </row>
    <row r="47" spans="1:36" ht="13.7" customHeight="1">
      <c r="A47" s="9"/>
      <c r="B47" s="9"/>
      <c r="C47" s="9"/>
      <c r="D47" s="9"/>
      <c r="E47" s="9"/>
      <c r="F47" s="9"/>
      <c r="G47" s="9"/>
      <c r="H47" s="9"/>
    </row>
    <row r="48" spans="1:36" ht="13.7" customHeight="1">
      <c r="A48" s="9"/>
      <c r="B48" s="9"/>
      <c r="C48" s="9"/>
      <c r="D48" s="9"/>
      <c r="E48" s="9"/>
      <c r="F48" s="9"/>
      <c r="G48" s="9"/>
      <c r="H48" s="9"/>
    </row>
    <row r="49" spans="1:8" ht="13.7" customHeight="1">
      <c r="A49" s="9"/>
      <c r="B49" s="9"/>
      <c r="C49" s="9"/>
      <c r="D49" s="9"/>
      <c r="E49" s="9"/>
      <c r="F49" s="9"/>
      <c r="G49" s="9"/>
      <c r="H49" s="9"/>
    </row>
    <row r="50" spans="1:8" ht="13.7" customHeight="1"/>
    <row r="51" spans="1:8" ht="13.7" customHeight="1"/>
  </sheetData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27" right="0.59055118110236227" top="0.9055118110236221" bottom="0.78740157480314965" header="0.51181102362204722" footer="0.19685039370078741"/>
  <pageSetup scale="98" firstPageNumber="0" orientation="portrait" r:id="rId1"/>
  <headerFooter alignWithMargins="0"/>
  <colBreaks count="1" manualBreakCount="1">
    <brk id="8" max="1048575" man="1"/>
  </colBreaks>
  <ignoredErrors>
    <ignoredError sqref="B14:C14 E14:F14" formulaRange="1"/>
    <ignoredError sqref="D14" formula="1" formulaRange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J42"/>
  <sheetViews>
    <sheetView zoomScale="96" zoomScaleNormal="96" zoomScaleSheetLayoutView="75" workbookViewId="0">
      <selection activeCell="A11" sqref="A11"/>
    </sheetView>
  </sheetViews>
  <sheetFormatPr baseColWidth="10" defaultColWidth="10.90625" defaultRowHeight="12"/>
  <cols>
    <col min="1" max="1" width="8.81640625" style="9" customWidth="1"/>
    <col min="2" max="2" width="20.453125" style="9" customWidth="1"/>
    <col min="3" max="3" width="9.90625" style="9" customWidth="1"/>
    <col min="4" max="4" width="12" style="9" customWidth="1"/>
    <col min="5" max="5" width="10.81640625" style="9" customWidth="1"/>
    <col min="6" max="6" width="7.36328125" style="9" customWidth="1"/>
    <col min="7" max="7" width="5.90625" style="9" customWidth="1"/>
    <col min="8" max="33" width="7.36328125" style="9" customWidth="1"/>
    <col min="34" max="34" width="9.26953125" style="9" customWidth="1"/>
    <col min="35" max="35" width="5.36328125" style="9" customWidth="1"/>
    <col min="36" max="36" width="8.36328125" style="63" customWidth="1"/>
    <col min="37" max="16384" width="10.90625" style="9"/>
  </cols>
  <sheetData>
    <row r="1" spans="1:36"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6">
      <c r="A2" s="213" t="s">
        <v>45</v>
      </c>
      <c r="B2" s="213"/>
      <c r="C2" s="213"/>
      <c r="D2" s="213"/>
      <c r="E2" s="213"/>
    </row>
    <row r="3" spans="1:36">
      <c r="A3" s="187"/>
      <c r="B3" s="187"/>
      <c r="C3" s="187"/>
      <c r="D3" s="187"/>
      <c r="E3" s="187"/>
    </row>
    <row r="4" spans="1:36">
      <c r="A4" s="240" t="s">
        <v>46</v>
      </c>
      <c r="B4" s="241"/>
      <c r="C4" s="241"/>
      <c r="D4" s="241"/>
      <c r="E4" s="242"/>
    </row>
    <row r="5" spans="1:36">
      <c r="A5" s="243" t="s">
        <v>304</v>
      </c>
      <c r="B5" s="244"/>
      <c r="C5" s="244"/>
      <c r="D5" s="244"/>
      <c r="E5" s="245"/>
    </row>
    <row r="6" spans="1:36">
      <c r="A6" s="196" t="s">
        <v>126</v>
      </c>
      <c r="B6" s="246" t="s">
        <v>198</v>
      </c>
      <c r="C6" s="189" t="s">
        <v>168</v>
      </c>
      <c r="D6" s="189" t="s">
        <v>159</v>
      </c>
      <c r="E6" s="193" t="s">
        <v>160</v>
      </c>
    </row>
    <row r="7" spans="1:36">
      <c r="A7" s="71" t="s">
        <v>259</v>
      </c>
      <c r="B7" s="247"/>
      <c r="C7" s="188" t="s">
        <v>161</v>
      </c>
      <c r="D7" s="188" t="s">
        <v>233</v>
      </c>
      <c r="E7" s="19" t="s">
        <v>162</v>
      </c>
    </row>
    <row r="8" spans="1:36">
      <c r="A8" s="168"/>
      <c r="B8" s="197"/>
      <c r="C8" s="170"/>
      <c r="D8" s="170"/>
      <c r="E8" s="102"/>
    </row>
    <row r="9" spans="1:36">
      <c r="A9" s="122">
        <v>4061030</v>
      </c>
      <c r="B9" s="167" t="s">
        <v>201</v>
      </c>
      <c r="C9" s="169">
        <v>264.40522999999996</v>
      </c>
      <c r="D9" s="169">
        <v>1015.29349</v>
      </c>
      <c r="E9" s="22">
        <f>D9/C9*1000</f>
        <v>3839.9145508581664</v>
      </c>
    </row>
    <row r="10" spans="1:36">
      <c r="A10" s="122"/>
      <c r="B10" s="142" t="s">
        <v>124</v>
      </c>
      <c r="C10" s="143">
        <f>SUM(C9:C9)</f>
        <v>264.40522999999996</v>
      </c>
      <c r="D10" s="143">
        <f>SUM(D9:D9)</f>
        <v>1015.29349</v>
      </c>
      <c r="E10" s="41">
        <f>D10/C10*1000</f>
        <v>3839.9145508581664</v>
      </c>
      <c r="H10" s="25"/>
    </row>
    <row r="11" spans="1:36">
      <c r="A11" s="206"/>
      <c r="B11" s="142"/>
      <c r="C11" s="143"/>
      <c r="D11" s="143"/>
      <c r="E11" s="41"/>
      <c r="H11" s="25"/>
      <c r="AH11" s="9" t="str">
        <f>B9</f>
        <v>Mozzarella</v>
      </c>
      <c r="AI11" s="9">
        <f>C9</f>
        <v>264.40522999999996</v>
      </c>
      <c r="AJ11" s="63">
        <f>AI11/$AI$16*100</f>
        <v>8.7918366976966347</v>
      </c>
    </row>
    <row r="12" spans="1:36">
      <c r="A12" s="145">
        <v>4062000</v>
      </c>
      <c r="B12" s="10" t="s">
        <v>205</v>
      </c>
      <c r="C12" s="144">
        <v>0.22500000000000001</v>
      </c>
      <c r="D12" s="144">
        <v>8.25</v>
      </c>
      <c r="E12" s="41">
        <f t="shared" ref="E12" si="0">D12/C12*1000</f>
        <v>36666.666666666664</v>
      </c>
      <c r="H12" s="25"/>
      <c r="AH12" s="9" t="str">
        <f t="shared" ref="AH12:AI14" si="1">B14</f>
        <v>Gouda y del tipo gouda</v>
      </c>
      <c r="AI12" s="48">
        <f t="shared" si="1"/>
        <v>2107.4009599999999</v>
      </c>
      <c r="AJ12" s="63">
        <f>AI12/$AI$16*100</f>
        <v>70.073973562811602</v>
      </c>
    </row>
    <row r="13" spans="1:36">
      <c r="A13" s="145"/>
      <c r="B13" s="10"/>
      <c r="C13" s="144"/>
      <c r="D13" s="144"/>
      <c r="E13" s="41"/>
      <c r="H13" s="25"/>
      <c r="AH13" s="9" t="str">
        <f t="shared" si="1"/>
        <v>Edam y del tipo edam</v>
      </c>
      <c r="AI13" s="48">
        <f t="shared" si="1"/>
        <v>5.8923999999999994</v>
      </c>
      <c r="AJ13" s="63">
        <f>AI13/$AI$16*100</f>
        <v>0.19593038518000441</v>
      </c>
    </row>
    <row r="14" spans="1:36">
      <c r="A14" s="145">
        <v>4069010</v>
      </c>
      <c r="B14" s="10" t="s">
        <v>213</v>
      </c>
      <c r="C14" s="169">
        <v>2107.4009599999999</v>
      </c>
      <c r="D14" s="169">
        <v>8157.4266200000002</v>
      </c>
      <c r="E14" s="41">
        <f>D14/C14*1000</f>
        <v>3870.8469697195164</v>
      </c>
      <c r="H14" s="25"/>
      <c r="AH14" s="9" t="str">
        <f t="shared" si="1"/>
        <v>Parmesano y del tipo parmesano</v>
      </c>
      <c r="AI14" s="48">
        <f t="shared" si="1"/>
        <v>379.08190999999999</v>
      </c>
      <c r="AJ14" s="63">
        <f>AI14/$AI$16*100</f>
        <v>12.604993659811242</v>
      </c>
    </row>
    <row r="15" spans="1:36">
      <c r="A15" s="145">
        <v>4069030</v>
      </c>
      <c r="B15" s="10" t="s">
        <v>260</v>
      </c>
      <c r="C15" s="169">
        <v>5.8923999999999994</v>
      </c>
      <c r="D15" s="169">
        <v>25.012580000000003</v>
      </c>
      <c r="E15" s="41">
        <f>D15/C15*1000</f>
        <v>4244.8883307311125</v>
      </c>
      <c r="H15" s="25"/>
      <c r="AH15" s="60" t="s">
        <v>194</v>
      </c>
      <c r="AI15" s="48">
        <f>C17</f>
        <v>250.61419000000001</v>
      </c>
      <c r="AJ15" s="63">
        <f>AI15/$AI$16*100</f>
        <v>8.3332656945005112</v>
      </c>
    </row>
    <row r="16" spans="1:36">
      <c r="A16" s="145">
        <v>4069040</v>
      </c>
      <c r="B16" s="10" t="s">
        <v>261</v>
      </c>
      <c r="C16" s="169">
        <v>379.08190999999999</v>
      </c>
      <c r="D16" s="169">
        <v>2288.9216499999998</v>
      </c>
      <c r="E16" s="41">
        <f t="shared" ref="E16:E18" si="2">D16/C16*1000</f>
        <v>6038.0661530380066</v>
      </c>
      <c r="H16" s="25"/>
      <c r="AI16" s="60">
        <f>SUM(AI10:AI15)</f>
        <v>3007.3946900000001</v>
      </c>
      <c r="AJ16" s="63">
        <f>SUM(AJ10:AJ15)</f>
        <v>100</v>
      </c>
    </row>
    <row r="17" spans="1:36">
      <c r="A17" s="145">
        <v>4069090</v>
      </c>
      <c r="B17" s="10" t="s">
        <v>212</v>
      </c>
      <c r="C17" s="169">
        <v>250.61419000000001</v>
      </c>
      <c r="D17" s="169">
        <v>956.77256999999997</v>
      </c>
      <c r="E17" s="41">
        <f t="shared" si="2"/>
        <v>3817.7110801267877</v>
      </c>
      <c r="H17" s="25"/>
      <c r="AI17" s="60"/>
    </row>
    <row r="18" spans="1:36">
      <c r="A18" s="73"/>
      <c r="B18" s="10" t="s">
        <v>124</v>
      </c>
      <c r="C18" s="144">
        <f>SUM(C14:C17)</f>
        <v>2742.9894599999998</v>
      </c>
      <c r="D18" s="144">
        <f>SUM(D14:D17)</f>
        <v>11428.133419999998</v>
      </c>
      <c r="E18" s="41">
        <f t="shared" si="2"/>
        <v>4166.3059908367268</v>
      </c>
      <c r="AI18" s="60"/>
    </row>
    <row r="19" spans="1:36">
      <c r="A19" s="73"/>
      <c r="B19" s="10"/>
      <c r="C19" s="144"/>
      <c r="D19" s="144"/>
      <c r="E19" s="41"/>
      <c r="AI19" s="60"/>
    </row>
    <row r="20" spans="1:36">
      <c r="A20" s="74"/>
      <c r="B20" s="10" t="s">
        <v>124</v>
      </c>
      <c r="C20" s="144">
        <f>C10+C18+C12</f>
        <v>3007.6196899999995</v>
      </c>
      <c r="D20" s="144">
        <f>D10+D18+D12</f>
        <v>12451.676909999998</v>
      </c>
      <c r="E20" s="41">
        <f>D20/C20*1000</f>
        <v>4140.0436868399411</v>
      </c>
      <c r="AI20" s="60"/>
    </row>
    <row r="21" spans="1:36">
      <c r="A21" s="74"/>
      <c r="B21" s="18"/>
      <c r="C21" s="22"/>
      <c r="D21" s="22"/>
      <c r="E21" s="41"/>
      <c r="H21" s="60"/>
      <c r="AI21" s="60"/>
    </row>
    <row r="22" spans="1:36">
      <c r="A22" s="74"/>
      <c r="B22" s="18"/>
      <c r="C22" s="48"/>
      <c r="D22" s="48"/>
      <c r="E22" s="41"/>
      <c r="AJ22" s="114"/>
    </row>
    <row r="23" spans="1:36">
      <c r="A23" s="74"/>
      <c r="B23" s="51"/>
      <c r="C23" s="20"/>
      <c r="D23" s="20"/>
      <c r="E23" s="18"/>
      <c r="AJ23" s="114"/>
    </row>
    <row r="24" spans="1:36">
      <c r="A24" s="37" t="s">
        <v>125</v>
      </c>
      <c r="B24" s="42"/>
      <c r="C24" s="42"/>
      <c r="D24" s="42"/>
      <c r="E24" s="43"/>
      <c r="AJ24" s="114"/>
    </row>
    <row r="25" spans="1:36">
      <c r="AJ25" s="114"/>
    </row>
    <row r="26" spans="1:36">
      <c r="AJ26" s="114"/>
    </row>
    <row r="27" spans="1:36">
      <c r="AJ27" s="114"/>
    </row>
    <row r="28" spans="1:36">
      <c r="AJ28" s="114"/>
    </row>
    <row r="29" spans="1:36">
      <c r="AH29" s="60"/>
      <c r="AI29" s="60"/>
    </row>
    <row r="30" spans="1:36">
      <c r="AH30" s="60"/>
      <c r="AI30" s="60"/>
    </row>
    <row r="31" spans="1:36">
      <c r="AH31" s="60"/>
      <c r="AI31" s="60"/>
    </row>
    <row r="34" spans="34:35">
      <c r="AH34" s="60"/>
      <c r="AI34" s="60"/>
    </row>
    <row r="35" spans="34:35">
      <c r="AH35" s="60"/>
      <c r="AI35" s="60"/>
    </row>
    <row r="36" spans="34:35">
      <c r="AH36" s="60"/>
      <c r="AI36" s="60"/>
    </row>
    <row r="38" spans="34:35" ht="12.75" customHeight="1"/>
    <row r="40" spans="34:35">
      <c r="AH40" s="9" t="s">
        <v>262</v>
      </c>
      <c r="AI40" s="60"/>
    </row>
    <row r="41" spans="34:35">
      <c r="AI41" s="60"/>
    </row>
    <row r="42" spans="34:35">
      <c r="AI42" s="60"/>
    </row>
  </sheetData>
  <mergeCells count="4">
    <mergeCell ref="A2:E2"/>
    <mergeCell ref="A4:E4"/>
    <mergeCell ref="A5:E5"/>
    <mergeCell ref="B6:B7"/>
  </mergeCells>
  <printOptions horizontalCentered="1"/>
  <pageMargins left="0.59055118110236227" right="0.59055118110236227" top="0.94488188976377963" bottom="0.86614173228346458" header="0.51181102362204722" footer="0.19685039370078741"/>
  <pageSetup firstPageNumber="0" orientation="portrait" r:id="rId1"/>
  <headerFooter alignWithMargins="0"/>
  <colBreaks count="1" manualBreakCount="1">
    <brk id="5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R30"/>
  <sheetViews>
    <sheetView zoomScale="91" zoomScaleNormal="91" zoomScaleSheetLayoutView="75" workbookViewId="0">
      <selection activeCell="A31" sqref="A31"/>
    </sheetView>
  </sheetViews>
  <sheetFormatPr baseColWidth="10" defaultColWidth="6.453125" defaultRowHeight="12"/>
  <cols>
    <col min="1" max="1" width="9.7265625" style="9" customWidth="1"/>
    <col min="2" max="18" width="4.81640625" style="9" customWidth="1"/>
    <col min="19" max="16384" width="6.453125" style="9"/>
  </cols>
  <sheetData>
    <row r="1" spans="1:18">
      <c r="A1" s="213" t="s">
        <v>47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</row>
    <row r="2" spans="1:18" ht="14.2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18" ht="14.25" customHeight="1">
      <c r="A3" s="257" t="s">
        <v>48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9"/>
    </row>
    <row r="4" spans="1:18" ht="14.25" customHeight="1">
      <c r="A4" s="249" t="s">
        <v>263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1"/>
    </row>
    <row r="5" spans="1:18">
      <c r="A5" s="269" t="s">
        <v>264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1"/>
    </row>
    <row r="6" spans="1:18" ht="28.5" customHeight="1">
      <c r="A6" s="252" t="s">
        <v>265</v>
      </c>
      <c r="B6" s="252">
        <v>2005</v>
      </c>
      <c r="C6" s="248">
        <v>2006</v>
      </c>
      <c r="D6" s="248">
        <v>2007</v>
      </c>
      <c r="E6" s="248">
        <v>2008</v>
      </c>
      <c r="F6" s="248">
        <v>2009</v>
      </c>
      <c r="G6" s="248">
        <v>2010</v>
      </c>
      <c r="H6" s="248">
        <v>2011</v>
      </c>
      <c r="I6" s="255">
        <v>2012</v>
      </c>
      <c r="J6" s="260">
        <v>2013</v>
      </c>
      <c r="K6" s="254">
        <v>2014</v>
      </c>
      <c r="L6" s="268">
        <v>2015</v>
      </c>
      <c r="M6" s="262">
        <v>2016</v>
      </c>
      <c r="N6" s="262">
        <v>2017</v>
      </c>
      <c r="O6" s="262">
        <v>2018</v>
      </c>
      <c r="P6" s="262">
        <v>2019</v>
      </c>
      <c r="Q6" s="265" t="s">
        <v>302</v>
      </c>
      <c r="R6" s="266"/>
    </row>
    <row r="7" spans="1:18">
      <c r="A7" s="252"/>
      <c r="B7" s="252"/>
      <c r="C7" s="248"/>
      <c r="D7" s="248"/>
      <c r="E7" s="248"/>
      <c r="F7" s="248"/>
      <c r="G7" s="248"/>
      <c r="H7" s="248"/>
      <c r="I7" s="255"/>
      <c r="J7" s="260"/>
      <c r="K7" s="255"/>
      <c r="L7" s="260"/>
      <c r="M7" s="263"/>
      <c r="N7" s="263"/>
      <c r="O7" s="263"/>
      <c r="P7" s="263"/>
      <c r="Q7" s="198">
        <v>2019</v>
      </c>
      <c r="R7" s="198">
        <v>2020</v>
      </c>
    </row>
    <row r="8" spans="1:18">
      <c r="A8" s="253"/>
      <c r="B8" s="253"/>
      <c r="C8" s="228"/>
      <c r="D8" s="228"/>
      <c r="E8" s="228"/>
      <c r="F8" s="228"/>
      <c r="G8" s="228"/>
      <c r="H8" s="228"/>
      <c r="I8" s="267"/>
      <c r="J8" s="261"/>
      <c r="K8" s="256"/>
      <c r="L8" s="261"/>
      <c r="M8" s="264"/>
      <c r="N8" s="264">
        <v>2017</v>
      </c>
      <c r="O8" s="264"/>
      <c r="P8" s="264"/>
      <c r="Q8" s="199"/>
      <c r="R8" s="183"/>
    </row>
    <row r="9" spans="1:18">
      <c r="A9" s="92"/>
      <c r="B9" s="92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>
      <c r="A10" s="91" t="s">
        <v>266</v>
      </c>
      <c r="B10" s="91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>
      <c r="A11" s="91" t="s">
        <v>267</v>
      </c>
      <c r="B11" s="93">
        <v>115211</v>
      </c>
      <c r="C11" s="41">
        <v>121980</v>
      </c>
      <c r="D11" s="41">
        <v>173548</v>
      </c>
      <c r="E11" s="41">
        <v>226406</v>
      </c>
      <c r="F11" s="41">
        <v>129655</v>
      </c>
      <c r="G11" s="41">
        <v>159263</v>
      </c>
      <c r="H11" s="41">
        <v>201828</v>
      </c>
      <c r="I11" s="41">
        <v>212166.80900000001</v>
      </c>
      <c r="J11" s="41">
        <v>269747.93300000002</v>
      </c>
      <c r="K11" s="41">
        <v>299788.25543999998</v>
      </c>
      <c r="L11" s="41">
        <v>172765.05684</v>
      </c>
      <c r="M11" s="41">
        <v>169372.28246000002</v>
      </c>
      <c r="N11" s="41">
        <v>204530.25884999998</v>
      </c>
      <c r="O11" s="41">
        <v>200407</v>
      </c>
      <c r="P11" s="41">
        <v>161407.08358999999</v>
      </c>
      <c r="Q11" s="41">
        <v>54904.152539999995</v>
      </c>
      <c r="R11" s="41">
        <v>43848.83988</v>
      </c>
    </row>
    <row r="12" spans="1:18">
      <c r="A12" s="91" t="s">
        <v>268</v>
      </c>
      <c r="B12" s="93">
        <v>2683.14</v>
      </c>
      <c r="C12" s="41">
        <v>51.2</v>
      </c>
      <c r="D12" s="41">
        <v>3.5459999999999998</v>
      </c>
      <c r="E12" s="41">
        <v>905.94100000000003</v>
      </c>
      <c r="F12" s="41">
        <v>46.076000000000001</v>
      </c>
      <c r="G12" s="41">
        <v>10904.166999999999</v>
      </c>
      <c r="H12" s="41">
        <v>19332</v>
      </c>
      <c r="I12" s="41">
        <v>24722.592000000001</v>
      </c>
      <c r="J12" s="41">
        <v>22047.008000000002</v>
      </c>
      <c r="K12" s="41">
        <v>18627.3737</v>
      </c>
      <c r="L12" s="41">
        <v>3938.3812699999999</v>
      </c>
      <c r="M12" s="41">
        <v>16792.135309999998</v>
      </c>
      <c r="N12" s="41">
        <v>15366.00102</v>
      </c>
      <c r="O12" s="41">
        <v>10039.77396</v>
      </c>
      <c r="P12" s="41">
        <v>2252.9573399999999</v>
      </c>
      <c r="Q12" s="41">
        <v>1036.8553400000001</v>
      </c>
      <c r="R12" s="41">
        <v>717.24989000000005</v>
      </c>
    </row>
    <row r="13" spans="1:18">
      <c r="A13" s="200" t="s">
        <v>269</v>
      </c>
      <c r="B13" s="14">
        <f t="shared" ref="B13:H13" si="0">B12/B11*100</f>
        <v>2.3288922064733404</v>
      </c>
      <c r="C13" s="13">
        <f t="shared" si="0"/>
        <v>4.1974094113789148E-2</v>
      </c>
      <c r="D13" s="13">
        <f t="shared" si="0"/>
        <v>2.0432387581533636E-3</v>
      </c>
      <c r="E13" s="13">
        <f t="shared" si="0"/>
        <v>0.40014001395722726</v>
      </c>
      <c r="F13" s="13">
        <f t="shared" si="0"/>
        <v>3.5537387682696389E-2</v>
      </c>
      <c r="G13" s="13">
        <f t="shared" si="0"/>
        <v>6.8466417184154515</v>
      </c>
      <c r="H13" s="13">
        <f t="shared" si="0"/>
        <v>9.5784529401272369</v>
      </c>
      <c r="I13" s="13">
        <f t="shared" ref="I13:O13" si="1">I12/I11*100</f>
        <v>11.652431460191307</v>
      </c>
      <c r="J13" s="13">
        <f t="shared" si="1"/>
        <v>8.173188856279392</v>
      </c>
      <c r="K13" s="13">
        <f t="shared" si="1"/>
        <v>6.2135101565805355</v>
      </c>
      <c r="L13" s="13">
        <f t="shared" si="1"/>
        <v>2.2796168056410773</v>
      </c>
      <c r="M13" s="13">
        <f t="shared" si="1"/>
        <v>9.9143348994932108</v>
      </c>
      <c r="N13" s="13">
        <f t="shared" si="1"/>
        <v>7.5128252936252524</v>
      </c>
      <c r="O13" s="13">
        <f t="shared" si="1"/>
        <v>5.0096922562585142</v>
      </c>
      <c r="P13" s="13">
        <f>P12/P11*100</f>
        <v>1.3958230889809486</v>
      </c>
      <c r="Q13" s="13">
        <f>Q12/Q11*100</f>
        <v>1.8884825501033042</v>
      </c>
      <c r="R13" s="13">
        <f>R12/R11*100</f>
        <v>1.6357328767713799</v>
      </c>
    </row>
    <row r="14" spans="1:18">
      <c r="A14" s="91"/>
      <c r="B14" s="94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>
      <c r="A15" s="91" t="s">
        <v>270</v>
      </c>
      <c r="B15" s="94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>
      <c r="A16" s="91" t="s">
        <v>267</v>
      </c>
      <c r="B16" s="93">
        <v>85423</v>
      </c>
      <c r="C16" s="41">
        <v>86123</v>
      </c>
      <c r="D16" s="41">
        <v>73945</v>
      </c>
      <c r="E16" s="41">
        <v>102085</v>
      </c>
      <c r="F16" s="41">
        <v>76384</v>
      </c>
      <c r="G16" s="41">
        <v>89288</v>
      </c>
      <c r="H16" s="41">
        <v>128986</v>
      </c>
      <c r="I16" s="41">
        <v>187700.777</v>
      </c>
      <c r="J16" s="41">
        <v>219229.93400000001</v>
      </c>
      <c r="K16" s="41">
        <v>224993.99202000001</v>
      </c>
      <c r="L16" s="41">
        <v>212554.69780000002</v>
      </c>
      <c r="M16" s="41">
        <v>209550.78563</v>
      </c>
      <c r="N16" s="41">
        <v>325644.84794000001</v>
      </c>
      <c r="O16" s="41">
        <v>338891</v>
      </c>
      <c r="P16" s="41">
        <v>303014.30154000001</v>
      </c>
      <c r="Q16" s="41">
        <v>79757.454360000003</v>
      </c>
      <c r="R16" s="41">
        <v>78398.463359999994</v>
      </c>
    </row>
    <row r="17" spans="1:18">
      <c r="A17" s="91" t="s">
        <v>268</v>
      </c>
      <c r="B17" s="93">
        <v>65933</v>
      </c>
      <c r="C17" s="41">
        <v>67546</v>
      </c>
      <c r="D17" s="41">
        <v>40935</v>
      </c>
      <c r="E17" s="41">
        <v>52177</v>
      </c>
      <c r="F17" s="41">
        <v>53324</v>
      </c>
      <c r="G17" s="41">
        <v>48690</v>
      </c>
      <c r="H17" s="41">
        <v>66968</v>
      </c>
      <c r="I17" s="41">
        <v>81738.159</v>
      </c>
      <c r="J17" s="41">
        <v>76079.263999999996</v>
      </c>
      <c r="K17" s="41">
        <v>70930.067639999994</v>
      </c>
      <c r="L17" s="41">
        <v>64911.697899999999</v>
      </c>
      <c r="M17" s="41">
        <v>58790.327840000005</v>
      </c>
      <c r="N17" s="41">
        <v>66154.130780000007</v>
      </c>
      <c r="O17" s="41">
        <v>78510</v>
      </c>
      <c r="P17" s="41">
        <v>73583.040459999989</v>
      </c>
      <c r="Q17" s="41">
        <v>20060.75216</v>
      </c>
      <c r="R17" s="41">
        <v>15310.15589</v>
      </c>
    </row>
    <row r="18" spans="1:18">
      <c r="A18" s="200" t="s">
        <v>269</v>
      </c>
      <c r="B18" s="14">
        <f>B17/B16*100</f>
        <v>77.184130737623363</v>
      </c>
      <c r="C18" s="13">
        <f>C17/C16*100</f>
        <v>78.429687772139843</v>
      </c>
      <c r="D18" s="13">
        <f>D17/D16*100</f>
        <v>55.358712556629932</v>
      </c>
      <c r="E18" s="13">
        <f>E17/E16*100</f>
        <v>51.11132879463193</v>
      </c>
      <c r="F18" s="13">
        <f>F17/F16*100</f>
        <v>69.810431503979885</v>
      </c>
      <c r="G18" s="13">
        <f t="shared" ref="G18:L18" si="2">G17/G16*100</f>
        <v>54.531403996057705</v>
      </c>
      <c r="H18" s="13">
        <f t="shared" si="2"/>
        <v>51.918812894422651</v>
      </c>
      <c r="I18" s="13">
        <f t="shared" si="2"/>
        <v>43.547054149914359</v>
      </c>
      <c r="J18" s="13">
        <f t="shared" si="2"/>
        <v>34.702954387606574</v>
      </c>
      <c r="K18" s="13">
        <f t="shared" si="2"/>
        <v>31.525316299865878</v>
      </c>
      <c r="L18" s="13">
        <f t="shared" si="2"/>
        <v>30.538820629162306</v>
      </c>
      <c r="M18" s="13">
        <f t="shared" ref="M18:R18" si="3">M17/M16*100</f>
        <v>28.055407982962667</v>
      </c>
      <c r="N18" s="13">
        <f t="shared" si="3"/>
        <v>20.31480958427105</v>
      </c>
      <c r="O18" s="13">
        <f t="shared" si="3"/>
        <v>23.166740928499134</v>
      </c>
      <c r="P18" s="13">
        <f t="shared" si="3"/>
        <v>24.283685649829472</v>
      </c>
      <c r="Q18" s="13">
        <f t="shared" si="3"/>
        <v>25.152197146930106</v>
      </c>
      <c r="R18" s="13">
        <f t="shared" si="3"/>
        <v>19.528642825174884</v>
      </c>
    </row>
    <row r="19" spans="1:18">
      <c r="A19" s="91"/>
      <c r="B19" s="94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>
      <c r="A20" s="91" t="s">
        <v>271</v>
      </c>
      <c r="B20" s="94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>
      <c r="A21" s="91" t="s">
        <v>272</v>
      </c>
      <c r="B21" s="93">
        <f>B12</f>
        <v>2683.14</v>
      </c>
      <c r="C21" s="93">
        <f>C12</f>
        <v>51.2</v>
      </c>
      <c r="D21" s="93">
        <f>D12</f>
        <v>3.5459999999999998</v>
      </c>
      <c r="E21" s="93">
        <f>E12</f>
        <v>905.94100000000003</v>
      </c>
      <c r="F21" s="93">
        <f t="shared" ref="F21:M21" si="4">F12</f>
        <v>46.076000000000001</v>
      </c>
      <c r="G21" s="93">
        <f t="shared" si="4"/>
        <v>10904.166999999999</v>
      </c>
      <c r="H21" s="93">
        <f t="shared" si="4"/>
        <v>19332</v>
      </c>
      <c r="I21" s="93">
        <f t="shared" si="4"/>
        <v>24722.592000000001</v>
      </c>
      <c r="J21" s="93">
        <f t="shared" si="4"/>
        <v>22047.008000000002</v>
      </c>
      <c r="K21" s="93">
        <f t="shared" si="4"/>
        <v>18627.3737</v>
      </c>
      <c r="L21" s="93">
        <f t="shared" si="4"/>
        <v>3938.3812699999999</v>
      </c>
      <c r="M21" s="93">
        <f t="shared" si="4"/>
        <v>16792.135309999998</v>
      </c>
      <c r="N21" s="93">
        <f>N12</f>
        <v>15366.00102</v>
      </c>
      <c r="O21" s="93">
        <f>O12</f>
        <v>10039.77396</v>
      </c>
      <c r="P21" s="93">
        <f>P12</f>
        <v>2252.9573399999999</v>
      </c>
      <c r="Q21" s="93">
        <f>Q12</f>
        <v>1036.8553400000001</v>
      </c>
      <c r="R21" s="93">
        <f>R12</f>
        <v>717.24989000000005</v>
      </c>
    </row>
    <row r="22" spans="1:18">
      <c r="A22" s="91" t="s">
        <v>273</v>
      </c>
      <c r="B22" s="93">
        <f>B17</f>
        <v>65933</v>
      </c>
      <c r="C22" s="93">
        <f>C17</f>
        <v>67546</v>
      </c>
      <c r="D22" s="93">
        <f>D17</f>
        <v>40935</v>
      </c>
      <c r="E22" s="93">
        <f>E17</f>
        <v>52177</v>
      </c>
      <c r="F22" s="93">
        <f t="shared" ref="F22:M22" si="5">F17</f>
        <v>53324</v>
      </c>
      <c r="G22" s="93">
        <f t="shared" si="5"/>
        <v>48690</v>
      </c>
      <c r="H22" s="93">
        <f t="shared" si="5"/>
        <v>66968</v>
      </c>
      <c r="I22" s="93">
        <f t="shared" si="5"/>
        <v>81738.159</v>
      </c>
      <c r="J22" s="93">
        <f t="shared" si="5"/>
        <v>76079.263999999996</v>
      </c>
      <c r="K22" s="93">
        <f t="shared" si="5"/>
        <v>70930.067639999994</v>
      </c>
      <c r="L22" s="93">
        <f t="shared" si="5"/>
        <v>64911.697899999999</v>
      </c>
      <c r="M22" s="93">
        <f t="shared" si="5"/>
        <v>58790.327840000005</v>
      </c>
      <c r="N22" s="93">
        <f>N17</f>
        <v>66154.130780000007</v>
      </c>
      <c r="O22" s="93">
        <f>O17</f>
        <v>78510</v>
      </c>
      <c r="P22" s="93">
        <f>P17</f>
        <v>73583.040459999989</v>
      </c>
      <c r="Q22" s="93">
        <f>Q17</f>
        <v>20060.75216</v>
      </c>
      <c r="R22" s="93">
        <f>R17</f>
        <v>15310.15589</v>
      </c>
    </row>
    <row r="23" spans="1:18">
      <c r="A23" s="91" t="s">
        <v>274</v>
      </c>
      <c r="B23" s="93">
        <f>B21-B22</f>
        <v>-63249.86</v>
      </c>
      <c r="C23" s="93">
        <f>C21-C22</f>
        <v>-67494.8</v>
      </c>
      <c r="D23" s="93">
        <f>D21-D22</f>
        <v>-40931.453999999998</v>
      </c>
      <c r="E23" s="93">
        <f>E21-E22</f>
        <v>-51271.059000000001</v>
      </c>
      <c r="F23" s="93">
        <f t="shared" ref="F23:M23" si="6">F21-F22</f>
        <v>-53277.923999999999</v>
      </c>
      <c r="G23" s="93">
        <f t="shared" si="6"/>
        <v>-37785.832999999999</v>
      </c>
      <c r="H23" s="93">
        <f t="shared" si="6"/>
        <v>-47636</v>
      </c>
      <c r="I23" s="93">
        <f t="shared" si="6"/>
        <v>-57015.566999999995</v>
      </c>
      <c r="J23" s="93">
        <f t="shared" si="6"/>
        <v>-54032.255999999994</v>
      </c>
      <c r="K23" s="93">
        <f t="shared" si="6"/>
        <v>-52302.693939999997</v>
      </c>
      <c r="L23" s="93">
        <f t="shared" si="6"/>
        <v>-60973.316630000001</v>
      </c>
      <c r="M23" s="93">
        <f t="shared" si="6"/>
        <v>-41998.192530000008</v>
      </c>
      <c r="N23" s="93">
        <f>N21-N22</f>
        <v>-50788.129760000011</v>
      </c>
      <c r="O23" s="93">
        <f>O21-O22</f>
        <v>-68470.226039999994</v>
      </c>
      <c r="P23" s="93">
        <f>P21-P22</f>
        <v>-71330.083119999996</v>
      </c>
      <c r="Q23" s="93">
        <f>Q21-Q22</f>
        <v>-19023.896820000002</v>
      </c>
      <c r="R23" s="93">
        <f>R21-R22</f>
        <v>-14592.905999999999</v>
      </c>
    </row>
    <row r="24" spans="1:18">
      <c r="A24" s="12"/>
      <c r="B24" s="12"/>
      <c r="C24" s="15"/>
      <c r="D24" s="15"/>
      <c r="E24" s="15"/>
      <c r="F24" s="15"/>
      <c r="G24" s="15"/>
      <c r="H24" s="15"/>
      <c r="I24" s="15"/>
      <c r="J24" s="18"/>
      <c r="K24" s="15"/>
      <c r="L24" s="15"/>
      <c r="M24" s="15"/>
      <c r="N24" s="15"/>
      <c r="O24" s="15"/>
      <c r="P24" s="15"/>
      <c r="Q24" s="15"/>
      <c r="R24" s="18"/>
    </row>
    <row r="25" spans="1:18">
      <c r="A25" s="95" t="s">
        <v>191</v>
      </c>
      <c r="B25" s="96"/>
      <c r="C25" s="96"/>
      <c r="D25" s="96"/>
      <c r="E25" s="96"/>
      <c r="F25" s="96"/>
      <c r="G25" s="96"/>
      <c r="H25" s="96"/>
      <c r="I25" s="96"/>
      <c r="J25" s="42"/>
      <c r="K25" s="96"/>
      <c r="L25" s="96"/>
      <c r="M25" s="96"/>
      <c r="N25" s="96"/>
      <c r="O25" s="96"/>
      <c r="P25" s="96"/>
      <c r="Q25" s="96"/>
      <c r="R25" s="43"/>
    </row>
    <row r="28" spans="1:18">
      <c r="B28" s="25"/>
      <c r="C28" s="25"/>
      <c r="D28" s="25"/>
      <c r="E28" s="25"/>
      <c r="F28" s="25"/>
      <c r="G28" s="25"/>
      <c r="H28" s="25"/>
      <c r="I28" s="25"/>
      <c r="J28" s="25"/>
    </row>
    <row r="30" spans="1:18">
      <c r="B30" s="25"/>
      <c r="C30" s="25"/>
      <c r="D30" s="25"/>
      <c r="E30" s="25"/>
      <c r="F30" s="25"/>
      <c r="G30" s="25"/>
      <c r="H30" s="25"/>
      <c r="I30" s="25"/>
      <c r="J30" s="25"/>
    </row>
  </sheetData>
  <mergeCells count="21">
    <mergeCell ref="A1:R1"/>
    <mergeCell ref="E6:E8"/>
    <mergeCell ref="A3:R3"/>
    <mergeCell ref="J6:J8"/>
    <mergeCell ref="P6:P8"/>
    <mergeCell ref="Q6:R6"/>
    <mergeCell ref="D6:D8"/>
    <mergeCell ref="O6:O8"/>
    <mergeCell ref="N6:N8"/>
    <mergeCell ref="I6:I8"/>
    <mergeCell ref="C6:C8"/>
    <mergeCell ref="F6:F8"/>
    <mergeCell ref="H6:H8"/>
    <mergeCell ref="L6:L8"/>
    <mergeCell ref="M6:M8"/>
    <mergeCell ref="A5:R5"/>
    <mergeCell ref="G6:G8"/>
    <mergeCell ref="A4:R4"/>
    <mergeCell ref="A6:A8"/>
    <mergeCell ref="B6:B8"/>
    <mergeCell ref="K6:K8"/>
  </mergeCells>
  <printOptions horizontalCentered="1"/>
  <pageMargins left="0.55118110236220474" right="0.27559055118110237" top="0.98425196850393704" bottom="0.98425196850393704" header="0.51181102362204722" footer="0.19685039370078741"/>
  <pageSetup scale="95" firstPageNumber="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K1:BF56"/>
  <sheetViews>
    <sheetView zoomScale="112" zoomScaleNormal="112" zoomScaleSheetLayoutView="75" workbookViewId="0">
      <selection activeCell="A28" sqref="A28"/>
    </sheetView>
  </sheetViews>
  <sheetFormatPr baseColWidth="10" defaultColWidth="10.90625" defaultRowHeight="12.75"/>
  <cols>
    <col min="1" max="1" width="7.6328125" style="81" customWidth="1"/>
    <col min="2" max="4" width="8.26953125" style="81" customWidth="1"/>
    <col min="5" max="5" width="7.7265625" style="81" customWidth="1"/>
    <col min="6" max="6" width="8.26953125" style="81" customWidth="1"/>
    <col min="7" max="7" width="10.08984375" style="81" customWidth="1"/>
    <col min="8" max="8" width="8.26953125" style="81" customWidth="1"/>
    <col min="9" max="36" width="4.26953125" style="81" customWidth="1"/>
    <col min="37" max="46" width="2.453125" style="128" customWidth="1"/>
    <col min="47" max="47" width="2.453125" style="129" customWidth="1"/>
    <col min="48" max="50" width="1.54296875" style="26" customWidth="1"/>
    <col min="51" max="52" width="4.26953125" style="26" customWidth="1"/>
    <col min="53" max="54" width="4.36328125" style="26" customWidth="1"/>
    <col min="55" max="55" width="4.54296875" style="81" customWidth="1"/>
    <col min="56" max="57" width="5.453125" style="81" customWidth="1"/>
    <col min="58" max="16384" width="10.90625" style="81"/>
  </cols>
  <sheetData>
    <row r="1" spans="37:58" ht="12.2" customHeight="1">
      <c r="BC1" s="201"/>
      <c r="BD1" s="201"/>
      <c r="BE1" s="201"/>
      <c r="BF1" s="201"/>
    </row>
    <row r="2" spans="37:58" ht="12.2" customHeight="1">
      <c r="BC2" s="201"/>
      <c r="BD2" s="201"/>
      <c r="BE2" s="201"/>
      <c r="BF2" s="201"/>
    </row>
    <row r="3" spans="37:58" ht="12.2" customHeight="1">
      <c r="BC3" s="201"/>
      <c r="BD3" s="201"/>
      <c r="BE3" s="201"/>
      <c r="BF3" s="201"/>
    </row>
    <row r="4" spans="37:58" ht="12.2" customHeight="1">
      <c r="BC4" s="201"/>
      <c r="BD4" s="201"/>
      <c r="BE4" s="201"/>
      <c r="BF4" s="201"/>
    </row>
    <row r="5" spans="37:58" ht="12.2" customHeight="1">
      <c r="BC5" s="201"/>
      <c r="BD5" s="201"/>
      <c r="BE5" s="201"/>
      <c r="BF5" s="201"/>
    </row>
    <row r="6" spans="37:58" ht="12.2" customHeight="1">
      <c r="BC6" s="201"/>
      <c r="BD6" s="201"/>
      <c r="BE6" s="201"/>
      <c r="BF6" s="201"/>
    </row>
    <row r="7" spans="37:58" ht="12.2" customHeight="1">
      <c r="AK7" s="128" t="s">
        <v>275</v>
      </c>
      <c r="BC7" s="201"/>
      <c r="BD7" s="201"/>
      <c r="BE7" s="201"/>
      <c r="BF7" s="201"/>
    </row>
    <row r="8" spans="37:58" ht="12.2" customHeight="1">
      <c r="BC8" s="201"/>
      <c r="BD8" s="201"/>
      <c r="BE8" s="201"/>
      <c r="BF8" s="201"/>
    </row>
    <row r="9" spans="37:58" ht="12.2" customHeight="1">
      <c r="AK9" s="155"/>
      <c r="AL9" s="156">
        <v>2002</v>
      </c>
      <c r="AM9" s="156">
        <v>2003</v>
      </c>
      <c r="AN9" s="157">
        <v>2004</v>
      </c>
      <c r="AO9" s="157">
        <v>2005</v>
      </c>
      <c r="AP9" s="158">
        <v>2006</v>
      </c>
      <c r="AQ9" s="158">
        <v>2007</v>
      </c>
      <c r="AR9" s="158">
        <v>2008</v>
      </c>
      <c r="AS9" s="128">
        <v>2009</v>
      </c>
      <c r="AT9" s="128">
        <v>2010</v>
      </c>
      <c r="AU9" s="159">
        <v>2011</v>
      </c>
      <c r="AV9" s="26">
        <v>2012</v>
      </c>
      <c r="AW9" s="26">
        <v>2013</v>
      </c>
      <c r="AX9" s="26">
        <v>2014</v>
      </c>
      <c r="AY9" s="26">
        <v>2015</v>
      </c>
      <c r="AZ9" s="171">
        <v>2016</v>
      </c>
      <c r="BA9" s="171">
        <v>2017</v>
      </c>
      <c r="BB9" s="171">
        <v>2018</v>
      </c>
      <c r="BC9" s="171">
        <v>2019</v>
      </c>
      <c r="BD9" s="171" t="s">
        <v>311</v>
      </c>
      <c r="BE9" s="171" t="s">
        <v>312</v>
      </c>
      <c r="BF9" s="26"/>
    </row>
    <row r="10" spans="37:58" ht="12.2" customHeight="1">
      <c r="AK10" s="160" t="s">
        <v>276</v>
      </c>
      <c r="AL10" s="161">
        <v>25668</v>
      </c>
      <c r="AM10" s="161">
        <v>72162</v>
      </c>
      <c r="AN10" s="161">
        <v>50688</v>
      </c>
      <c r="AO10" s="161">
        <v>85423</v>
      </c>
      <c r="AP10" s="129">
        <v>86123</v>
      </c>
      <c r="AQ10" s="129">
        <v>73945</v>
      </c>
      <c r="AR10" s="129">
        <v>102085</v>
      </c>
      <c r="AS10" s="129">
        <v>76384</v>
      </c>
      <c r="AT10" s="129">
        <v>89288</v>
      </c>
      <c r="AU10" s="129">
        <v>128986</v>
      </c>
      <c r="AV10" s="27">
        <v>187700.777</v>
      </c>
      <c r="AW10" s="27">
        <v>219229.93400000001</v>
      </c>
      <c r="AX10" s="27">
        <v>224997.76699999999</v>
      </c>
      <c r="AY10" s="27">
        <v>212555</v>
      </c>
      <c r="AZ10" s="27">
        <v>209550.78563</v>
      </c>
      <c r="BA10" s="27">
        <v>325478.46993999998</v>
      </c>
      <c r="BB10" s="27">
        <v>338891.18637999997</v>
      </c>
      <c r="BC10" s="27">
        <v>303014.30154000001</v>
      </c>
      <c r="BD10" s="27">
        <v>79757.454360000003</v>
      </c>
      <c r="BE10" s="27">
        <v>78398.463359999994</v>
      </c>
      <c r="BF10" s="26"/>
    </row>
    <row r="11" spans="37:58" ht="12.2" customHeight="1">
      <c r="AK11" s="155" t="s">
        <v>277</v>
      </c>
      <c r="AL11" s="161">
        <v>44970</v>
      </c>
      <c r="AM11" s="161">
        <v>55458</v>
      </c>
      <c r="AN11" s="161">
        <v>85519</v>
      </c>
      <c r="AO11" s="161">
        <v>115211</v>
      </c>
      <c r="AP11" s="129">
        <v>121980</v>
      </c>
      <c r="AQ11" s="129">
        <v>173548</v>
      </c>
      <c r="AR11" s="129">
        <v>226406</v>
      </c>
      <c r="AS11" s="129">
        <v>129655</v>
      </c>
      <c r="AT11" s="129">
        <v>159263</v>
      </c>
      <c r="AU11" s="129">
        <v>201828</v>
      </c>
      <c r="AV11" s="27">
        <v>212166.80900000001</v>
      </c>
      <c r="AW11" s="27">
        <v>269747.93300000002</v>
      </c>
      <c r="AX11" s="27">
        <v>299788.25543999998</v>
      </c>
      <c r="AY11" s="27">
        <v>172765.05684</v>
      </c>
      <c r="AZ11" s="27">
        <v>169372.28246000002</v>
      </c>
      <c r="BA11" s="27">
        <v>204059.32866999999</v>
      </c>
      <c r="BB11" s="27">
        <v>200406.84968000001</v>
      </c>
      <c r="BC11" s="27">
        <v>161407.08358999999</v>
      </c>
      <c r="BD11" s="27">
        <v>54904.152539999995</v>
      </c>
      <c r="BE11" s="27">
        <v>43848.83988</v>
      </c>
      <c r="BF11" s="26"/>
    </row>
    <row r="12" spans="37:58" ht="12.2" customHeight="1">
      <c r="AK12" s="128" t="s">
        <v>278</v>
      </c>
      <c r="AL12" s="129">
        <f>AL11-AL10</f>
        <v>19302</v>
      </c>
      <c r="AM12" s="129">
        <f>AM11-AM10</f>
        <v>-16704</v>
      </c>
      <c r="AN12" s="129">
        <f>AN11-AN10</f>
        <v>34831</v>
      </c>
      <c r="AO12" s="129">
        <f>AO11-AO10</f>
        <v>29788</v>
      </c>
      <c r="AP12" s="129">
        <f t="shared" ref="AP12:AW12" si="0">AP11-AP10</f>
        <v>35857</v>
      </c>
      <c r="AQ12" s="129">
        <f t="shared" si="0"/>
        <v>99603</v>
      </c>
      <c r="AR12" s="129">
        <f t="shared" si="0"/>
        <v>124321</v>
      </c>
      <c r="AS12" s="129">
        <f t="shared" si="0"/>
        <v>53271</v>
      </c>
      <c r="AT12" s="129">
        <f t="shared" si="0"/>
        <v>69975</v>
      </c>
      <c r="AU12" s="129">
        <f t="shared" si="0"/>
        <v>72842</v>
      </c>
      <c r="AV12" s="27">
        <f t="shared" si="0"/>
        <v>24466.032000000007</v>
      </c>
      <c r="AW12" s="27">
        <f t="shared" si="0"/>
        <v>50517.999000000011</v>
      </c>
      <c r="AX12" s="27">
        <f t="shared" ref="AX12:BE12" si="1">AX11-AX10</f>
        <v>74790.488439999986</v>
      </c>
      <c r="AY12" s="27">
        <f t="shared" si="1"/>
        <v>-39789.943159999995</v>
      </c>
      <c r="AZ12" s="27">
        <f t="shared" si="1"/>
        <v>-40178.503169999982</v>
      </c>
      <c r="BA12" s="27">
        <f t="shared" si="1"/>
        <v>-121419.14126999999</v>
      </c>
      <c r="BB12" s="27">
        <f t="shared" si="1"/>
        <v>-138484.33669999996</v>
      </c>
      <c r="BC12" s="27">
        <f t="shared" si="1"/>
        <v>-141607.21795000002</v>
      </c>
      <c r="BD12" s="27">
        <f t="shared" si="1"/>
        <v>-24853.301820000008</v>
      </c>
      <c r="BE12" s="27">
        <f t="shared" si="1"/>
        <v>-34549.623479999995</v>
      </c>
      <c r="BF12" s="26"/>
    </row>
    <row r="13" spans="37:58" ht="12.2" customHeight="1">
      <c r="BB13" s="201"/>
      <c r="BC13" s="201"/>
      <c r="BD13" s="26"/>
      <c r="BE13" s="26"/>
      <c r="BF13" s="26"/>
    </row>
    <row r="14" spans="37:58" ht="12.2" customHeight="1">
      <c r="BB14" s="201"/>
      <c r="BC14" s="201"/>
      <c r="BD14" s="26"/>
      <c r="BE14" s="26"/>
      <c r="BF14" s="26"/>
    </row>
    <row r="15" spans="37:58" ht="12.2" customHeight="1">
      <c r="AR15" s="129"/>
      <c r="AS15" s="129"/>
      <c r="AT15" s="129"/>
      <c r="BB15" s="201"/>
      <c r="BC15" s="201"/>
      <c r="BD15" s="26"/>
      <c r="BE15" s="26"/>
      <c r="BF15" s="26"/>
    </row>
    <row r="16" spans="37:58" ht="12.2" customHeight="1">
      <c r="BB16" s="201"/>
      <c r="BC16" s="201"/>
      <c r="BD16" s="26"/>
      <c r="BE16" s="26"/>
      <c r="BF16" s="26"/>
    </row>
    <row r="17" spans="11:58" ht="12.2" customHeight="1">
      <c r="AR17" s="129"/>
      <c r="AS17" s="129"/>
      <c r="AT17" s="129"/>
      <c r="BB17" s="201"/>
      <c r="BC17" s="201"/>
      <c r="BD17" s="26"/>
      <c r="BE17" s="26"/>
      <c r="BF17" s="26"/>
    </row>
    <row r="18" spans="11:58" ht="12.2" customHeight="1">
      <c r="K18" s="9"/>
      <c r="L18" s="9"/>
      <c r="M18" s="9"/>
      <c r="N18" s="9"/>
      <c r="O18" s="9"/>
      <c r="P18" s="9"/>
      <c r="Q18" s="9"/>
      <c r="R18" s="9"/>
      <c r="S18" s="9"/>
      <c r="BB18" s="201"/>
      <c r="BC18" s="201"/>
      <c r="BD18" s="26"/>
      <c r="BE18" s="26"/>
      <c r="BF18" s="26"/>
    </row>
    <row r="19" spans="11:58" ht="12.2" customHeight="1">
      <c r="K19" s="9"/>
      <c r="BB19" s="201"/>
      <c r="BC19" s="201"/>
      <c r="BD19" s="26"/>
      <c r="BE19" s="26"/>
      <c r="BF19" s="26"/>
    </row>
    <row r="20" spans="11:58" ht="12.2" customHeight="1">
      <c r="K20" s="9"/>
      <c r="BB20" s="201"/>
      <c r="BC20" s="201"/>
      <c r="BD20" s="26"/>
      <c r="BE20" s="26"/>
      <c r="BF20" s="26"/>
    </row>
    <row r="21" spans="11:58" ht="12.2" customHeight="1">
      <c r="K21" s="9"/>
      <c r="BB21" s="201"/>
      <c r="BC21" s="201"/>
      <c r="BD21" s="26"/>
      <c r="BE21" s="26"/>
      <c r="BF21" s="26"/>
    </row>
    <row r="22" spans="11:58" ht="12.2" customHeight="1">
      <c r="K22" s="9"/>
      <c r="L22" s="9"/>
      <c r="M22" s="9"/>
      <c r="N22" s="9"/>
      <c r="O22" s="9"/>
      <c r="P22" s="9"/>
      <c r="Q22" s="9"/>
      <c r="R22" s="9"/>
      <c r="S22" s="9"/>
      <c r="BB22" s="201"/>
      <c r="BC22" s="201"/>
      <c r="BD22" s="26"/>
      <c r="BE22" s="26"/>
      <c r="BF22" s="26"/>
    </row>
    <row r="23" spans="11:58" ht="12.2" customHeight="1">
      <c r="BB23" s="201"/>
      <c r="BC23" s="201"/>
      <c r="BD23" s="26"/>
      <c r="BE23" s="26"/>
      <c r="BF23" s="26"/>
    </row>
    <row r="24" spans="11:58" ht="12.2" customHeight="1">
      <c r="BB24" s="201"/>
      <c r="BC24" s="201"/>
      <c r="BD24" s="26"/>
      <c r="BE24" s="26"/>
      <c r="BF24" s="26"/>
    </row>
    <row r="25" spans="11:58" ht="12.2" customHeight="1">
      <c r="BB25" s="201"/>
      <c r="BC25" s="201"/>
      <c r="BD25" s="26"/>
      <c r="BE25" s="26"/>
      <c r="BF25" s="26"/>
    </row>
    <row r="26" spans="11:58" ht="12.2" customHeight="1">
      <c r="BB26" s="201"/>
      <c r="BC26" s="201"/>
      <c r="BD26" s="26"/>
      <c r="BE26" s="26"/>
      <c r="BF26" s="26"/>
    </row>
    <row r="27" spans="11:58" ht="12.2" customHeight="1">
      <c r="BB27" s="201"/>
      <c r="BC27" s="201"/>
      <c r="BD27" s="26"/>
      <c r="BE27" s="26"/>
      <c r="BF27" s="26"/>
    </row>
    <row r="28" spans="11:58" ht="12.2" customHeight="1">
      <c r="BB28" s="201"/>
      <c r="BC28" s="201"/>
      <c r="BD28" s="26"/>
      <c r="BE28" s="26"/>
      <c r="BF28" s="26"/>
    </row>
    <row r="29" spans="11:58" ht="12.2" customHeight="1">
      <c r="BB29" s="201"/>
      <c r="BC29" s="201"/>
      <c r="BD29" s="26"/>
      <c r="BE29" s="26"/>
      <c r="BF29" s="26"/>
    </row>
    <row r="30" spans="11:58" ht="12.2" customHeight="1">
      <c r="AK30" s="128" t="s">
        <v>279</v>
      </c>
      <c r="BB30" s="201"/>
      <c r="BC30" s="201"/>
      <c r="BD30" s="26"/>
      <c r="BE30" s="26"/>
      <c r="BF30" s="26"/>
    </row>
    <row r="31" spans="11:58" ht="12.2" customHeight="1">
      <c r="BB31" s="201"/>
      <c r="BC31" s="201"/>
      <c r="BD31" s="26"/>
      <c r="BE31" s="26"/>
      <c r="BF31" s="26"/>
    </row>
    <row r="32" spans="11:58" ht="12.2" customHeight="1">
      <c r="AL32" s="162">
        <v>2002</v>
      </c>
      <c r="AM32" s="163">
        <v>2003</v>
      </c>
      <c r="AN32" s="164">
        <v>2004</v>
      </c>
      <c r="AO32" s="164">
        <v>2005</v>
      </c>
      <c r="AP32" s="158">
        <v>2006</v>
      </c>
      <c r="AQ32" s="158">
        <v>2007</v>
      </c>
      <c r="AR32" s="158">
        <v>2008</v>
      </c>
      <c r="AS32" s="158">
        <v>2009</v>
      </c>
      <c r="AT32" s="128">
        <v>2010</v>
      </c>
      <c r="AU32" s="159">
        <v>2011</v>
      </c>
      <c r="AV32" s="26">
        <f>AV9</f>
        <v>2012</v>
      </c>
      <c r="AW32" s="26">
        <v>2013</v>
      </c>
      <c r="AX32" s="26">
        <v>2014</v>
      </c>
      <c r="AY32" s="26">
        <f t="shared" ref="AY32:BE32" si="2">AY9</f>
        <v>2015</v>
      </c>
      <c r="AZ32" s="171">
        <f t="shared" si="2"/>
        <v>2016</v>
      </c>
      <c r="BA32" s="171">
        <f t="shared" si="2"/>
        <v>2017</v>
      </c>
      <c r="BB32" s="171">
        <f t="shared" si="2"/>
        <v>2018</v>
      </c>
      <c r="BC32" s="171">
        <f t="shared" si="2"/>
        <v>2019</v>
      </c>
      <c r="BD32" s="171" t="str">
        <f t="shared" si="2"/>
        <v xml:space="preserve"> Ene -mar19</v>
      </c>
      <c r="BE32" s="171" t="str">
        <f t="shared" si="2"/>
        <v xml:space="preserve"> Ene -mar20</v>
      </c>
      <c r="BF32" s="26"/>
    </row>
    <row r="33" spans="12:58" ht="12.2" customHeight="1">
      <c r="AK33" s="128" t="s">
        <v>277</v>
      </c>
      <c r="AL33" s="165">
        <v>5438</v>
      </c>
      <c r="AM33" s="166">
        <v>1732</v>
      </c>
      <c r="AN33" s="165">
        <v>124.8</v>
      </c>
      <c r="AO33" s="165">
        <v>2683.14</v>
      </c>
      <c r="AP33" s="129">
        <v>51.2</v>
      </c>
      <c r="AQ33" s="129">
        <v>3.5459999999999998</v>
      </c>
      <c r="AR33" s="129">
        <v>905.94100000000003</v>
      </c>
      <c r="AS33" s="129">
        <v>46.076000000000001</v>
      </c>
      <c r="AT33" s="129">
        <v>10904.166999999999</v>
      </c>
      <c r="AU33" s="129">
        <v>19332</v>
      </c>
      <c r="AV33" s="27">
        <v>24722.592000000001</v>
      </c>
      <c r="AW33" s="27">
        <v>22047.008000000002</v>
      </c>
      <c r="AX33" s="27">
        <v>18627.3737</v>
      </c>
      <c r="AY33" s="27">
        <v>3938.3812699999999</v>
      </c>
      <c r="AZ33" s="27">
        <v>16792.135309999998</v>
      </c>
      <c r="BA33" s="27">
        <v>15366.00102</v>
      </c>
      <c r="BB33" s="27">
        <v>10039.77396</v>
      </c>
      <c r="BC33" s="27">
        <v>2252.9573399999999</v>
      </c>
      <c r="BD33" s="27">
        <v>1037</v>
      </c>
      <c r="BE33" s="27">
        <v>717</v>
      </c>
      <c r="BF33" s="26"/>
    </row>
    <row r="34" spans="12:58" ht="12.2" customHeight="1">
      <c r="AK34" s="128" t="s">
        <v>276</v>
      </c>
      <c r="AL34" s="165">
        <v>15926</v>
      </c>
      <c r="AM34" s="166">
        <v>48103</v>
      </c>
      <c r="AN34" s="165">
        <v>34183</v>
      </c>
      <c r="AO34" s="165">
        <v>65933</v>
      </c>
      <c r="AP34" s="129">
        <v>67546</v>
      </c>
      <c r="AQ34" s="129">
        <v>40935</v>
      </c>
      <c r="AR34" s="129">
        <v>52177</v>
      </c>
      <c r="AS34" s="129">
        <v>53324</v>
      </c>
      <c r="AT34" s="129">
        <v>48690</v>
      </c>
      <c r="AU34" s="129">
        <v>66968</v>
      </c>
      <c r="AV34" s="27">
        <v>81738.159</v>
      </c>
      <c r="AW34" s="27">
        <v>76079.263999999996</v>
      </c>
      <c r="AX34" s="27">
        <v>70930.066999999995</v>
      </c>
      <c r="AY34" s="27">
        <v>64911.697899999999</v>
      </c>
      <c r="AZ34" s="27">
        <v>58790.327840000005</v>
      </c>
      <c r="BA34" s="27">
        <v>66154.130780000007</v>
      </c>
      <c r="BB34" s="27">
        <v>78510.300029999999</v>
      </c>
      <c r="BC34" s="27">
        <v>73583.040459999989</v>
      </c>
      <c r="BD34" s="27">
        <v>20061</v>
      </c>
      <c r="BE34" s="27">
        <v>15310</v>
      </c>
      <c r="BF34" s="26"/>
    </row>
    <row r="35" spans="12:58" ht="12.2" customHeight="1">
      <c r="AK35" s="128" t="s">
        <v>278</v>
      </c>
      <c r="AL35" s="129">
        <f>AL33-AL34</f>
        <v>-10488</v>
      </c>
      <c r="AM35" s="129">
        <f>AM33-AM34</f>
        <v>-46371</v>
      </c>
      <c r="AN35" s="129">
        <f>AN33-AN34</f>
        <v>-34058.199999999997</v>
      </c>
      <c r="AO35" s="129">
        <f>AO33-AO34</f>
        <v>-63249.86</v>
      </c>
      <c r="AP35" s="129">
        <f t="shared" ref="AP35:AW35" si="3">AP33-AP34</f>
        <v>-67494.8</v>
      </c>
      <c r="AQ35" s="129">
        <f t="shared" si="3"/>
        <v>-40931.453999999998</v>
      </c>
      <c r="AR35" s="129">
        <f t="shared" si="3"/>
        <v>-51271.059000000001</v>
      </c>
      <c r="AS35" s="129">
        <f t="shared" si="3"/>
        <v>-53277.923999999999</v>
      </c>
      <c r="AT35" s="129">
        <f t="shared" si="3"/>
        <v>-37785.832999999999</v>
      </c>
      <c r="AU35" s="129">
        <f t="shared" si="3"/>
        <v>-47636</v>
      </c>
      <c r="AV35" s="27">
        <f t="shared" si="3"/>
        <v>-57015.566999999995</v>
      </c>
      <c r="AW35" s="27">
        <f t="shared" si="3"/>
        <v>-54032.255999999994</v>
      </c>
      <c r="AX35" s="27">
        <f t="shared" ref="AX35:BE35" si="4">AX33-AX34</f>
        <v>-52302.693299999999</v>
      </c>
      <c r="AY35" s="27">
        <f t="shared" si="4"/>
        <v>-60973.316630000001</v>
      </c>
      <c r="AZ35" s="27">
        <f t="shared" si="4"/>
        <v>-41998.192530000008</v>
      </c>
      <c r="BA35" s="27">
        <f t="shared" si="4"/>
        <v>-50788.129760000011</v>
      </c>
      <c r="BB35" s="27">
        <f t="shared" si="4"/>
        <v>-68470.526069999993</v>
      </c>
      <c r="BC35" s="27">
        <f t="shared" si="4"/>
        <v>-71330.083119999996</v>
      </c>
      <c r="BD35" s="27">
        <f t="shared" si="4"/>
        <v>-19024</v>
      </c>
      <c r="BE35" s="27">
        <f t="shared" si="4"/>
        <v>-14593</v>
      </c>
      <c r="BF35" s="26"/>
    </row>
    <row r="36" spans="12:58" ht="12.2" customHeight="1">
      <c r="BC36" s="201"/>
      <c r="BD36" s="26"/>
      <c r="BE36" s="26"/>
      <c r="BF36" s="26"/>
    </row>
    <row r="37" spans="12:58" ht="12.2" customHeight="1">
      <c r="L37" s="9"/>
      <c r="M37" s="9"/>
      <c r="N37" s="9"/>
      <c r="O37" s="9"/>
      <c r="P37" s="9"/>
      <c r="Q37" s="9"/>
      <c r="R37" s="9"/>
      <c r="S37" s="9"/>
      <c r="BC37" s="201"/>
      <c r="BD37" s="201"/>
      <c r="BE37" s="201"/>
      <c r="BF37" s="201"/>
    </row>
    <row r="38" spans="12:58" ht="12.2" customHeight="1">
      <c r="L38" s="9"/>
      <c r="M38" s="9"/>
      <c r="N38" s="9"/>
      <c r="O38" s="9"/>
      <c r="P38" s="9"/>
      <c r="Q38" s="9"/>
      <c r="R38" s="9"/>
      <c r="S38" s="9"/>
      <c r="BC38" s="201"/>
      <c r="BD38" s="201"/>
      <c r="BE38" s="201"/>
      <c r="BF38" s="201"/>
    </row>
    <row r="39" spans="12:58" ht="12.2" customHeight="1">
      <c r="L39" s="9"/>
      <c r="M39" s="9"/>
      <c r="N39" s="9"/>
      <c r="O39" s="9"/>
      <c r="P39" s="9"/>
      <c r="Q39" s="9"/>
      <c r="R39" s="9"/>
      <c r="S39" s="9"/>
      <c r="BC39" s="201"/>
      <c r="BD39" s="201"/>
      <c r="BE39" s="201"/>
      <c r="BF39" s="201"/>
    </row>
    <row r="40" spans="12:58" ht="12.2" customHeight="1">
      <c r="BC40" s="201"/>
      <c r="BD40" s="201"/>
      <c r="BE40" s="201"/>
      <c r="BF40" s="201"/>
    </row>
    <row r="41" spans="12:58" ht="12.2" customHeight="1">
      <c r="BC41" s="201"/>
      <c r="BD41" s="201"/>
      <c r="BE41" s="201"/>
      <c r="BF41" s="201"/>
    </row>
    <row r="42" spans="12:58" ht="12.2" customHeight="1">
      <c r="BC42" s="201"/>
      <c r="BD42" s="201"/>
      <c r="BE42" s="201"/>
      <c r="BF42" s="201"/>
    </row>
    <row r="43" spans="12:58" ht="12.2" customHeight="1">
      <c r="BC43" s="201"/>
      <c r="BD43" s="201"/>
      <c r="BE43" s="201"/>
      <c r="BF43" s="201"/>
    </row>
    <row r="44" spans="12:58" ht="12.2" customHeight="1">
      <c r="BC44" s="201"/>
      <c r="BD44" s="201"/>
      <c r="BE44" s="201"/>
      <c r="BF44" s="201"/>
    </row>
    <row r="45" spans="12:58" ht="12.2" customHeight="1">
      <c r="BC45" s="201"/>
      <c r="BD45" s="201"/>
      <c r="BE45" s="201"/>
      <c r="BF45" s="201"/>
    </row>
    <row r="46" spans="12:58" ht="12.2" customHeight="1">
      <c r="BC46" s="201"/>
      <c r="BD46" s="201"/>
      <c r="BE46" s="201"/>
      <c r="BF46" s="201"/>
    </row>
    <row r="47" spans="12:58" ht="12.2" customHeight="1">
      <c r="BC47" s="201"/>
      <c r="BD47" s="201"/>
      <c r="BE47" s="201"/>
      <c r="BF47" s="201"/>
    </row>
    <row r="48" spans="12:58" ht="12.2" customHeight="1">
      <c r="BC48" s="201"/>
      <c r="BD48" s="201"/>
      <c r="BE48" s="201"/>
      <c r="BF48" s="201"/>
    </row>
    <row r="49" ht="12.2" customHeight="1"/>
    <row r="50" ht="12.2" customHeight="1"/>
    <row r="51" ht="12.2" customHeight="1"/>
    <row r="52" ht="12.2" customHeight="1"/>
    <row r="53" ht="12.2" customHeight="1"/>
    <row r="54" ht="12.2" customHeight="1"/>
    <row r="55" ht="12.2" customHeight="1"/>
    <row r="56" ht="12.2" customHeight="1"/>
  </sheetData>
  <phoneticPr fontId="33" type="noConversion"/>
  <printOptions horizontalCentered="1"/>
  <pageMargins left="0.59055118110236227" right="0.59055118110236227" top="1.1023622047244095" bottom="0.78740157480314965" header="0.51181102362204722" footer="0.19685039370078741"/>
  <pageSetup firstPageNumber="0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K46"/>
  <sheetViews>
    <sheetView zoomScaleSheetLayoutView="75" workbookViewId="0">
      <selection activeCell="A9" sqref="A9"/>
    </sheetView>
  </sheetViews>
  <sheetFormatPr baseColWidth="10" defaultColWidth="10.90625" defaultRowHeight="12"/>
  <cols>
    <col min="1" max="1" width="15.08984375" style="6" customWidth="1"/>
    <col min="2" max="4" width="16.453125" style="6" customWidth="1"/>
    <col min="5" max="6" width="6.7265625" style="6" customWidth="1"/>
    <col min="7" max="13" width="6.36328125" style="6" customWidth="1"/>
    <col min="14" max="35" width="16.453125" style="6" customWidth="1"/>
    <col min="36" max="36" width="8.453125" style="6" customWidth="1"/>
    <col min="37" max="37" width="7.453125" style="6" customWidth="1"/>
    <col min="38" max="16384" width="10.90625" style="6"/>
  </cols>
  <sheetData>
    <row r="1" spans="1:37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1:37">
      <c r="A2" s="213" t="s">
        <v>49</v>
      </c>
      <c r="B2" s="213"/>
      <c r="C2" s="213"/>
      <c r="D2" s="21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7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7">
      <c r="A4" s="196"/>
      <c r="B4" s="190"/>
      <c r="C4" s="190"/>
      <c r="D4" s="193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</row>
    <row r="5" spans="1:37">
      <c r="A5" s="214" t="s">
        <v>280</v>
      </c>
      <c r="B5" s="214"/>
      <c r="C5" s="214"/>
      <c r="D5" s="214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</row>
    <row r="6" spans="1:37">
      <c r="A6" s="214" t="s">
        <v>281</v>
      </c>
      <c r="B6" s="214"/>
      <c r="C6" s="214"/>
      <c r="D6" s="214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</row>
    <row r="7" spans="1:37">
      <c r="A7" s="214" t="s">
        <v>282</v>
      </c>
      <c r="B7" s="214"/>
      <c r="C7" s="214"/>
      <c r="D7" s="214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</row>
    <row r="8" spans="1:37">
      <c r="A8" s="50"/>
      <c r="B8" s="16"/>
      <c r="C8" s="16"/>
      <c r="D8" s="5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7">
      <c r="A9" s="189" t="s">
        <v>283</v>
      </c>
      <c r="B9" s="193" t="s">
        <v>266</v>
      </c>
      <c r="C9" s="193" t="s">
        <v>270</v>
      </c>
      <c r="D9" s="193" t="s">
        <v>278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</row>
    <row r="10" spans="1:37">
      <c r="A10" s="111">
        <v>2005</v>
      </c>
      <c r="B10" s="112">
        <v>1823.93</v>
      </c>
      <c r="C10" s="112">
        <v>37784</v>
      </c>
      <c r="D10" s="112">
        <f t="shared" ref="D10:D26" si="0">B10-C10</f>
        <v>-35960.07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97"/>
    </row>
    <row r="11" spans="1:37">
      <c r="A11" s="188">
        <v>2006</v>
      </c>
      <c r="B11" s="113">
        <v>26.898</v>
      </c>
      <c r="C11" s="98">
        <v>37784</v>
      </c>
      <c r="D11" s="98">
        <f t="shared" si="0"/>
        <v>-37757.101999999999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97"/>
    </row>
    <row r="12" spans="1:37">
      <c r="A12" s="188">
        <v>2007</v>
      </c>
      <c r="B12" s="113"/>
      <c r="C12" s="98">
        <v>24660</v>
      </c>
      <c r="D12" s="98">
        <f t="shared" si="0"/>
        <v>-24660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97"/>
    </row>
    <row r="13" spans="1:37">
      <c r="A13" s="188">
        <v>2008</v>
      </c>
      <c r="B13" s="113">
        <v>0.2</v>
      </c>
      <c r="C13" s="98">
        <v>40905</v>
      </c>
      <c r="D13" s="98">
        <f t="shared" si="0"/>
        <v>-40904.800000000003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97"/>
    </row>
    <row r="14" spans="1:37">
      <c r="A14" s="188">
        <v>2009</v>
      </c>
      <c r="B14" s="98"/>
      <c r="C14" s="98">
        <v>37915</v>
      </c>
      <c r="D14" s="98">
        <f t="shared" si="0"/>
        <v>-37915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97"/>
    </row>
    <row r="15" spans="1:37">
      <c r="A15" s="188">
        <v>2010</v>
      </c>
      <c r="B15" s="98">
        <v>235.97200000000001</v>
      </c>
      <c r="C15" s="98">
        <v>38472</v>
      </c>
      <c r="D15" s="98">
        <f t="shared" si="0"/>
        <v>-38236.027999999998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97"/>
    </row>
    <row r="16" spans="1:37">
      <c r="A16" s="188">
        <v>2011</v>
      </c>
      <c r="B16" s="98">
        <v>2559.598</v>
      </c>
      <c r="C16" s="98">
        <v>55864</v>
      </c>
      <c r="D16" s="98">
        <f t="shared" si="0"/>
        <v>-53304.402000000002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97"/>
    </row>
    <row r="17" spans="1:37">
      <c r="A17" s="188">
        <v>2012</v>
      </c>
      <c r="B17" s="98">
        <v>2365.1610000000001</v>
      </c>
      <c r="C17" s="98">
        <v>71254.760999999999</v>
      </c>
      <c r="D17" s="98">
        <f t="shared" si="0"/>
        <v>-68889.600000000006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97"/>
    </row>
    <row r="18" spans="1:37">
      <c r="A18" s="188">
        <v>2013</v>
      </c>
      <c r="B18" s="98">
        <v>2641.2342400000002</v>
      </c>
      <c r="C18" s="98">
        <v>63162.128779999999</v>
      </c>
      <c r="D18" s="98">
        <f t="shared" si="0"/>
        <v>-60520.894540000001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97"/>
    </row>
    <row r="19" spans="1:37">
      <c r="A19" s="188">
        <v>2014</v>
      </c>
      <c r="B19" s="98">
        <v>3005.4160099999999</v>
      </c>
      <c r="C19" s="98">
        <v>48300.21211</v>
      </c>
      <c r="D19" s="98">
        <f t="shared" si="0"/>
        <v>-45294.7961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97"/>
    </row>
    <row r="20" spans="1:37">
      <c r="A20" s="188">
        <v>2015</v>
      </c>
      <c r="B20" s="98">
        <v>2363.6100799999999</v>
      </c>
      <c r="C20" s="98">
        <v>41029.686849999998</v>
      </c>
      <c r="D20" s="98">
        <f t="shared" si="0"/>
        <v>-38666.07677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97"/>
    </row>
    <row r="21" spans="1:37">
      <c r="A21" s="188">
        <v>2016</v>
      </c>
      <c r="B21" s="98">
        <v>2332.9818399999999</v>
      </c>
      <c r="C21" s="98">
        <v>45733.176240000001</v>
      </c>
      <c r="D21" s="98">
        <f t="shared" si="0"/>
        <v>-43400.1944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97"/>
    </row>
    <row r="22" spans="1:37">
      <c r="A22" s="188">
        <v>2017</v>
      </c>
      <c r="B22" s="98">
        <v>2850.5600899999999</v>
      </c>
      <c r="C22" s="98">
        <v>48236.741520000003</v>
      </c>
      <c r="D22" s="98">
        <f t="shared" si="0"/>
        <v>-45386.181430000004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97"/>
    </row>
    <row r="23" spans="1:37">
      <c r="A23" s="188">
        <v>2018</v>
      </c>
      <c r="B23" s="98">
        <v>1121.6658400000001</v>
      </c>
      <c r="C23" s="98">
        <v>64610.888700000003</v>
      </c>
      <c r="D23" s="98">
        <f t="shared" si="0"/>
        <v>-63489.222860000002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97"/>
    </row>
    <row r="24" spans="1:37">
      <c r="A24" s="188">
        <v>2019</v>
      </c>
      <c r="B24" s="98">
        <v>10.84</v>
      </c>
      <c r="C24" s="98">
        <v>53557.78</v>
      </c>
      <c r="D24" s="98">
        <f t="shared" si="0"/>
        <v>-53546.94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97"/>
    </row>
    <row r="25" spans="1:37">
      <c r="A25" s="184" t="s">
        <v>313</v>
      </c>
      <c r="B25" s="98">
        <v>1.36755</v>
      </c>
      <c r="C25" s="98">
        <v>15827.12924</v>
      </c>
      <c r="D25" s="98">
        <f t="shared" si="0"/>
        <v>-15825.761689999999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97"/>
    </row>
    <row r="26" spans="1:37">
      <c r="A26" s="184" t="s">
        <v>314</v>
      </c>
      <c r="B26" s="98">
        <v>0</v>
      </c>
      <c r="C26" s="98">
        <v>11614.10635</v>
      </c>
      <c r="D26" s="98">
        <f t="shared" si="0"/>
        <v>-11614.10635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7">
      <c r="A27" s="37" t="s">
        <v>249</v>
      </c>
      <c r="B27" s="42"/>
      <c r="C27" s="42"/>
      <c r="D27" s="43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7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7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7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7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7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6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1:36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6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6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6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36">
      <c r="A45" s="9"/>
      <c r="B45" s="9"/>
      <c r="C45" s="9"/>
      <c r="D45" s="9"/>
    </row>
    <row r="46" spans="1:36">
      <c r="A46" s="9"/>
      <c r="B46" s="9"/>
      <c r="C46" s="9"/>
      <c r="D46" s="9"/>
    </row>
  </sheetData>
  <mergeCells count="4">
    <mergeCell ref="A2:D2"/>
    <mergeCell ref="A5:D5"/>
    <mergeCell ref="A6:D6"/>
    <mergeCell ref="A7:D7"/>
  </mergeCells>
  <phoneticPr fontId="33" type="noConversion"/>
  <printOptions horizontalCentered="1"/>
  <pageMargins left="0.59055118110236227" right="0.59055118110236227" top="0.9055118110236221" bottom="0.78740157480314965" header="0.51181102362204722" footer="0.19685039370078741"/>
  <pageSetup firstPageNumber="0" orientation="portrait" r:id="rId1"/>
  <headerFooter alignWithMargins="0"/>
  <ignoredErrors>
    <ignoredError sqref="A25:A26" twoDigitTextYear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zoomScaleNormal="100" workbookViewId="0"/>
  </sheetViews>
  <sheetFormatPr baseColWidth="10" defaultColWidth="8.26953125" defaultRowHeight="18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47"/>
  <sheetViews>
    <sheetView zoomScale="142" zoomScaleNormal="142" workbookViewId="0">
      <selection activeCell="B42" sqref="B42"/>
    </sheetView>
  </sheetViews>
  <sheetFormatPr baseColWidth="10" defaultColWidth="10.90625" defaultRowHeight="12"/>
  <cols>
    <col min="1" max="1" width="10.7265625" style="6" customWidth="1"/>
    <col min="2" max="2" width="45.453125" style="6" customWidth="1"/>
    <col min="3" max="3" width="10.90625" style="7"/>
    <col min="4" max="16384" width="10.90625" style="6"/>
  </cols>
  <sheetData>
    <row r="1" spans="1:3">
      <c r="A1" s="210" t="s">
        <v>11</v>
      </c>
      <c r="B1" s="210"/>
    </row>
    <row r="2" spans="1:3">
      <c r="A2" s="9"/>
      <c r="B2" s="10"/>
    </row>
    <row r="3" spans="1:3">
      <c r="A3" s="9"/>
      <c r="B3" s="10" t="s">
        <v>12</v>
      </c>
      <c r="C3" s="7">
        <v>4</v>
      </c>
    </row>
    <row r="4" spans="1:3">
      <c r="A4" s="9" t="s">
        <v>13</v>
      </c>
      <c r="B4" s="11" t="s">
        <v>14</v>
      </c>
      <c r="C4" s="7">
        <v>5</v>
      </c>
    </row>
    <row r="5" spans="1:3">
      <c r="A5" s="9" t="s">
        <v>15</v>
      </c>
      <c r="B5" s="11" t="s">
        <v>16</v>
      </c>
      <c r="C5" s="7">
        <v>6</v>
      </c>
    </row>
    <row r="6" spans="1:3">
      <c r="A6" s="9" t="s">
        <v>17</v>
      </c>
      <c r="B6" s="11" t="s">
        <v>291</v>
      </c>
      <c r="C6" s="7">
        <v>7</v>
      </c>
    </row>
    <row r="7" spans="1:3">
      <c r="A7" s="9" t="s">
        <v>18</v>
      </c>
      <c r="B7" s="11" t="s">
        <v>19</v>
      </c>
      <c r="C7" s="7">
        <v>8</v>
      </c>
    </row>
    <row r="8" spans="1:3">
      <c r="A8" s="9" t="s">
        <v>20</v>
      </c>
      <c r="B8" s="11" t="s">
        <v>21</v>
      </c>
      <c r="C8" s="7">
        <v>8</v>
      </c>
    </row>
    <row r="9" spans="1:3">
      <c r="A9" s="9" t="s">
        <v>22</v>
      </c>
      <c r="B9" s="11" t="s">
        <v>23</v>
      </c>
      <c r="C9" s="7">
        <v>10</v>
      </c>
    </row>
    <row r="10" spans="1:3">
      <c r="A10" s="9" t="s">
        <v>24</v>
      </c>
      <c r="B10" s="11" t="s">
        <v>25</v>
      </c>
      <c r="C10" s="7">
        <v>11</v>
      </c>
    </row>
    <row r="11" spans="1:3">
      <c r="A11" s="9" t="s">
        <v>26</v>
      </c>
      <c r="B11" s="11" t="s">
        <v>27</v>
      </c>
      <c r="C11" s="7">
        <v>12</v>
      </c>
    </row>
    <row r="12" spans="1:3">
      <c r="A12" s="9" t="s">
        <v>28</v>
      </c>
      <c r="B12" s="11" t="s">
        <v>29</v>
      </c>
      <c r="C12" s="7">
        <v>13</v>
      </c>
    </row>
    <row r="13" spans="1:3">
      <c r="A13" s="9" t="s">
        <v>30</v>
      </c>
      <c r="B13" s="11" t="s">
        <v>31</v>
      </c>
      <c r="C13" s="7">
        <v>14</v>
      </c>
    </row>
    <row r="14" spans="1:3">
      <c r="A14" s="9" t="s">
        <v>32</v>
      </c>
      <c r="B14" s="11" t="s">
        <v>292</v>
      </c>
      <c r="C14" s="7">
        <v>15</v>
      </c>
    </row>
    <row r="15" spans="1:3">
      <c r="A15" s="9" t="s">
        <v>33</v>
      </c>
      <c r="B15" s="11" t="s">
        <v>34</v>
      </c>
      <c r="C15" s="7">
        <v>16</v>
      </c>
    </row>
    <row r="16" spans="1:3">
      <c r="A16" s="9" t="s">
        <v>35</v>
      </c>
      <c r="B16" s="11" t="s">
        <v>36</v>
      </c>
      <c r="C16" s="7">
        <v>16</v>
      </c>
    </row>
    <row r="17" spans="1:3">
      <c r="A17" s="9" t="s">
        <v>37</v>
      </c>
      <c r="B17" s="11" t="s">
        <v>38</v>
      </c>
      <c r="C17" s="7">
        <v>18</v>
      </c>
    </row>
    <row r="18" spans="1:3">
      <c r="A18" s="9" t="s">
        <v>39</v>
      </c>
      <c r="B18" s="11" t="s">
        <v>40</v>
      </c>
      <c r="C18" s="7">
        <v>19</v>
      </c>
    </row>
    <row r="19" spans="1:3">
      <c r="A19" s="9" t="s">
        <v>41</v>
      </c>
      <c r="B19" s="11" t="s">
        <v>42</v>
      </c>
      <c r="C19" s="7">
        <v>20</v>
      </c>
    </row>
    <row r="20" spans="1:3">
      <c r="A20" s="9" t="s">
        <v>43</v>
      </c>
      <c r="B20" s="11" t="s">
        <v>44</v>
      </c>
      <c r="C20" s="7">
        <v>21</v>
      </c>
    </row>
    <row r="21" spans="1:3">
      <c r="A21" s="9" t="s">
        <v>45</v>
      </c>
      <c r="B21" s="11" t="s">
        <v>46</v>
      </c>
      <c r="C21" s="7">
        <v>22</v>
      </c>
    </row>
    <row r="22" spans="1:3">
      <c r="A22" s="9" t="s">
        <v>47</v>
      </c>
      <c r="B22" s="11" t="s">
        <v>48</v>
      </c>
      <c r="C22" s="7">
        <v>23</v>
      </c>
    </row>
    <row r="23" spans="1:3">
      <c r="A23" s="9" t="s">
        <v>49</v>
      </c>
      <c r="B23" s="11" t="s">
        <v>50</v>
      </c>
      <c r="C23" s="7">
        <v>25</v>
      </c>
    </row>
    <row r="24" spans="1:3">
      <c r="A24" s="9"/>
      <c r="B24" s="11"/>
    </row>
    <row r="25" spans="1:3">
      <c r="A25" s="9" t="s">
        <v>51</v>
      </c>
      <c r="B25" s="11" t="s">
        <v>291</v>
      </c>
      <c r="C25" s="7">
        <v>7</v>
      </c>
    </row>
    <row r="26" spans="1:3">
      <c r="A26" s="9" t="s">
        <v>52</v>
      </c>
      <c r="B26" s="11" t="s">
        <v>53</v>
      </c>
      <c r="C26" s="7">
        <v>9</v>
      </c>
    </row>
    <row r="27" spans="1:3">
      <c r="A27" s="9" t="s">
        <v>54</v>
      </c>
      <c r="B27" s="11" t="s">
        <v>55</v>
      </c>
      <c r="C27" s="7">
        <v>9</v>
      </c>
    </row>
    <row r="28" spans="1:3">
      <c r="A28" s="9" t="s">
        <v>56</v>
      </c>
      <c r="B28" s="11" t="s">
        <v>57</v>
      </c>
      <c r="C28" s="7">
        <v>10</v>
      </c>
    </row>
    <row r="29" spans="1:3">
      <c r="A29" s="9" t="s">
        <v>58</v>
      </c>
      <c r="B29" s="11" t="s">
        <v>293</v>
      </c>
      <c r="C29" s="7">
        <v>10</v>
      </c>
    </row>
    <row r="30" spans="1:3">
      <c r="A30" s="9" t="s">
        <v>59</v>
      </c>
      <c r="B30" s="11" t="s">
        <v>60</v>
      </c>
      <c r="C30" s="7">
        <v>11</v>
      </c>
    </row>
    <row r="31" spans="1:3">
      <c r="A31" s="9" t="s">
        <v>61</v>
      </c>
      <c r="B31" s="11" t="s">
        <v>294</v>
      </c>
      <c r="C31" s="7">
        <v>11</v>
      </c>
    </row>
    <row r="32" spans="1:3">
      <c r="A32" s="9" t="s">
        <v>62</v>
      </c>
      <c r="B32" s="11" t="s">
        <v>295</v>
      </c>
      <c r="C32" s="7">
        <v>12</v>
      </c>
    </row>
    <row r="33" spans="1:3">
      <c r="A33" s="9" t="s">
        <v>63</v>
      </c>
      <c r="B33" s="11" t="s">
        <v>292</v>
      </c>
      <c r="C33" s="7">
        <v>15</v>
      </c>
    </row>
    <row r="34" spans="1:3">
      <c r="A34" s="9" t="s">
        <v>64</v>
      </c>
      <c r="B34" s="6" t="s">
        <v>65</v>
      </c>
      <c r="C34" s="7">
        <v>17</v>
      </c>
    </row>
    <row r="35" spans="1:3">
      <c r="A35" s="9" t="s">
        <v>66</v>
      </c>
      <c r="B35" s="11" t="s">
        <v>67</v>
      </c>
      <c r="C35" s="7">
        <v>17</v>
      </c>
    </row>
    <row r="36" spans="1:3">
      <c r="A36" s="9" t="s">
        <v>68</v>
      </c>
      <c r="B36" s="11" t="s">
        <v>69</v>
      </c>
      <c r="C36" s="7">
        <v>18</v>
      </c>
    </row>
    <row r="37" spans="1:3">
      <c r="A37" s="9" t="s">
        <v>70</v>
      </c>
      <c r="B37" s="11" t="s">
        <v>71</v>
      </c>
      <c r="C37" s="7">
        <v>19</v>
      </c>
    </row>
    <row r="38" spans="1:3">
      <c r="A38" s="9" t="s">
        <v>72</v>
      </c>
      <c r="B38" s="11" t="s">
        <v>296</v>
      </c>
      <c r="C38" s="7">
        <v>19</v>
      </c>
    </row>
    <row r="39" spans="1:3">
      <c r="A39" s="9" t="s">
        <v>73</v>
      </c>
      <c r="B39" s="11" t="s">
        <v>74</v>
      </c>
      <c r="C39" s="7">
        <v>20</v>
      </c>
    </row>
    <row r="40" spans="1:3">
      <c r="A40" s="9" t="s">
        <v>75</v>
      </c>
      <c r="B40" s="134" t="s">
        <v>76</v>
      </c>
      <c r="C40" s="7">
        <v>21</v>
      </c>
    </row>
    <row r="41" spans="1:3">
      <c r="A41" s="9" t="s">
        <v>77</v>
      </c>
      <c r="B41" s="11" t="s">
        <v>297</v>
      </c>
      <c r="C41" s="7">
        <v>21</v>
      </c>
    </row>
    <row r="42" spans="1:3">
      <c r="A42" s="9" t="s">
        <v>78</v>
      </c>
      <c r="B42" s="11" t="s">
        <v>298</v>
      </c>
      <c r="C42" s="7">
        <v>22</v>
      </c>
    </row>
    <row r="43" spans="1:3">
      <c r="A43" s="9" t="s">
        <v>79</v>
      </c>
      <c r="B43" s="11" t="s">
        <v>80</v>
      </c>
      <c r="C43" s="7">
        <v>24</v>
      </c>
    </row>
    <row r="44" spans="1:3">
      <c r="A44" s="9" t="s">
        <v>81</v>
      </c>
      <c r="B44" s="11" t="s">
        <v>82</v>
      </c>
      <c r="C44" s="7">
        <v>24</v>
      </c>
    </row>
    <row r="45" spans="1:3">
      <c r="A45" s="9" t="s">
        <v>83</v>
      </c>
      <c r="B45" s="11" t="s">
        <v>50</v>
      </c>
      <c r="C45" s="7">
        <v>25</v>
      </c>
    </row>
    <row r="47" spans="1:3" ht="11.25" customHeight="1">
      <c r="A47" s="173"/>
      <c r="B47" s="173"/>
      <c r="C47" s="173"/>
    </row>
  </sheetData>
  <mergeCells count="1">
    <mergeCell ref="A1:B1"/>
  </mergeCells>
  <printOptions horizontalCentered="1"/>
  <pageMargins left="0.59055118110236227" right="0.59055118110236227" top="0.98425196850393704" bottom="0.59055118110236227" header="0.51181102362204722" footer="0.51181102362204722"/>
  <pageSetup firstPageNumber="0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3"/>
  <sheetViews>
    <sheetView zoomScaleNormal="100" workbookViewId="0">
      <selection activeCell="A7" sqref="A7:E7"/>
    </sheetView>
  </sheetViews>
  <sheetFormatPr baseColWidth="10" defaultColWidth="10.90625" defaultRowHeight="14.25"/>
  <cols>
    <col min="1" max="16384" width="10.90625" style="133"/>
  </cols>
  <sheetData>
    <row r="1" spans="1:5">
      <c r="A1" s="132"/>
      <c r="B1" s="132"/>
      <c r="C1" s="132"/>
      <c r="D1" s="132"/>
      <c r="E1" s="132"/>
    </row>
    <row r="2" spans="1:5">
      <c r="A2" s="132"/>
      <c r="B2" s="132"/>
      <c r="C2" s="132"/>
      <c r="D2" s="132"/>
      <c r="E2" s="132"/>
    </row>
    <row r="3" spans="1:5">
      <c r="A3" s="132"/>
      <c r="B3" s="132"/>
      <c r="C3" s="132"/>
      <c r="D3" s="132"/>
      <c r="E3" s="132"/>
    </row>
    <row r="4" spans="1:5" ht="15">
      <c r="A4" s="211" t="s">
        <v>12</v>
      </c>
      <c r="B4" s="211"/>
      <c r="C4" s="211"/>
      <c r="D4" s="211"/>
      <c r="E4" s="211"/>
    </row>
    <row r="5" spans="1:5">
      <c r="A5" s="132"/>
      <c r="B5" s="132"/>
      <c r="C5" s="132"/>
      <c r="D5" s="132"/>
      <c r="E5" s="132"/>
    </row>
    <row r="6" spans="1:5">
      <c r="A6" s="132"/>
      <c r="B6" s="132"/>
      <c r="C6" s="132"/>
      <c r="D6" s="132"/>
      <c r="E6" s="132"/>
    </row>
    <row r="7" spans="1:5" ht="47.25" customHeight="1">
      <c r="A7" s="212" t="s">
        <v>84</v>
      </c>
      <c r="B7" s="212"/>
      <c r="C7" s="212"/>
      <c r="D7" s="212"/>
      <c r="E7" s="212"/>
    </row>
    <row r="8" spans="1:5" ht="12.75" customHeight="1">
      <c r="A8" s="186"/>
      <c r="B8" s="186"/>
      <c r="C8" s="186"/>
      <c r="D8" s="186"/>
      <c r="E8" s="186"/>
    </row>
    <row r="9" spans="1:5" ht="39" customHeight="1">
      <c r="A9" s="212" t="s">
        <v>85</v>
      </c>
      <c r="B9" s="212"/>
      <c r="C9" s="212"/>
      <c r="D9" s="212"/>
      <c r="E9" s="212"/>
    </row>
    <row r="10" spans="1:5">
      <c r="A10" s="132"/>
      <c r="B10" s="132"/>
      <c r="C10" s="132"/>
      <c r="D10" s="132"/>
      <c r="E10" s="132"/>
    </row>
    <row r="11" spans="1:5">
      <c r="A11" s="132"/>
      <c r="B11" s="132"/>
      <c r="C11" s="132"/>
      <c r="D11" s="132"/>
      <c r="E11" s="132"/>
    </row>
    <row r="12" spans="1:5">
      <c r="A12" s="132"/>
      <c r="B12" s="132"/>
      <c r="C12" s="132"/>
      <c r="D12" s="132"/>
      <c r="E12" s="132"/>
    </row>
    <row r="13" spans="1:5">
      <c r="A13" s="132"/>
      <c r="B13" s="132"/>
      <c r="C13" s="132"/>
      <c r="D13" s="132"/>
      <c r="E13" s="132"/>
    </row>
    <row r="14" spans="1:5">
      <c r="A14" s="132"/>
      <c r="B14" s="132"/>
      <c r="C14" s="132"/>
      <c r="D14" s="132"/>
      <c r="E14" s="132"/>
    </row>
    <row r="15" spans="1:5">
      <c r="A15" s="132"/>
      <c r="B15" s="132"/>
      <c r="C15" s="132"/>
      <c r="D15" s="132"/>
      <c r="E15" s="132"/>
    </row>
    <row r="16" spans="1:5">
      <c r="A16" s="132"/>
      <c r="B16" s="132"/>
      <c r="C16" s="132"/>
      <c r="D16" s="132"/>
      <c r="E16" s="132"/>
    </row>
    <row r="17" spans="1:5">
      <c r="A17" s="132"/>
      <c r="B17" s="132"/>
      <c r="C17" s="132"/>
      <c r="D17" s="132"/>
      <c r="E17" s="132"/>
    </row>
    <row r="18" spans="1:5">
      <c r="A18" s="132"/>
      <c r="B18" s="132"/>
      <c r="C18" s="132"/>
      <c r="D18" s="132"/>
      <c r="E18" s="132"/>
    </row>
    <row r="19" spans="1:5">
      <c r="A19" s="132"/>
      <c r="B19" s="132"/>
      <c r="C19" s="132"/>
      <c r="D19" s="132"/>
      <c r="E19" s="132"/>
    </row>
    <row r="20" spans="1:5">
      <c r="A20" s="132"/>
      <c r="B20" s="132"/>
      <c r="C20" s="132"/>
      <c r="D20" s="132"/>
      <c r="E20" s="132"/>
    </row>
    <row r="21" spans="1:5">
      <c r="A21" s="132"/>
      <c r="B21" s="132"/>
      <c r="C21" s="132"/>
      <c r="D21" s="132"/>
      <c r="E21" s="132"/>
    </row>
    <row r="22" spans="1:5">
      <c r="A22" s="132"/>
      <c r="B22" s="132"/>
      <c r="C22" s="132"/>
      <c r="D22" s="132"/>
      <c r="E22" s="132"/>
    </row>
    <row r="23" spans="1:5">
      <c r="A23" s="132"/>
      <c r="B23" s="132"/>
      <c r="C23" s="132"/>
      <c r="D23" s="132"/>
      <c r="E23" s="132"/>
    </row>
    <row r="24" spans="1:5">
      <c r="A24" s="132"/>
      <c r="B24" s="132"/>
      <c r="C24" s="132"/>
      <c r="D24" s="132"/>
      <c r="E24" s="132"/>
    </row>
    <row r="25" spans="1:5">
      <c r="A25" s="132"/>
      <c r="B25" s="132"/>
      <c r="C25" s="132"/>
      <c r="D25" s="132"/>
      <c r="E25" s="132"/>
    </row>
    <row r="26" spans="1:5">
      <c r="A26" s="132"/>
      <c r="B26" s="132"/>
      <c r="C26" s="132"/>
      <c r="D26" s="132"/>
      <c r="E26" s="132"/>
    </row>
    <row r="27" spans="1:5">
      <c r="A27" s="132"/>
      <c r="B27" s="132"/>
      <c r="C27" s="132"/>
      <c r="D27" s="132"/>
      <c r="E27" s="132"/>
    </row>
    <row r="28" spans="1:5">
      <c r="A28" s="132"/>
      <c r="B28" s="132"/>
      <c r="C28" s="132"/>
      <c r="D28" s="132"/>
      <c r="E28" s="132"/>
    </row>
    <row r="29" spans="1:5">
      <c r="A29" s="132"/>
      <c r="B29" s="132"/>
      <c r="C29" s="132"/>
      <c r="D29" s="132"/>
      <c r="E29" s="132"/>
    </row>
    <row r="30" spans="1:5">
      <c r="A30" s="132"/>
      <c r="B30" s="132"/>
      <c r="C30" s="132"/>
      <c r="D30" s="132"/>
      <c r="E30" s="132"/>
    </row>
    <row r="31" spans="1:5">
      <c r="A31" s="132"/>
      <c r="B31" s="132"/>
      <c r="C31" s="132"/>
      <c r="D31" s="132"/>
      <c r="E31" s="132"/>
    </row>
    <row r="32" spans="1:5">
      <c r="A32" s="132"/>
      <c r="B32" s="132"/>
      <c r="C32" s="132"/>
      <c r="D32" s="132"/>
      <c r="E32" s="132"/>
    </row>
    <row r="33" spans="1:5">
      <c r="A33" s="132"/>
      <c r="B33" s="132"/>
      <c r="C33" s="132"/>
      <c r="D33" s="132"/>
      <c r="E33" s="132"/>
    </row>
    <row r="34" spans="1:5">
      <c r="A34" s="132"/>
      <c r="B34" s="132"/>
      <c r="C34" s="132"/>
      <c r="D34" s="132"/>
      <c r="E34" s="132"/>
    </row>
    <row r="35" spans="1:5">
      <c r="A35" s="132"/>
      <c r="B35" s="132"/>
      <c r="C35" s="132"/>
      <c r="D35" s="132"/>
      <c r="E35" s="132"/>
    </row>
    <row r="36" spans="1:5">
      <c r="A36" s="132"/>
      <c r="B36" s="132"/>
      <c r="C36" s="132"/>
      <c r="D36" s="132"/>
      <c r="E36" s="132"/>
    </row>
    <row r="37" spans="1:5">
      <c r="A37" s="132"/>
      <c r="B37" s="132"/>
      <c r="C37" s="132"/>
      <c r="D37" s="132"/>
      <c r="E37" s="132"/>
    </row>
    <row r="38" spans="1:5">
      <c r="A38" s="132"/>
      <c r="B38" s="132"/>
      <c r="C38" s="132"/>
      <c r="D38" s="132"/>
      <c r="E38" s="132"/>
    </row>
    <row r="39" spans="1:5">
      <c r="A39" s="132"/>
      <c r="B39" s="132"/>
      <c r="C39" s="132"/>
      <c r="D39" s="132"/>
      <c r="E39" s="132"/>
    </row>
    <row r="40" spans="1:5">
      <c r="A40" s="132"/>
      <c r="B40" s="132"/>
      <c r="C40" s="132"/>
      <c r="D40" s="132"/>
      <c r="E40" s="132"/>
    </row>
    <row r="41" spans="1:5">
      <c r="A41" s="132"/>
      <c r="B41" s="132"/>
      <c r="C41" s="132"/>
      <c r="D41" s="132"/>
      <c r="E41" s="132"/>
    </row>
    <row r="42" spans="1:5">
      <c r="A42" s="132"/>
      <c r="B42" s="132"/>
      <c r="C42" s="132"/>
      <c r="D42" s="132"/>
      <c r="E42" s="132"/>
    </row>
    <row r="43" spans="1:5">
      <c r="A43" s="132"/>
      <c r="B43" s="132"/>
      <c r="C43" s="132"/>
      <c r="D43" s="132"/>
      <c r="E43" s="132"/>
    </row>
    <row r="44" spans="1:5">
      <c r="A44" s="132"/>
      <c r="B44" s="132"/>
      <c r="C44" s="132"/>
      <c r="D44" s="132"/>
      <c r="E44" s="132"/>
    </row>
    <row r="45" spans="1:5">
      <c r="A45" s="132"/>
      <c r="B45" s="132"/>
      <c r="C45" s="132"/>
      <c r="D45" s="132"/>
      <c r="E45" s="132"/>
    </row>
    <row r="46" spans="1:5">
      <c r="A46" s="132"/>
      <c r="B46" s="132"/>
      <c r="C46" s="132"/>
      <c r="D46" s="132"/>
      <c r="E46" s="132"/>
    </row>
    <row r="47" spans="1:5">
      <c r="A47" s="132"/>
      <c r="B47" s="132"/>
      <c r="C47" s="132"/>
      <c r="D47" s="132"/>
      <c r="E47" s="132"/>
    </row>
    <row r="48" spans="1:5">
      <c r="A48" s="132"/>
      <c r="B48" s="132"/>
      <c r="C48" s="132"/>
      <c r="D48" s="132"/>
      <c r="E48" s="132"/>
    </row>
    <row r="49" spans="1:5">
      <c r="A49" s="132"/>
      <c r="B49" s="132"/>
      <c r="C49" s="132"/>
      <c r="D49" s="132"/>
      <c r="E49" s="132"/>
    </row>
    <row r="50" spans="1:5">
      <c r="A50" s="132"/>
      <c r="B50" s="132"/>
      <c r="C50" s="132"/>
      <c r="D50" s="132"/>
      <c r="E50" s="132"/>
    </row>
    <row r="51" spans="1:5">
      <c r="A51" s="132"/>
      <c r="B51" s="132"/>
      <c r="C51" s="132"/>
      <c r="D51" s="132"/>
      <c r="E51" s="132"/>
    </row>
    <row r="52" spans="1:5">
      <c r="A52" s="132"/>
      <c r="B52" s="132"/>
      <c r="C52" s="132"/>
      <c r="D52" s="132"/>
      <c r="E52" s="132"/>
    </row>
    <row r="53" spans="1:5">
      <c r="A53" s="132"/>
      <c r="B53" s="132"/>
      <c r="C53" s="132"/>
      <c r="D53" s="132"/>
      <c r="E53" s="132"/>
    </row>
  </sheetData>
  <mergeCells count="3">
    <mergeCell ref="A4:E4"/>
    <mergeCell ref="A7:E7"/>
    <mergeCell ref="A9:E9"/>
  </mergeCells>
  <pageMargins left="1.1023622047244095" right="1.1023622047244095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55"/>
  <sheetViews>
    <sheetView zoomScaleNormal="100" workbookViewId="0">
      <selection activeCell="A48" sqref="A48"/>
    </sheetView>
  </sheetViews>
  <sheetFormatPr baseColWidth="10" defaultColWidth="10.90625" defaultRowHeight="12"/>
  <cols>
    <col min="1" max="1" width="16.08984375" style="9" customWidth="1"/>
    <col min="2" max="5" width="11.81640625" style="9" customWidth="1"/>
    <col min="6" max="16384" width="10.90625" style="9"/>
  </cols>
  <sheetData>
    <row r="1" spans="1:8" ht="15" customHeight="1">
      <c r="A1" s="213" t="s">
        <v>13</v>
      </c>
      <c r="B1" s="213"/>
      <c r="C1" s="213"/>
      <c r="D1" s="213"/>
      <c r="E1" s="213"/>
    </row>
    <row r="2" spans="1:8" ht="15" customHeight="1">
      <c r="A2" s="39"/>
      <c r="B2" s="39"/>
      <c r="C2" s="39"/>
      <c r="D2" s="39"/>
      <c r="E2" s="39"/>
    </row>
    <row r="3" spans="1:8" ht="15" customHeight="1">
      <c r="A3" s="214" t="s">
        <v>14</v>
      </c>
      <c r="B3" s="214"/>
      <c r="C3" s="214"/>
      <c r="D3" s="214"/>
      <c r="E3" s="214"/>
    </row>
    <row r="4" spans="1:8" ht="15" customHeight="1">
      <c r="A4" s="215" t="s">
        <v>302</v>
      </c>
      <c r="B4" s="215"/>
      <c r="C4" s="215"/>
      <c r="D4" s="215"/>
      <c r="E4" s="215"/>
    </row>
    <row r="5" spans="1:8" ht="15" customHeight="1">
      <c r="A5" s="217" t="s">
        <v>86</v>
      </c>
      <c r="B5" s="216" t="s">
        <v>87</v>
      </c>
      <c r="C5" s="216"/>
      <c r="D5" s="189" t="s">
        <v>88</v>
      </c>
      <c r="E5" s="193" t="s">
        <v>89</v>
      </c>
    </row>
    <row r="6" spans="1:8" ht="15" customHeight="1">
      <c r="A6" s="218"/>
      <c r="B6" s="189">
        <v>2019</v>
      </c>
      <c r="C6" s="193">
        <v>2020</v>
      </c>
      <c r="D6" s="188" t="s">
        <v>90</v>
      </c>
      <c r="E6" s="19" t="s">
        <v>90</v>
      </c>
    </row>
    <row r="7" spans="1:8" ht="15" customHeight="1">
      <c r="A7" s="147" t="s">
        <v>92</v>
      </c>
      <c r="B7" s="146">
        <v>15911.46342</v>
      </c>
      <c r="C7" s="146">
        <v>20102.240160000001</v>
      </c>
      <c r="D7" s="103">
        <f>(C7/B7-1)*100</f>
        <v>26.338097441951081</v>
      </c>
      <c r="E7" s="103">
        <f t="shared" ref="E7:E30" si="0">C7/$C$48*100</f>
        <v>25.641115014833883</v>
      </c>
    </row>
    <row r="8" spans="1:8" ht="15" customHeight="1">
      <c r="A8" s="147" t="s">
        <v>91</v>
      </c>
      <c r="B8" s="148">
        <v>18730.783829999997</v>
      </c>
      <c r="C8" s="148">
        <v>18042.910319999999</v>
      </c>
      <c r="D8" s="44">
        <f>(C8/B8-1)*100</f>
        <v>-3.6724224476835321</v>
      </c>
      <c r="E8" s="44">
        <f t="shared" si="0"/>
        <v>23.014367306088992</v>
      </c>
      <c r="G8" s="25"/>
      <c r="H8" s="25"/>
    </row>
    <row r="9" spans="1:8" ht="15" customHeight="1">
      <c r="A9" s="147" t="s">
        <v>93</v>
      </c>
      <c r="B9" s="148">
        <v>15827.12924</v>
      </c>
      <c r="C9" s="148">
        <v>11614.10635</v>
      </c>
      <c r="D9" s="44">
        <f t="shared" ref="D9:D35" si="1">(C9/B9-1)*100</f>
        <v>-26.618995941174227</v>
      </c>
      <c r="E9" s="44">
        <f t="shared" si="0"/>
        <v>14.814201519064058</v>
      </c>
      <c r="G9" s="25"/>
      <c r="H9" s="25"/>
    </row>
    <row r="10" spans="1:8" ht="15" customHeight="1">
      <c r="A10" s="147" t="s">
        <v>94</v>
      </c>
      <c r="B10" s="148">
        <v>6517.1374400000004</v>
      </c>
      <c r="C10" s="148">
        <v>6945.5477899999996</v>
      </c>
      <c r="D10" s="44">
        <f t="shared" si="1"/>
        <v>6.5735969809468831</v>
      </c>
      <c r="E10" s="44">
        <f t="shared" si="0"/>
        <v>8.8592907211797662</v>
      </c>
      <c r="G10" s="25"/>
      <c r="H10" s="25"/>
    </row>
    <row r="11" spans="1:8" ht="15" customHeight="1">
      <c r="A11" s="147" t="s">
        <v>96</v>
      </c>
      <c r="B11" s="148">
        <v>3355.41912</v>
      </c>
      <c r="C11" s="148">
        <v>5961.0007999999998</v>
      </c>
      <c r="D11" s="44">
        <f t="shared" si="1"/>
        <v>77.652942503349621</v>
      </c>
      <c r="E11" s="44">
        <f t="shared" si="0"/>
        <v>7.603466374879722</v>
      </c>
      <c r="G11" s="25"/>
      <c r="H11" s="25"/>
    </row>
    <row r="12" spans="1:8" ht="15" customHeight="1">
      <c r="A12" s="147" t="s">
        <v>95</v>
      </c>
      <c r="B12" s="148">
        <v>3971.99125</v>
      </c>
      <c r="C12" s="148">
        <v>3667.9048599999996</v>
      </c>
      <c r="D12" s="44">
        <f t="shared" si="1"/>
        <v>-7.6557668650453436</v>
      </c>
      <c r="E12" s="44">
        <f t="shared" si="0"/>
        <v>4.6785417759494203</v>
      </c>
      <c r="G12" s="25"/>
      <c r="H12" s="25"/>
    </row>
    <row r="13" spans="1:8" ht="15" customHeight="1">
      <c r="A13" s="147" t="s">
        <v>98</v>
      </c>
      <c r="B13" s="148">
        <v>2418.5624500000004</v>
      </c>
      <c r="C13" s="148">
        <v>2135.4990400000002</v>
      </c>
      <c r="D13" s="44">
        <f t="shared" si="1"/>
        <v>-11.703787512288555</v>
      </c>
      <c r="E13" s="44">
        <f t="shared" si="0"/>
        <v>2.7239042048489459</v>
      </c>
      <c r="G13" s="25"/>
      <c r="H13" s="25"/>
    </row>
    <row r="14" spans="1:8" ht="15" customHeight="1">
      <c r="A14" s="147" t="s">
        <v>99</v>
      </c>
      <c r="B14" s="148">
        <v>1815.0604699999999</v>
      </c>
      <c r="C14" s="148">
        <v>1560.5505000000001</v>
      </c>
      <c r="D14" s="44">
        <f t="shared" si="1"/>
        <v>-14.022120706534913</v>
      </c>
      <c r="E14" s="44">
        <f t="shared" si="0"/>
        <v>1.9905371012618787</v>
      </c>
    </row>
    <row r="15" spans="1:8" ht="15" customHeight="1">
      <c r="A15" s="147" t="s">
        <v>103</v>
      </c>
      <c r="B15" s="148">
        <v>1993.5623899999998</v>
      </c>
      <c r="C15" s="148">
        <v>1279.6478999999999</v>
      </c>
      <c r="D15" s="44">
        <f t="shared" si="1"/>
        <v>-35.810993103657019</v>
      </c>
      <c r="E15" s="44">
        <f t="shared" si="0"/>
        <v>1.6322359459061722</v>
      </c>
    </row>
    <row r="16" spans="1:8" ht="15" customHeight="1">
      <c r="A16" s="147" t="s">
        <v>97</v>
      </c>
      <c r="B16" s="148">
        <v>1961.4367199999999</v>
      </c>
      <c r="C16" s="148">
        <v>1233.0585100000001</v>
      </c>
      <c r="D16" s="44">
        <f t="shared" si="1"/>
        <v>-37.134932907751406</v>
      </c>
      <c r="E16" s="44">
        <f t="shared" si="0"/>
        <v>1.5728095388016543</v>
      </c>
    </row>
    <row r="17" spans="1:5" ht="15" customHeight="1">
      <c r="A17" s="147" t="s">
        <v>100</v>
      </c>
      <c r="B17" s="148">
        <v>1822.89112</v>
      </c>
      <c r="C17" s="148">
        <v>1225.8303500000002</v>
      </c>
      <c r="D17" s="44">
        <f t="shared" si="1"/>
        <v>-32.753506967547231</v>
      </c>
      <c r="E17" s="44">
        <f t="shared" si="0"/>
        <v>1.5635897662573779</v>
      </c>
    </row>
    <row r="18" spans="1:5" ht="15" customHeight="1">
      <c r="A18" s="147" t="s">
        <v>104</v>
      </c>
      <c r="B18" s="148">
        <v>723.09316999999999</v>
      </c>
      <c r="C18" s="148">
        <v>1084.15029</v>
      </c>
      <c r="D18" s="44">
        <f t="shared" si="1"/>
        <v>49.932309552861632</v>
      </c>
      <c r="E18" s="44">
        <f t="shared" si="0"/>
        <v>1.3828718619415552</v>
      </c>
    </row>
    <row r="19" spans="1:5" ht="15" customHeight="1">
      <c r="A19" s="147" t="s">
        <v>102</v>
      </c>
      <c r="B19" s="148">
        <v>803.78569999999991</v>
      </c>
      <c r="C19" s="148">
        <v>721.42406999999992</v>
      </c>
      <c r="D19" s="44">
        <f t="shared" si="1"/>
        <v>-10.246715013715724</v>
      </c>
      <c r="E19" s="44">
        <f t="shared" si="0"/>
        <v>0.92020179871035657</v>
      </c>
    </row>
    <row r="20" spans="1:5" ht="15" customHeight="1">
      <c r="A20" s="147" t="s">
        <v>101</v>
      </c>
      <c r="B20" s="148">
        <v>444.07673999999997</v>
      </c>
      <c r="C20" s="148">
        <v>608.81088999999997</v>
      </c>
      <c r="D20" s="44">
        <f t="shared" si="1"/>
        <v>37.09587446530076</v>
      </c>
      <c r="E20" s="44">
        <f t="shared" si="0"/>
        <v>0.77655972312159349</v>
      </c>
    </row>
    <row r="21" spans="1:5" ht="15" customHeight="1">
      <c r="A21" s="147" t="s">
        <v>118</v>
      </c>
      <c r="B21" s="148">
        <v>79.279960000000003</v>
      </c>
      <c r="C21" s="148">
        <v>504.68890999999996</v>
      </c>
      <c r="D21" s="44">
        <f t="shared" si="1"/>
        <v>536.5907727501376</v>
      </c>
      <c r="E21" s="44">
        <f t="shared" si="0"/>
        <v>0.64374847206188901</v>
      </c>
    </row>
    <row r="22" spans="1:5" ht="15" customHeight="1">
      <c r="A22" s="147" t="s">
        <v>106</v>
      </c>
      <c r="B22" s="148">
        <v>564.81286999999998</v>
      </c>
      <c r="C22" s="148">
        <v>386.78303000000005</v>
      </c>
      <c r="D22" s="44">
        <f t="shared" si="1"/>
        <v>-31.52014577854785</v>
      </c>
      <c r="E22" s="44">
        <f t="shared" si="0"/>
        <v>0.49335537129588963</v>
      </c>
    </row>
    <row r="23" spans="1:5" ht="15" customHeight="1">
      <c r="A23" s="147" t="s">
        <v>284</v>
      </c>
      <c r="B23" s="148">
        <v>210.62110999999999</v>
      </c>
      <c r="C23" s="148">
        <v>301.06169</v>
      </c>
      <c r="D23" s="44">
        <f t="shared" si="1"/>
        <v>42.939940825494659</v>
      </c>
      <c r="E23" s="44">
        <f t="shared" si="0"/>
        <v>0.38401478434283431</v>
      </c>
    </row>
    <row r="24" spans="1:5" ht="15" customHeight="1">
      <c r="A24" s="147" t="s">
        <v>107</v>
      </c>
      <c r="B24" s="148">
        <v>263.25022999999999</v>
      </c>
      <c r="C24" s="148">
        <v>245.76604</v>
      </c>
      <c r="D24" s="44">
        <f t="shared" si="1"/>
        <v>-6.6416618135528243</v>
      </c>
      <c r="E24" s="44">
        <f t="shared" si="0"/>
        <v>0.31348323610816242</v>
      </c>
    </row>
    <row r="25" spans="1:5" ht="15" customHeight="1">
      <c r="A25" s="147" t="s">
        <v>108</v>
      </c>
      <c r="B25" s="148">
        <v>327.46656000000002</v>
      </c>
      <c r="C25" s="148">
        <v>205.85204999999999</v>
      </c>
      <c r="D25" s="44">
        <f t="shared" si="1"/>
        <v>-37.137993571007691</v>
      </c>
      <c r="E25" s="44">
        <f t="shared" si="0"/>
        <v>0.2625715367082419</v>
      </c>
    </row>
    <row r="26" spans="1:5" ht="15" customHeight="1">
      <c r="A26" s="147" t="s">
        <v>109</v>
      </c>
      <c r="B26" s="148">
        <v>96.738129999999998</v>
      </c>
      <c r="C26" s="148">
        <v>180.65892000000002</v>
      </c>
      <c r="D26" s="44">
        <f t="shared" si="1"/>
        <v>86.750477810559318</v>
      </c>
      <c r="E26" s="44">
        <f t="shared" si="0"/>
        <v>0.23043681247989198</v>
      </c>
    </row>
    <row r="27" spans="1:5" ht="15" customHeight="1">
      <c r="A27" s="147" t="s">
        <v>105</v>
      </c>
      <c r="B27" s="148">
        <v>110.99366999999999</v>
      </c>
      <c r="C27" s="148">
        <v>124.68584</v>
      </c>
      <c r="D27" s="44">
        <f t="shared" si="1"/>
        <v>12.335991773224553</v>
      </c>
      <c r="E27" s="44">
        <f t="shared" si="0"/>
        <v>0.15904117843158705</v>
      </c>
    </row>
    <row r="28" spans="1:5" ht="15" customHeight="1">
      <c r="A28" s="147" t="s">
        <v>224</v>
      </c>
      <c r="B28" s="148">
        <v>1.00715</v>
      </c>
      <c r="C28" s="148">
        <v>91.985470000000007</v>
      </c>
      <c r="D28" s="44">
        <f t="shared" si="1"/>
        <v>9033.2443032318915</v>
      </c>
      <c r="E28" s="44">
        <f t="shared" si="0"/>
        <v>0.11733070529406865</v>
      </c>
    </row>
    <row r="29" spans="1:5" ht="15" customHeight="1">
      <c r="A29" s="147" t="s">
        <v>117</v>
      </c>
      <c r="B29" s="148">
        <v>87.164210000000011</v>
      </c>
      <c r="C29" s="148">
        <v>82.712600000000009</v>
      </c>
      <c r="D29" s="44">
        <f t="shared" si="1"/>
        <v>-5.107153497978123</v>
      </c>
      <c r="E29" s="44">
        <f t="shared" si="0"/>
        <v>0.10550283316165242</v>
      </c>
    </row>
    <row r="30" spans="1:5" ht="15" customHeight="1">
      <c r="A30" s="147" t="s">
        <v>111</v>
      </c>
      <c r="B30" s="148">
        <v>12.29537</v>
      </c>
      <c r="C30" s="148">
        <v>34.284469999999999</v>
      </c>
      <c r="D30" s="44">
        <f t="shared" si="1"/>
        <v>178.84049036344572</v>
      </c>
      <c r="E30" s="44">
        <f t="shared" si="0"/>
        <v>4.3731048455080322E-2</v>
      </c>
    </row>
    <row r="31" spans="1:5" ht="15" customHeight="1">
      <c r="A31" s="147" t="s">
        <v>110</v>
      </c>
      <c r="B31" s="148">
        <v>35.059470000000005</v>
      </c>
      <c r="C31" s="148">
        <v>26.09721</v>
      </c>
      <c r="D31" s="44">
        <f t="shared" si="1"/>
        <v>-25.563021916760299</v>
      </c>
      <c r="E31" s="44">
        <f t="shared" ref="E31:E34" si="2">C31/$C$48*100</f>
        <v>3.3287910096099105E-2</v>
      </c>
    </row>
    <row r="32" spans="1:5" ht="15" customHeight="1">
      <c r="A32" s="147" t="s">
        <v>116</v>
      </c>
      <c r="B32" s="148">
        <v>14.294370000000001</v>
      </c>
      <c r="C32" s="148">
        <v>17.779979999999998</v>
      </c>
      <c r="D32" s="44">
        <f t="shared" si="1"/>
        <v>24.38449543421639</v>
      </c>
      <c r="E32" s="44">
        <f t="shared" si="2"/>
        <v>2.2678990426579705E-2</v>
      </c>
    </row>
    <row r="33" spans="1:5" ht="15" customHeight="1">
      <c r="A33" s="147" t="s">
        <v>121</v>
      </c>
      <c r="B33" s="148">
        <v>32.172310000000003</v>
      </c>
      <c r="C33" s="148">
        <v>4.1009500000000001</v>
      </c>
      <c r="D33" s="44">
        <f t="shared" si="1"/>
        <v>-87.253168951809798</v>
      </c>
      <c r="E33" s="44">
        <f t="shared" si="2"/>
        <v>5.2309060971880757E-3</v>
      </c>
    </row>
    <row r="34" spans="1:5" ht="15" customHeight="1">
      <c r="A34" s="147" t="s">
        <v>120</v>
      </c>
      <c r="B34" s="148">
        <v>1.14194</v>
      </c>
      <c r="C34" s="148">
        <v>3.2277100000000001</v>
      </c>
      <c r="D34" s="44">
        <f t="shared" si="1"/>
        <v>182.65145279086471</v>
      </c>
      <c r="E34" s="44">
        <f t="shared" si="2"/>
        <v>4.1170577351479351E-3</v>
      </c>
    </row>
    <row r="35" spans="1:5" ht="15" customHeight="1">
      <c r="A35" s="147" t="s">
        <v>112</v>
      </c>
      <c r="B35" s="148">
        <v>6.47445</v>
      </c>
      <c r="C35" s="148">
        <v>2.7432500000000002</v>
      </c>
      <c r="D35" s="44">
        <f t="shared" si="1"/>
        <v>-57.629605603564784</v>
      </c>
      <c r="E35" s="44">
        <f>C35/$C$48*100</f>
        <v>3.4991119499411579E-3</v>
      </c>
    </row>
    <row r="36" spans="1:5" ht="15" customHeight="1">
      <c r="A36" s="147" t="s">
        <v>222</v>
      </c>
      <c r="B36" s="148">
        <v>0</v>
      </c>
      <c r="C36" s="148">
        <v>2.1418499999999998</v>
      </c>
      <c r="D36" s="44"/>
      <c r="E36" s="44">
        <f t="shared" ref="E36:E40" si="3">C36/$C$48*100</f>
        <v>2.7320050779117712E-3</v>
      </c>
    </row>
    <row r="37" spans="1:5" ht="15" customHeight="1">
      <c r="A37" s="147" t="s">
        <v>113</v>
      </c>
      <c r="B37" s="148">
        <v>0</v>
      </c>
      <c r="C37" s="148">
        <v>0.85560000000000003</v>
      </c>
      <c r="D37" s="44"/>
      <c r="E37" s="44">
        <f t="shared" si="3"/>
        <v>1.0913479210314971E-3</v>
      </c>
    </row>
    <row r="38" spans="1:5" ht="15" customHeight="1">
      <c r="A38" s="147" t="s">
        <v>114</v>
      </c>
      <c r="B38" s="148">
        <v>0</v>
      </c>
      <c r="C38" s="148">
        <v>0.17743999999999999</v>
      </c>
      <c r="D38" s="44"/>
      <c r="E38" s="44">
        <f t="shared" si="3"/>
        <v>2.2633096669919214E-4</v>
      </c>
    </row>
    <row r="39" spans="1:5" ht="15" customHeight="1">
      <c r="A39" s="147" t="s">
        <v>299</v>
      </c>
      <c r="B39" s="148">
        <v>0</v>
      </c>
      <c r="C39" s="148">
        <v>0.16467999999999999</v>
      </c>
      <c r="D39" s="44"/>
      <c r="E39" s="44">
        <f t="shared" si="3"/>
        <v>2.1005513748885801E-4</v>
      </c>
    </row>
    <row r="40" spans="1:5" ht="15" customHeight="1">
      <c r="A40" s="147" t="s">
        <v>300</v>
      </c>
      <c r="B40" s="148">
        <v>0</v>
      </c>
      <c r="C40" s="148">
        <v>1.384E-2</v>
      </c>
      <c r="D40" s="44"/>
      <c r="E40" s="44">
        <f t="shared" si="3"/>
        <v>1.7653407231271526E-5</v>
      </c>
    </row>
    <row r="41" spans="1:5" ht="15" customHeight="1">
      <c r="A41" s="147" t="s">
        <v>115</v>
      </c>
      <c r="B41" s="148">
        <v>6.7296300000000002</v>
      </c>
      <c r="C41" s="148">
        <v>0</v>
      </c>
      <c r="D41" s="44"/>
      <c r="E41" s="44"/>
    </row>
    <row r="42" spans="1:5" ht="15" customHeight="1">
      <c r="A42" s="147" t="s">
        <v>218</v>
      </c>
      <c r="B42" s="148">
        <v>32.998069999999998</v>
      </c>
      <c r="C42" s="148">
        <v>0</v>
      </c>
      <c r="D42" s="44"/>
      <c r="E42" s="44"/>
    </row>
    <row r="43" spans="1:5" ht="15" customHeight="1">
      <c r="A43" s="147" t="s">
        <v>119</v>
      </c>
      <c r="B43" s="148">
        <v>1502.9309099999998</v>
      </c>
      <c r="C43" s="148">
        <v>0</v>
      </c>
      <c r="D43" s="44"/>
      <c r="E43" s="44"/>
    </row>
    <row r="44" spans="1:5" ht="15" customHeight="1">
      <c r="A44" s="147" t="s">
        <v>285</v>
      </c>
      <c r="B44" s="148">
        <v>6.8494599999999997</v>
      </c>
      <c r="C44" s="148">
        <v>0</v>
      </c>
      <c r="D44" s="44"/>
      <c r="E44" s="44"/>
    </row>
    <row r="45" spans="1:5" ht="15" customHeight="1">
      <c r="A45" s="147" t="s">
        <v>301</v>
      </c>
      <c r="B45" s="148">
        <v>66.465690000000009</v>
      </c>
      <c r="C45" s="148">
        <v>0</v>
      </c>
      <c r="D45" s="44"/>
      <c r="E45" s="44"/>
    </row>
    <row r="46" spans="1:5" ht="15" customHeight="1">
      <c r="A46" s="147" t="s">
        <v>122</v>
      </c>
      <c r="B46" s="148">
        <v>2.1626999999999996</v>
      </c>
      <c r="C46" s="148">
        <v>0</v>
      </c>
      <c r="D46" s="44"/>
      <c r="E46" s="44"/>
    </row>
    <row r="47" spans="1:5" ht="15" customHeight="1">
      <c r="A47" s="147" t="s">
        <v>123</v>
      </c>
      <c r="B47" s="148">
        <v>0.15303999999999998</v>
      </c>
      <c r="C47" s="148">
        <v>0</v>
      </c>
      <c r="D47" s="44"/>
      <c r="E47" s="44"/>
    </row>
    <row r="48" spans="1:5" ht="15" customHeight="1">
      <c r="A48" s="20" t="s">
        <v>124</v>
      </c>
      <c r="B48" s="24">
        <f>SUM(B7:B47)</f>
        <v>79757.454359999974</v>
      </c>
      <c r="C48" s="24">
        <f>SUM(C7:C47)</f>
        <v>78398.463360000009</v>
      </c>
      <c r="D48" s="44">
        <f>(C48/B48-1)*100</f>
        <v>-1.7039046831483717</v>
      </c>
      <c r="E48" s="44">
        <f>C48/$C$48*100</f>
        <v>100</v>
      </c>
    </row>
    <row r="49" spans="1:5" ht="15" customHeight="1">
      <c r="A49" s="37" t="s">
        <v>125</v>
      </c>
      <c r="B49" s="42"/>
      <c r="C49" s="42"/>
      <c r="D49" s="42"/>
      <c r="E49" s="43"/>
    </row>
    <row r="50" spans="1:5" ht="15" customHeight="1"/>
    <row r="51" spans="1:5" ht="15" customHeight="1"/>
    <row r="52" spans="1:5" ht="15" customHeight="1">
      <c r="B52" s="25"/>
    </row>
    <row r="53" spans="1:5" ht="15" customHeight="1">
      <c r="C53" s="124"/>
    </row>
    <row r="54" spans="1:5" ht="15" customHeight="1"/>
    <row r="55" spans="1:5" ht="15" customHeight="1"/>
  </sheetData>
  <mergeCells count="5">
    <mergeCell ref="A1:E1"/>
    <mergeCell ref="A3:E3"/>
    <mergeCell ref="A4:E4"/>
    <mergeCell ref="B5:C5"/>
    <mergeCell ref="A5:A6"/>
  </mergeCells>
  <printOptions horizontalCentered="1"/>
  <pageMargins left="0.59055118110236227" right="0.59055118110236227" top="0.98425196850393704" bottom="0.78740157480314965" header="0.51181102362204722" footer="0.19685039370078741"/>
  <pageSetup scale="95" firstPageNumber="0" orientation="portrait" r:id="rId1"/>
  <headerFooter alignWithMargins="0"/>
  <ignoredErrors>
    <ignoredError sqref="B48:C48" formulaRange="1"/>
    <ignoredError sqref="E4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74"/>
  <sheetViews>
    <sheetView zoomScale="112" zoomScaleNormal="112" workbookViewId="0">
      <selection activeCell="H25" sqref="H25"/>
    </sheetView>
  </sheetViews>
  <sheetFormatPr baseColWidth="10" defaultColWidth="10.90625" defaultRowHeight="12"/>
  <cols>
    <col min="1" max="1" width="5.90625" style="9" customWidth="1"/>
    <col min="2" max="2" width="31" style="9" customWidth="1"/>
    <col min="3" max="4" width="4.90625" style="9" customWidth="1"/>
    <col min="5" max="5" width="5.81640625" style="9" customWidth="1"/>
    <col min="6" max="6" width="5.453125" style="9" customWidth="1"/>
    <col min="7" max="7" width="5.6328125" style="9" customWidth="1"/>
    <col min="8" max="8" width="5.26953125" style="9" customWidth="1"/>
    <col min="9" max="9" width="5.90625" style="9" customWidth="1"/>
    <col min="10" max="14" width="7.90625" style="9" customWidth="1"/>
    <col min="15" max="16384" width="10.90625" style="9"/>
  </cols>
  <sheetData>
    <row r="1" spans="1:14" ht="15" customHeight="1">
      <c r="A1" s="213" t="s">
        <v>15</v>
      </c>
      <c r="B1" s="213"/>
      <c r="C1" s="213"/>
      <c r="D1" s="213"/>
      <c r="E1" s="213"/>
      <c r="F1" s="213"/>
      <c r="G1" s="213"/>
      <c r="H1" s="213"/>
    </row>
    <row r="2" spans="1:14" ht="15" customHeight="1">
      <c r="A2" s="187"/>
      <c r="B2" s="187"/>
      <c r="C2" s="187"/>
      <c r="D2" s="187"/>
      <c r="E2" s="187"/>
      <c r="F2" s="187"/>
      <c r="G2" s="187"/>
      <c r="H2" s="187"/>
    </row>
    <row r="3" spans="1:14" ht="15" customHeight="1">
      <c r="A3" s="216" t="s">
        <v>16</v>
      </c>
      <c r="B3" s="216"/>
      <c r="C3" s="216"/>
      <c r="D3" s="216"/>
      <c r="E3" s="216"/>
      <c r="F3" s="216"/>
      <c r="G3" s="216"/>
      <c r="H3" s="216"/>
    </row>
    <row r="4" spans="1:14" ht="15" customHeight="1">
      <c r="A4" s="221" t="s">
        <v>302</v>
      </c>
      <c r="B4" s="221"/>
      <c r="C4" s="221"/>
      <c r="D4" s="221"/>
      <c r="E4" s="221"/>
      <c r="F4" s="221"/>
      <c r="G4" s="221"/>
      <c r="H4" s="221"/>
    </row>
    <row r="5" spans="1:14" ht="15" customHeight="1">
      <c r="A5" s="189" t="s">
        <v>126</v>
      </c>
      <c r="B5" s="217" t="s">
        <v>127</v>
      </c>
      <c r="C5" s="216" t="s">
        <v>128</v>
      </c>
      <c r="D5" s="216"/>
      <c r="E5" s="189" t="s">
        <v>129</v>
      </c>
      <c r="F5" s="216" t="s">
        <v>130</v>
      </c>
      <c r="G5" s="216"/>
      <c r="H5" s="189" t="s">
        <v>129</v>
      </c>
    </row>
    <row r="6" spans="1:14" ht="15" customHeight="1">
      <c r="A6" s="188" t="s">
        <v>131</v>
      </c>
      <c r="B6" s="220"/>
      <c r="C6" s="189">
        <v>2019</v>
      </c>
      <c r="D6" s="193">
        <v>2020</v>
      </c>
      <c r="E6" s="188" t="s">
        <v>90</v>
      </c>
      <c r="F6" s="189">
        <v>2019</v>
      </c>
      <c r="G6" s="193">
        <v>2020</v>
      </c>
      <c r="H6" s="188" t="s">
        <v>90</v>
      </c>
    </row>
    <row r="7" spans="1:14" ht="15" customHeight="1">
      <c r="A7" s="45">
        <v>4011000</v>
      </c>
      <c r="B7" s="46" t="s">
        <v>132</v>
      </c>
      <c r="C7" s="135">
        <v>428.48342769999999</v>
      </c>
      <c r="D7" s="135">
        <v>829.93871000000001</v>
      </c>
      <c r="E7" s="99">
        <f t="shared" ref="E7:E35" si="0">(D7/C7-1)*100</f>
        <v>93.692137512743301</v>
      </c>
      <c r="F7" s="135">
        <v>275.01471000000004</v>
      </c>
      <c r="G7" s="135">
        <v>806.33356000000003</v>
      </c>
      <c r="H7" s="99">
        <f t="shared" ref="H7:H35" si="1">(G7/F7-1)*100</f>
        <v>193.19652028795113</v>
      </c>
    </row>
    <row r="8" spans="1:14" ht="15" customHeight="1">
      <c r="A8" s="47">
        <v>4012000</v>
      </c>
      <c r="B8" s="10" t="s">
        <v>133</v>
      </c>
      <c r="C8" s="123">
        <v>1932.0848296999998</v>
      </c>
      <c r="D8" s="123">
        <v>1834.2241354</v>
      </c>
      <c r="E8" s="48">
        <f t="shared" si="0"/>
        <v>-5.0650309342367139</v>
      </c>
      <c r="F8" s="123">
        <v>1386.37564</v>
      </c>
      <c r="G8" s="123">
        <v>1116.09971</v>
      </c>
      <c r="H8" s="48">
        <f t="shared" si="1"/>
        <v>-19.495144187617143</v>
      </c>
    </row>
    <row r="9" spans="1:14" ht="15" customHeight="1">
      <c r="A9" s="47">
        <v>4013000</v>
      </c>
      <c r="B9" s="9" t="s">
        <v>134</v>
      </c>
      <c r="C9" s="123">
        <v>19.7836</v>
      </c>
      <c r="D9" s="123">
        <v>2.7098620000000002</v>
      </c>
      <c r="E9" s="48">
        <f t="shared" si="0"/>
        <v>-86.302482864594921</v>
      </c>
      <c r="F9" s="123">
        <v>72.470860000000002</v>
      </c>
      <c r="G9" s="123">
        <v>8.99925</v>
      </c>
      <c r="H9" s="48">
        <f t="shared" si="1"/>
        <v>-87.582250300327601</v>
      </c>
      <c r="J9" s="25"/>
      <c r="K9" s="25"/>
      <c r="L9" s="25"/>
      <c r="M9" s="25"/>
      <c r="N9" s="25"/>
    </row>
    <row r="10" spans="1:14" ht="15" customHeight="1">
      <c r="A10" s="47">
        <v>4021000</v>
      </c>
      <c r="B10" s="9" t="s">
        <v>135</v>
      </c>
      <c r="C10" s="123">
        <v>3280.9472999999998</v>
      </c>
      <c r="D10" s="123">
        <v>1923.9126999999999</v>
      </c>
      <c r="E10" s="48">
        <f t="shared" si="0"/>
        <v>-41.3610605693057</v>
      </c>
      <c r="F10" s="123">
        <v>7270.0071799999996</v>
      </c>
      <c r="G10" s="123">
        <v>5027.3685700000005</v>
      </c>
      <c r="H10" s="48">
        <f t="shared" si="1"/>
        <v>-30.847818364878133</v>
      </c>
    </row>
    <row r="11" spans="1:14" ht="15" customHeight="1">
      <c r="A11" s="47">
        <v>4022111</v>
      </c>
      <c r="B11" s="9" t="s">
        <v>136</v>
      </c>
      <c r="C11" s="123">
        <v>0.57599999999999996</v>
      </c>
      <c r="D11" s="123">
        <v>2.3039999999999998</v>
      </c>
      <c r="E11" s="48">
        <f t="shared" si="0"/>
        <v>300</v>
      </c>
      <c r="F11" s="123">
        <v>2.8826199999999997</v>
      </c>
      <c r="G11" s="123">
        <v>11.14874</v>
      </c>
      <c r="H11" s="48">
        <f t="shared" si="1"/>
        <v>286.757186170914</v>
      </c>
    </row>
    <row r="12" spans="1:14" ht="15" customHeight="1">
      <c r="A12" s="47">
        <v>4022118</v>
      </c>
      <c r="B12" s="9" t="s">
        <v>137</v>
      </c>
      <c r="C12" s="123">
        <v>501.8</v>
      </c>
      <c r="D12" s="123">
        <v>1598.88</v>
      </c>
      <c r="E12" s="48">
        <f t="shared" si="0"/>
        <v>218.62893583100836</v>
      </c>
      <c r="F12" s="123">
        <v>1493.8514399999999</v>
      </c>
      <c r="G12" s="123">
        <v>5328.3808499999996</v>
      </c>
      <c r="H12" s="48">
        <f t="shared" si="1"/>
        <v>256.68746619141729</v>
      </c>
    </row>
    <row r="13" spans="1:14" ht="15" customHeight="1">
      <c r="A13" s="47">
        <v>4022911</v>
      </c>
      <c r="B13" s="9" t="s">
        <v>241</v>
      </c>
      <c r="C13" s="123">
        <v>1.34615E-2</v>
      </c>
      <c r="D13" s="123">
        <v>0</v>
      </c>
      <c r="E13" s="48"/>
      <c r="F13" s="123">
        <v>0.71901000000000004</v>
      </c>
      <c r="G13" s="123">
        <v>0</v>
      </c>
      <c r="H13" s="48"/>
    </row>
    <row r="14" spans="1:14" ht="15" customHeight="1">
      <c r="A14" s="47">
        <v>4022918</v>
      </c>
      <c r="B14" s="9" t="s">
        <v>303</v>
      </c>
      <c r="C14" s="123">
        <v>0</v>
      </c>
      <c r="D14" s="123">
        <v>7.4999999999999997E-3</v>
      </c>
      <c r="E14" s="48"/>
      <c r="F14" s="123">
        <v>0</v>
      </c>
      <c r="G14" s="123">
        <v>7.0110000000000006E-2</v>
      </c>
      <c r="H14" s="48"/>
    </row>
    <row r="15" spans="1:14" ht="15" customHeight="1">
      <c r="A15" s="47">
        <v>4022920</v>
      </c>
      <c r="B15" s="9" t="s">
        <v>242</v>
      </c>
      <c r="C15" s="123">
        <v>0</v>
      </c>
      <c r="D15" s="123">
        <v>1.7615E-3</v>
      </c>
      <c r="E15" s="48"/>
      <c r="F15" s="123">
        <v>0</v>
      </c>
      <c r="G15" s="123">
        <v>1.6500000000000001E-2</v>
      </c>
      <c r="H15" s="48"/>
    </row>
    <row r="16" spans="1:14" ht="15" customHeight="1">
      <c r="A16" s="47">
        <v>4029110</v>
      </c>
      <c r="B16" s="9" t="s">
        <v>138</v>
      </c>
      <c r="C16" s="123">
        <v>897.98056940000004</v>
      </c>
      <c r="D16" s="123">
        <v>774.74916059999998</v>
      </c>
      <c r="E16" s="48">
        <f t="shared" si="0"/>
        <v>-13.723170968202469</v>
      </c>
      <c r="F16" s="123">
        <v>1061.30484</v>
      </c>
      <c r="G16" s="123">
        <v>731.3036800000001</v>
      </c>
      <c r="H16" s="48">
        <f t="shared" si="1"/>
        <v>-31.093908890493694</v>
      </c>
    </row>
    <row r="17" spans="1:8" ht="15" customHeight="1">
      <c r="A17" s="47">
        <v>4029910</v>
      </c>
      <c r="B17" s="9" t="s">
        <v>139</v>
      </c>
      <c r="C17" s="123">
        <v>605.03241000000003</v>
      </c>
      <c r="D17" s="123">
        <v>403.10003999999998</v>
      </c>
      <c r="E17" s="48">
        <f t="shared" si="0"/>
        <v>-33.375463307825115</v>
      </c>
      <c r="F17" s="123">
        <v>1018.90751</v>
      </c>
      <c r="G17" s="123">
        <v>685.82073000000003</v>
      </c>
      <c r="H17" s="48">
        <f t="shared" si="1"/>
        <v>-32.690580521876811</v>
      </c>
    </row>
    <row r="18" spans="1:8" ht="15" customHeight="1">
      <c r="A18" s="47">
        <v>4029990</v>
      </c>
      <c r="B18" s="9" t="s">
        <v>140</v>
      </c>
      <c r="C18" s="123">
        <v>275.32486410000001</v>
      </c>
      <c r="D18" s="123">
        <v>207.2769553</v>
      </c>
      <c r="E18" s="48">
        <f t="shared" si="0"/>
        <v>-24.715497099195705</v>
      </c>
      <c r="F18" s="123">
        <v>130.89639</v>
      </c>
      <c r="G18" s="123">
        <v>97.505520000000004</v>
      </c>
      <c r="H18" s="48">
        <f t="shared" si="1"/>
        <v>-25.50938952556292</v>
      </c>
    </row>
    <row r="19" spans="1:8" ht="15" customHeight="1">
      <c r="A19" s="47">
        <v>4031000</v>
      </c>
      <c r="B19" s="9" t="s">
        <v>141</v>
      </c>
      <c r="C19" s="123">
        <v>8.3720523</v>
      </c>
      <c r="D19" s="123">
        <v>73.093930799999995</v>
      </c>
      <c r="E19" s="48">
        <f t="shared" si="0"/>
        <v>773.07064242778324</v>
      </c>
      <c r="F19" s="123">
        <v>28.491990000000001</v>
      </c>
      <c r="G19" s="123">
        <v>22.36308</v>
      </c>
      <c r="H19" s="48">
        <f t="shared" si="1"/>
        <v>-21.510993089636777</v>
      </c>
    </row>
    <row r="20" spans="1:8" ht="15" customHeight="1">
      <c r="A20" s="47">
        <v>4039000</v>
      </c>
      <c r="B20" s="9" t="s">
        <v>142</v>
      </c>
      <c r="C20" s="123">
        <v>145.63321230000003</v>
      </c>
      <c r="D20" s="123">
        <v>6.1630366000000008</v>
      </c>
      <c r="E20" s="48">
        <f t="shared" si="0"/>
        <v>-95.768110513620798</v>
      </c>
      <c r="F20" s="123">
        <v>364.21688</v>
      </c>
      <c r="G20" s="123">
        <v>11.074879999999999</v>
      </c>
      <c r="H20" s="48">
        <f t="shared" si="1"/>
        <v>-96.959262294487843</v>
      </c>
    </row>
    <row r="21" spans="1:8" ht="15" customHeight="1">
      <c r="A21" s="47">
        <v>4041000</v>
      </c>
      <c r="B21" s="9" t="s">
        <v>143</v>
      </c>
      <c r="C21" s="123">
        <v>1790.8913</v>
      </c>
      <c r="D21" s="123">
        <v>2187.6840000000002</v>
      </c>
      <c r="E21" s="48">
        <f t="shared" si="0"/>
        <v>22.156157662946939</v>
      </c>
      <c r="F21" s="123">
        <v>4201.92346</v>
      </c>
      <c r="G21" s="123">
        <v>3818.7979300000002</v>
      </c>
      <c r="H21" s="48">
        <f t="shared" si="1"/>
        <v>-9.1178607522755755</v>
      </c>
    </row>
    <row r="22" spans="1:8" ht="15" customHeight="1">
      <c r="A22" s="117">
        <v>4049000</v>
      </c>
      <c r="B22" s="9" t="s">
        <v>144</v>
      </c>
      <c r="C22" s="123">
        <v>379.56981999999999</v>
      </c>
      <c r="D22" s="123">
        <v>428.53391999999997</v>
      </c>
      <c r="E22" s="48">
        <f t="shared" si="0"/>
        <v>12.899892831310966</v>
      </c>
      <c r="F22" s="123">
        <v>1446.48795</v>
      </c>
      <c r="G22" s="123">
        <v>2550.5509700000002</v>
      </c>
      <c r="H22" s="48">
        <f t="shared" si="1"/>
        <v>76.327149493364274</v>
      </c>
    </row>
    <row r="23" spans="1:8" ht="15" customHeight="1">
      <c r="A23" s="47">
        <v>4051000</v>
      </c>
      <c r="B23" s="9" t="s">
        <v>145</v>
      </c>
      <c r="C23" s="123">
        <v>2050.3476197999998</v>
      </c>
      <c r="D23" s="123">
        <v>1527.1144199999999</v>
      </c>
      <c r="E23" s="48">
        <f t="shared" si="0"/>
        <v>-25.519243407663652</v>
      </c>
      <c r="F23" s="123">
        <v>8406.1076199999989</v>
      </c>
      <c r="G23" s="123">
        <v>6497.5320999999994</v>
      </c>
      <c r="H23" s="48">
        <f t="shared" si="1"/>
        <v>-22.704628661416059</v>
      </c>
    </row>
    <row r="24" spans="1:8" ht="15" customHeight="1">
      <c r="A24" s="47">
        <v>4052000</v>
      </c>
      <c r="B24" s="9" t="s">
        <v>146</v>
      </c>
      <c r="C24" s="123">
        <v>26.266599999999997</v>
      </c>
      <c r="D24" s="123">
        <v>63.748800000000003</v>
      </c>
      <c r="E24" s="48">
        <f t="shared" si="0"/>
        <v>142.6990931449065</v>
      </c>
      <c r="F24" s="123">
        <v>144.65557999999999</v>
      </c>
      <c r="G24" s="123">
        <v>226.46895000000001</v>
      </c>
      <c r="H24" s="48">
        <f t="shared" si="1"/>
        <v>56.557355063662264</v>
      </c>
    </row>
    <row r="25" spans="1:8" ht="15" customHeight="1">
      <c r="A25" s="47">
        <v>4059000</v>
      </c>
      <c r="B25" s="9" t="s">
        <v>245</v>
      </c>
      <c r="C25" s="123">
        <v>2.7E-2</v>
      </c>
      <c r="D25" s="123">
        <v>1.22</v>
      </c>
      <c r="E25" s="48"/>
      <c r="F25" s="123">
        <v>0.74202999999999997</v>
      </c>
      <c r="G25" s="123">
        <v>0.48974000000000001</v>
      </c>
      <c r="H25" s="48"/>
    </row>
    <row r="26" spans="1:8" ht="15" customHeight="1">
      <c r="A26" s="47"/>
      <c r="C26" s="22"/>
      <c r="D26" s="22"/>
      <c r="E26" s="48"/>
      <c r="F26" s="22"/>
      <c r="G26" s="22"/>
      <c r="H26" s="48"/>
    </row>
    <row r="27" spans="1:8" ht="15" customHeight="1">
      <c r="A27" s="47">
        <v>4061000</v>
      </c>
      <c r="B27" s="9" t="s">
        <v>147</v>
      </c>
      <c r="C27" s="149">
        <v>4317.4099894999999</v>
      </c>
      <c r="D27" s="149">
        <v>4183.8123459999997</v>
      </c>
      <c r="E27" s="48">
        <f t="shared" si="0"/>
        <v>-3.0943932548660347</v>
      </c>
      <c r="F27" s="149">
        <v>16555.702949999999</v>
      </c>
      <c r="G27" s="149">
        <v>16344.041789999999</v>
      </c>
      <c r="H27" s="48">
        <f t="shared" si="1"/>
        <v>-1.2784788458650165</v>
      </c>
    </row>
    <row r="28" spans="1:8" ht="15" customHeight="1">
      <c r="A28" s="47">
        <v>4062000</v>
      </c>
      <c r="B28" s="9" t="s">
        <v>148</v>
      </c>
      <c r="C28" s="149">
        <v>273.84571829999999</v>
      </c>
      <c r="D28" s="149">
        <v>427.81997519999999</v>
      </c>
      <c r="E28" s="48">
        <f t="shared" si="0"/>
        <v>56.226643913168672</v>
      </c>
      <c r="F28" s="149">
        <v>1162.9246799999999</v>
      </c>
      <c r="G28" s="149">
        <v>2367.3274799999999</v>
      </c>
      <c r="H28" s="48">
        <f t="shared" si="1"/>
        <v>103.56670734685932</v>
      </c>
    </row>
    <row r="29" spans="1:8" ht="15" customHeight="1">
      <c r="A29" s="47">
        <v>4063000</v>
      </c>
      <c r="B29" s="9" t="s">
        <v>149</v>
      </c>
      <c r="C29" s="149">
        <v>432.72532799999999</v>
      </c>
      <c r="D29" s="149">
        <v>290.83241399999997</v>
      </c>
      <c r="E29" s="48">
        <f t="shared" si="0"/>
        <v>-32.790526650198771</v>
      </c>
      <c r="F29" s="149">
        <v>1971.6808899999999</v>
      </c>
      <c r="G29" s="149">
        <v>1238.6038700000001</v>
      </c>
      <c r="H29" s="48">
        <f t="shared" si="1"/>
        <v>-37.180307610528182</v>
      </c>
    </row>
    <row r="30" spans="1:8" ht="15" customHeight="1">
      <c r="A30" s="47">
        <v>4064000</v>
      </c>
      <c r="B30" s="9" t="s">
        <v>150</v>
      </c>
      <c r="C30" s="149">
        <v>97.136164999999991</v>
      </c>
      <c r="D30" s="149">
        <v>130.99683400000001</v>
      </c>
      <c r="E30" s="48">
        <f t="shared" si="0"/>
        <v>34.858972453771472</v>
      </c>
      <c r="F30" s="149">
        <v>849.01693999999998</v>
      </c>
      <c r="G30" s="149">
        <v>797.75880000000006</v>
      </c>
      <c r="H30" s="48">
        <f t="shared" si="1"/>
        <v>-6.0373518577850671</v>
      </c>
    </row>
    <row r="31" spans="1:8" ht="15" customHeight="1">
      <c r="A31" s="47">
        <v>4069000</v>
      </c>
      <c r="B31" s="9" t="s">
        <v>151</v>
      </c>
      <c r="C31" s="149">
        <v>7589.4127193000004</v>
      </c>
      <c r="D31" s="149">
        <v>7125.9384451000005</v>
      </c>
      <c r="E31" s="48">
        <f t="shared" si="0"/>
        <v>-6.1068529455695186</v>
      </c>
      <c r="F31" s="149">
        <v>28054.882329999997</v>
      </c>
      <c r="G31" s="149">
        <v>27489.987980000002</v>
      </c>
      <c r="H31" s="48">
        <f t="shared" si="1"/>
        <v>-2.0135331289411029</v>
      </c>
    </row>
    <row r="32" spans="1:8" ht="15" customHeight="1">
      <c r="A32" s="47"/>
      <c r="B32" s="9" t="s">
        <v>152</v>
      </c>
      <c r="C32" s="22">
        <f>SUM(C27:C31)</f>
        <v>12710.5299201</v>
      </c>
      <c r="D32" s="22">
        <f>SUM(D27:D31)</f>
        <v>12159.400014299999</v>
      </c>
      <c r="E32" s="48">
        <f t="shared" si="0"/>
        <v>-4.3360104516843361</v>
      </c>
      <c r="F32" s="22">
        <f>SUM(F27:F31)</f>
        <v>48594.20779</v>
      </c>
      <c r="G32" s="22">
        <f>SUM(G27:G31)</f>
        <v>48237.719920000003</v>
      </c>
      <c r="H32" s="48">
        <f t="shared" si="1"/>
        <v>-0.7336015673731322</v>
      </c>
    </row>
    <row r="33" spans="1:8" ht="15" customHeight="1">
      <c r="A33" s="47"/>
      <c r="C33" s="22"/>
      <c r="D33" s="22"/>
      <c r="E33" s="48"/>
      <c r="F33" s="22"/>
      <c r="G33" s="22"/>
      <c r="H33" s="48"/>
    </row>
    <row r="34" spans="1:8" ht="15" customHeight="1">
      <c r="A34" s="47">
        <v>19011010</v>
      </c>
      <c r="B34" s="9" t="s">
        <v>153</v>
      </c>
      <c r="C34" s="149">
        <v>536.79830419999996</v>
      </c>
      <c r="D34" s="149">
        <v>387.30975180000002</v>
      </c>
      <c r="E34" s="48">
        <f t="shared" si="0"/>
        <v>-27.848178958535531</v>
      </c>
      <c r="F34" s="149">
        <v>3394.38544</v>
      </c>
      <c r="G34" s="149">
        <v>2716.2681699999998</v>
      </c>
      <c r="H34" s="48">
        <f t="shared" si="1"/>
        <v>-19.977615447231013</v>
      </c>
    </row>
    <row r="35" spans="1:8" ht="15" customHeight="1">
      <c r="A35" s="47">
        <v>19019011</v>
      </c>
      <c r="B35" s="9" t="s">
        <v>154</v>
      </c>
      <c r="C35" s="149">
        <v>207.69462899999999</v>
      </c>
      <c r="D35" s="149">
        <v>261.96828769999996</v>
      </c>
      <c r="E35" s="48">
        <f t="shared" si="0"/>
        <v>26.131469533571796</v>
      </c>
      <c r="F35" s="149">
        <v>401.99644000000001</v>
      </c>
      <c r="G35" s="149">
        <v>504.15040000000005</v>
      </c>
      <c r="H35" s="48">
        <f t="shared" si="1"/>
        <v>25.411657874383174</v>
      </c>
    </row>
    <row r="36" spans="1:8" ht="15" customHeight="1">
      <c r="A36" s="47">
        <v>22029931</v>
      </c>
      <c r="B36" s="9" t="s">
        <v>155</v>
      </c>
      <c r="C36" s="149">
        <v>26.483810000000002</v>
      </c>
      <c r="D36" s="149">
        <v>0</v>
      </c>
      <c r="E36" s="48"/>
      <c r="F36" s="149">
        <v>54.202190000000002</v>
      </c>
      <c r="G36" s="149">
        <v>0</v>
      </c>
      <c r="H36" s="48"/>
    </row>
    <row r="37" spans="1:8" ht="15" customHeight="1">
      <c r="A37" s="47">
        <v>22029932</v>
      </c>
      <c r="B37" s="9" t="s">
        <v>156</v>
      </c>
      <c r="C37" s="149">
        <v>5.0229999999999997</v>
      </c>
      <c r="D37" s="149">
        <v>0</v>
      </c>
      <c r="E37" s="48"/>
      <c r="F37" s="149">
        <v>7.6067900000000002</v>
      </c>
      <c r="G37" s="149">
        <v>0</v>
      </c>
      <c r="H37" s="48"/>
    </row>
    <row r="38" spans="1:8" ht="15" customHeight="1">
      <c r="A38" s="17"/>
      <c r="B38" s="9" t="s">
        <v>157</v>
      </c>
      <c r="C38" s="24"/>
      <c r="D38" s="24"/>
      <c r="E38" s="56"/>
      <c r="F38" s="24">
        <f>SUM(F7:F37)-F32</f>
        <v>79757.454360000003</v>
      </c>
      <c r="G38" s="24">
        <f>SUM(G7:G37)-G32</f>
        <v>78398.463359999994</v>
      </c>
      <c r="H38" s="56">
        <f>(G38/F38-1)*100</f>
        <v>-1.7039046831484272</v>
      </c>
    </row>
    <row r="39" spans="1:8" ht="15" customHeight="1">
      <c r="A39" s="37" t="s">
        <v>125</v>
      </c>
      <c r="B39" s="42"/>
      <c r="C39" s="42"/>
      <c r="D39" s="42"/>
      <c r="E39" s="42"/>
      <c r="F39" s="42"/>
      <c r="G39" s="42"/>
      <c r="H39" s="43"/>
    </row>
    <row r="40" spans="1:8" ht="15" customHeight="1">
      <c r="A40" s="10"/>
      <c r="B40" s="10"/>
      <c r="C40" s="10"/>
      <c r="D40" s="187"/>
      <c r="E40" s="10"/>
      <c r="F40" s="219"/>
      <c r="G40" s="219"/>
      <c r="H40" s="187"/>
    </row>
    <row r="41" spans="1:8" ht="15" customHeight="1">
      <c r="D41" s="187"/>
      <c r="E41" s="10"/>
      <c r="F41" s="187"/>
      <c r="G41" s="187"/>
      <c r="H41" s="187"/>
    </row>
    <row r="42" spans="1:8" ht="15" customHeight="1">
      <c r="D42" s="34"/>
      <c r="E42" s="34"/>
      <c r="F42" s="34"/>
      <c r="G42" s="34"/>
      <c r="H42" s="34"/>
    </row>
    <row r="43" spans="1:8" ht="15" customHeight="1">
      <c r="D43" s="10"/>
      <c r="E43" s="10"/>
      <c r="F43" s="34"/>
      <c r="G43" s="34"/>
      <c r="H43" s="49"/>
    </row>
    <row r="44" spans="1:8" ht="15" customHeight="1">
      <c r="D44" s="10"/>
      <c r="E44" s="10"/>
      <c r="F44" s="34"/>
      <c r="G44" s="34"/>
      <c r="H44" s="49"/>
    </row>
    <row r="45" spans="1:8">
      <c r="D45" s="10"/>
      <c r="E45" s="10"/>
      <c r="F45" s="34"/>
      <c r="G45" s="34"/>
      <c r="H45" s="49"/>
    </row>
    <row r="46" spans="1:8">
      <c r="D46" s="10"/>
      <c r="E46" s="10"/>
      <c r="F46" s="34"/>
      <c r="G46" s="34"/>
      <c r="H46" s="49"/>
    </row>
    <row r="47" spans="1:8">
      <c r="D47" s="10"/>
      <c r="E47" s="10"/>
      <c r="F47" s="34"/>
      <c r="G47" s="34"/>
      <c r="H47" s="49"/>
    </row>
    <row r="48" spans="1:8">
      <c r="D48" s="10"/>
      <c r="E48" s="10"/>
      <c r="F48" s="34"/>
      <c r="G48" s="34"/>
      <c r="H48" s="49"/>
    </row>
    <row r="49" spans="4:8">
      <c r="D49" s="10"/>
      <c r="E49" s="10"/>
      <c r="F49" s="34"/>
      <c r="G49" s="34"/>
      <c r="H49" s="49"/>
    </row>
    <row r="50" spans="4:8">
      <c r="D50" s="10"/>
      <c r="E50" s="10"/>
      <c r="F50" s="34"/>
      <c r="G50" s="34"/>
      <c r="H50" s="49"/>
    </row>
    <row r="51" spans="4:8">
      <c r="D51" s="10"/>
      <c r="E51" s="10"/>
      <c r="F51" s="34"/>
      <c r="G51" s="34"/>
      <c r="H51" s="49"/>
    </row>
    <row r="52" spans="4:8">
      <c r="D52" s="10"/>
      <c r="E52" s="10"/>
      <c r="F52" s="34"/>
      <c r="G52" s="34"/>
      <c r="H52" s="49"/>
    </row>
    <row r="53" spans="4:8">
      <c r="D53" s="10"/>
      <c r="E53" s="10"/>
      <c r="F53" s="34"/>
      <c r="G53" s="34"/>
      <c r="H53" s="49"/>
    </row>
    <row r="54" spans="4:8">
      <c r="D54" s="10"/>
      <c r="E54" s="10"/>
      <c r="F54" s="34"/>
      <c r="G54" s="34"/>
      <c r="H54" s="49"/>
    </row>
    <row r="55" spans="4:8">
      <c r="D55" s="10"/>
      <c r="E55" s="10"/>
      <c r="F55" s="34"/>
      <c r="G55" s="34"/>
      <c r="H55" s="49"/>
    </row>
    <row r="56" spans="4:8">
      <c r="D56" s="10"/>
      <c r="E56" s="10"/>
      <c r="F56" s="34"/>
      <c r="G56" s="34"/>
      <c r="H56" s="49"/>
    </row>
    <row r="57" spans="4:8">
      <c r="D57" s="10"/>
      <c r="E57" s="10"/>
      <c r="F57" s="34"/>
      <c r="G57" s="34"/>
      <c r="H57" s="49"/>
    </row>
    <row r="58" spans="4:8">
      <c r="D58" s="10"/>
      <c r="E58" s="10"/>
      <c r="F58" s="34"/>
      <c r="G58" s="34"/>
      <c r="H58" s="49"/>
    </row>
    <row r="59" spans="4:8">
      <c r="D59" s="10"/>
      <c r="E59" s="10"/>
      <c r="F59" s="34"/>
      <c r="G59" s="34"/>
      <c r="H59" s="49"/>
    </row>
    <row r="60" spans="4:8">
      <c r="D60" s="10"/>
      <c r="E60" s="10"/>
      <c r="F60" s="34"/>
      <c r="G60" s="34"/>
      <c r="H60" s="49"/>
    </row>
    <row r="61" spans="4:8">
      <c r="D61" s="10"/>
      <c r="E61" s="10"/>
      <c r="F61" s="34"/>
      <c r="G61" s="34"/>
      <c r="H61" s="49"/>
    </row>
    <row r="62" spans="4:8">
      <c r="D62" s="10"/>
      <c r="E62" s="10"/>
      <c r="F62" s="34"/>
      <c r="G62" s="34"/>
      <c r="H62" s="49"/>
    </row>
    <row r="63" spans="4:8">
      <c r="D63" s="10"/>
      <c r="E63" s="10"/>
      <c r="F63" s="34"/>
      <c r="G63" s="34"/>
      <c r="H63" s="49"/>
    </row>
    <row r="64" spans="4:8">
      <c r="D64" s="10"/>
      <c r="E64" s="10"/>
      <c r="F64" s="34"/>
      <c r="G64" s="34"/>
      <c r="H64" s="49"/>
    </row>
    <row r="65" spans="4:8">
      <c r="D65" s="10"/>
      <c r="E65" s="10"/>
      <c r="F65" s="34"/>
      <c r="G65" s="34"/>
      <c r="H65" s="49"/>
    </row>
    <row r="66" spans="4:8">
      <c r="D66" s="10"/>
      <c r="E66" s="10"/>
      <c r="F66" s="34"/>
      <c r="G66" s="34"/>
      <c r="H66" s="49"/>
    </row>
    <row r="67" spans="4:8">
      <c r="D67" s="10"/>
      <c r="E67" s="10"/>
      <c r="F67" s="34"/>
      <c r="G67" s="34"/>
      <c r="H67" s="49"/>
    </row>
    <row r="68" spans="4:8">
      <c r="D68" s="10"/>
      <c r="E68" s="10"/>
      <c r="F68" s="34"/>
      <c r="G68" s="34"/>
      <c r="H68" s="49"/>
    </row>
    <row r="69" spans="4:8">
      <c r="D69" s="10"/>
      <c r="E69" s="10"/>
      <c r="F69" s="34"/>
      <c r="G69" s="34"/>
      <c r="H69" s="49"/>
    </row>
    <row r="70" spans="4:8">
      <c r="D70" s="10"/>
      <c r="E70" s="10"/>
      <c r="F70" s="34"/>
      <c r="G70" s="34"/>
      <c r="H70" s="49"/>
    </row>
    <row r="71" spans="4:8">
      <c r="D71" s="10"/>
      <c r="E71" s="10"/>
      <c r="F71" s="34"/>
      <c r="G71" s="34"/>
      <c r="H71" s="49"/>
    </row>
    <row r="72" spans="4:8">
      <c r="D72" s="10"/>
      <c r="E72" s="10"/>
      <c r="F72" s="34"/>
      <c r="G72" s="34"/>
      <c r="H72" s="49"/>
    </row>
    <row r="73" spans="4:8">
      <c r="D73" s="10"/>
      <c r="E73" s="10"/>
      <c r="F73" s="34"/>
      <c r="G73" s="34"/>
      <c r="H73" s="49"/>
    </row>
    <row r="74" spans="4:8">
      <c r="D74" s="10"/>
      <c r="E74" s="10"/>
      <c r="F74" s="10"/>
      <c r="G74" s="10"/>
      <c r="H74" s="49"/>
    </row>
  </sheetData>
  <mergeCells count="7">
    <mergeCell ref="F40:G40"/>
    <mergeCell ref="B5:B6"/>
    <mergeCell ref="A1:H1"/>
    <mergeCell ref="A3:H3"/>
    <mergeCell ref="A4:H4"/>
    <mergeCell ref="C5:D5"/>
    <mergeCell ref="F5:G5"/>
  </mergeCells>
  <printOptions horizontalCentered="1"/>
  <pageMargins left="0.55118110236220474" right="0.43307086614173229" top="0.94488188976377963" bottom="0.78740157480314965" header="0.51181102362204722" footer="0.19685039370078741"/>
  <pageSetup firstPageNumber="0" orientation="portrait" r:id="rId1"/>
  <headerFooter alignWithMargins="0"/>
  <ignoredErrors>
    <ignoredError sqref="E3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33"/>
  <sheetViews>
    <sheetView zoomScale="106" zoomScaleNormal="106" zoomScaleSheetLayoutView="75" workbookViewId="0">
      <selection activeCell="G17" sqref="G17"/>
    </sheetView>
  </sheetViews>
  <sheetFormatPr baseColWidth="10" defaultColWidth="10.90625" defaultRowHeight="12"/>
  <cols>
    <col min="1" max="1" width="17.36328125" style="9" customWidth="1"/>
    <col min="2" max="4" width="15.1796875" style="9" customWidth="1"/>
    <col min="5" max="32" width="6.453125" style="9" customWidth="1"/>
    <col min="33" max="33" width="5.1796875" style="9" customWidth="1"/>
    <col min="34" max="34" width="4.08984375" style="9" customWidth="1"/>
    <col min="35" max="16384" width="10.90625" style="9"/>
  </cols>
  <sheetData>
    <row r="1" spans="1:36" ht="15" customHeight="1">
      <c r="A1" s="10"/>
      <c r="B1" s="10"/>
      <c r="C1" s="10"/>
      <c r="D1" s="10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</row>
    <row r="2" spans="1:36" ht="15" customHeight="1">
      <c r="A2" s="213" t="s">
        <v>17</v>
      </c>
      <c r="B2" s="213"/>
      <c r="C2" s="213"/>
      <c r="D2" s="213"/>
    </row>
    <row r="3" spans="1:36" ht="15" customHeight="1">
      <c r="A3" s="187"/>
      <c r="B3" s="187"/>
      <c r="C3" s="187"/>
      <c r="D3" s="187"/>
    </row>
    <row r="4" spans="1:36" ht="15" customHeight="1">
      <c r="A4" s="216" t="s">
        <v>16</v>
      </c>
      <c r="B4" s="216"/>
      <c r="C4" s="216"/>
      <c r="D4" s="216"/>
    </row>
    <row r="5" spans="1:36" ht="15" customHeight="1">
      <c r="A5" s="222" t="s">
        <v>304</v>
      </c>
      <c r="B5" s="222"/>
      <c r="C5" s="222"/>
      <c r="D5" s="222"/>
    </row>
    <row r="6" spans="1:36" ht="15" customHeight="1">
      <c r="A6" s="217" t="s">
        <v>127</v>
      </c>
      <c r="B6" s="189" t="s">
        <v>158</v>
      </c>
      <c r="C6" s="193" t="s">
        <v>159</v>
      </c>
      <c r="D6" s="193" t="s">
        <v>160</v>
      </c>
      <c r="H6" s="25"/>
      <c r="I6" s="25"/>
    </row>
    <row r="7" spans="1:36" ht="15" customHeight="1">
      <c r="A7" s="220"/>
      <c r="B7" s="191" t="s">
        <v>161</v>
      </c>
      <c r="C7" s="21" t="s">
        <v>130</v>
      </c>
      <c r="D7" s="21" t="s">
        <v>162</v>
      </c>
      <c r="G7" s="25"/>
    </row>
    <row r="8" spans="1:36" ht="15" customHeight="1">
      <c r="A8" s="31" t="s">
        <v>163</v>
      </c>
      <c r="B8" s="154">
        <v>1598.8875</v>
      </c>
      <c r="C8" s="154">
        <v>5328.4509599999992</v>
      </c>
      <c r="D8" s="41">
        <f t="shared" ref="D8:D13" si="0">C8/B8*1000</f>
        <v>3332.5990477754058</v>
      </c>
      <c r="F8" s="25"/>
      <c r="G8" s="25"/>
      <c r="H8" s="25"/>
      <c r="I8" s="25"/>
    </row>
    <row r="9" spans="1:36" ht="15" customHeight="1">
      <c r="A9" s="17" t="s">
        <v>164</v>
      </c>
      <c r="B9" s="149">
        <v>1926.2166999999999</v>
      </c>
      <c r="C9" s="149">
        <v>5038.5173100000002</v>
      </c>
      <c r="D9" s="41">
        <f t="shared" si="0"/>
        <v>2615.7582944847277</v>
      </c>
      <c r="E9" s="34"/>
      <c r="F9" s="25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25"/>
      <c r="AG9" s="25"/>
    </row>
    <row r="10" spans="1:36" ht="15" customHeight="1">
      <c r="A10" s="17" t="s">
        <v>165</v>
      </c>
      <c r="B10" s="149">
        <v>2622.3809566</v>
      </c>
      <c r="C10" s="149">
        <v>6380.423780000001</v>
      </c>
      <c r="D10" s="41">
        <f t="shared" si="0"/>
        <v>2433.0651745856262</v>
      </c>
      <c r="G10" s="25"/>
      <c r="H10" s="25"/>
      <c r="I10" s="25"/>
      <c r="AI10" s="25"/>
      <c r="AJ10" s="25"/>
    </row>
    <row r="11" spans="1:36" ht="15" customHeight="1">
      <c r="A11" s="17" t="s">
        <v>166</v>
      </c>
      <c r="B11" s="149">
        <v>12159.400014299999</v>
      </c>
      <c r="C11" s="149">
        <v>48237.719920000003</v>
      </c>
      <c r="D11" s="41">
        <f t="shared" si="0"/>
        <v>3967.1134976454659</v>
      </c>
      <c r="G11" s="25"/>
      <c r="I11" s="25"/>
    </row>
    <row r="12" spans="1:36" ht="26.45" customHeight="1">
      <c r="A12" s="119" t="s">
        <v>153</v>
      </c>
      <c r="B12" s="153">
        <v>387.30975180000002</v>
      </c>
      <c r="C12" s="153">
        <v>2716.2681699999998</v>
      </c>
      <c r="D12" s="121">
        <f t="shared" si="0"/>
        <v>7013.1675161193289</v>
      </c>
    </row>
    <row r="13" spans="1:36" ht="15" customHeight="1">
      <c r="A13" s="17" t="s">
        <v>167</v>
      </c>
      <c r="B13" s="149">
        <v>5979.1460632999997</v>
      </c>
      <c r="C13" s="149">
        <v>10697.08322</v>
      </c>
      <c r="D13" s="41">
        <f t="shared" si="0"/>
        <v>1789.0653793622305</v>
      </c>
      <c r="G13" s="25"/>
    </row>
    <row r="14" spans="1:36" ht="15" customHeight="1">
      <c r="A14" s="17"/>
      <c r="B14" s="22"/>
      <c r="C14" s="22"/>
      <c r="D14" s="41"/>
      <c r="G14" s="25"/>
      <c r="H14" s="25"/>
      <c r="I14" s="25"/>
    </row>
    <row r="15" spans="1:36" ht="15" customHeight="1">
      <c r="A15" s="17" t="s">
        <v>157</v>
      </c>
      <c r="B15" s="22">
        <f>SUM(B8:B13)</f>
        <v>24673.340985999999</v>
      </c>
      <c r="C15" s="22">
        <f>SUM(C8:C13)</f>
        <v>78398.463360000009</v>
      </c>
      <c r="D15" s="41"/>
      <c r="G15" s="25"/>
    </row>
    <row r="16" spans="1:36" ht="15" customHeight="1">
      <c r="A16" s="17"/>
      <c r="B16" s="20"/>
      <c r="C16" s="18"/>
      <c r="D16" s="18"/>
    </row>
    <row r="17" spans="1:34" ht="15" customHeight="1">
      <c r="A17" s="37" t="s">
        <v>125</v>
      </c>
      <c r="B17" s="42"/>
      <c r="C17" s="42"/>
      <c r="D17" s="43"/>
    </row>
    <row r="18" spans="1:34" ht="15" customHeight="1"/>
    <row r="19" spans="1:34" ht="15" customHeight="1"/>
    <row r="20" spans="1:34" ht="17.45" customHeight="1"/>
    <row r="21" spans="1:34" ht="17.45" customHeight="1">
      <c r="AF21" s="10" t="str">
        <f t="shared" ref="AF21:AF26" si="1">A8</f>
        <v>Leche entera en polvo</v>
      </c>
      <c r="AG21" s="25">
        <f t="shared" ref="AG21:AG26" si="2">C8</f>
        <v>5328.4509599999992</v>
      </c>
      <c r="AH21" s="53">
        <f t="shared" ref="AH21:AH27" si="3">AG21/$AG$27*100</f>
        <v>6.7966267853135616</v>
      </c>
    </row>
    <row r="22" spans="1:34" ht="17.45" customHeight="1">
      <c r="AF22" s="10" t="str">
        <f t="shared" si="1"/>
        <v>Leche descremada en polvo</v>
      </c>
      <c r="AG22" s="34">
        <f t="shared" si="2"/>
        <v>5038.5173100000002</v>
      </c>
      <c r="AH22" s="53">
        <f t="shared" si="3"/>
        <v>6.4268062077486103</v>
      </c>
    </row>
    <row r="23" spans="1:34" ht="17.45" customHeight="1">
      <c r="AF23" s="10" t="str">
        <f t="shared" si="1"/>
        <v>Suero y lactosuero</v>
      </c>
      <c r="AG23" s="34">
        <f t="shared" si="2"/>
        <v>6380.423780000001</v>
      </c>
      <c r="AH23" s="53">
        <f t="shared" si="3"/>
        <v>8.1384551514760712</v>
      </c>
    </row>
    <row r="24" spans="1:34" ht="17.45" customHeight="1">
      <c r="AF24" s="10" t="str">
        <f t="shared" si="1"/>
        <v>Quesos</v>
      </c>
      <c r="AG24" s="34">
        <f t="shared" si="2"/>
        <v>48237.719920000003</v>
      </c>
      <c r="AH24" s="53">
        <f>AG24/$AG$27*100</f>
        <v>61.528909946226783</v>
      </c>
    </row>
    <row r="25" spans="1:34" ht="17.45" customHeight="1">
      <c r="AF25" s="10" t="str">
        <f t="shared" si="1"/>
        <v>Preparaciones para la alimentación infantil</v>
      </c>
      <c r="AG25" s="34">
        <f t="shared" si="2"/>
        <v>2716.2681699999998</v>
      </c>
      <c r="AH25" s="53">
        <f t="shared" si="3"/>
        <v>3.4646956758923895</v>
      </c>
    </row>
    <row r="26" spans="1:34" ht="17.45" customHeight="1">
      <c r="AF26" s="10" t="str">
        <f t="shared" si="1"/>
        <v>Otros productos</v>
      </c>
      <c r="AG26" s="34">
        <f t="shared" si="2"/>
        <v>10697.08322</v>
      </c>
      <c r="AH26" s="53">
        <f t="shared" si="3"/>
        <v>13.644506233342582</v>
      </c>
    </row>
    <row r="27" spans="1:34" ht="17.45" customHeight="1">
      <c r="AF27" s="10"/>
      <c r="AG27" s="34">
        <f>SUM(AG21:AG26)</f>
        <v>78398.463360000009</v>
      </c>
      <c r="AH27" s="53">
        <f t="shared" si="3"/>
        <v>100</v>
      </c>
    </row>
    <row r="28" spans="1:34" ht="17.45" customHeight="1"/>
    <row r="29" spans="1:34" ht="17.45" customHeight="1">
      <c r="AF29" s="10"/>
    </row>
    <row r="30" spans="1:34" ht="17.45" customHeight="1"/>
    <row r="31" spans="1:34" ht="17.45" customHeight="1"/>
    <row r="32" spans="1:34" ht="17.45" customHeight="1"/>
    <row r="33" ht="17.45" customHeight="1"/>
  </sheetData>
  <mergeCells count="4">
    <mergeCell ref="A2:D2"/>
    <mergeCell ref="A4:D4"/>
    <mergeCell ref="A5:D5"/>
    <mergeCell ref="A6:A7"/>
  </mergeCells>
  <printOptions horizontalCentered="1"/>
  <pageMargins left="0.59055118110236227" right="0.59055118110236227" top="0.94488188976377963" bottom="0.78740157480314965" header="0.51181102362204722" footer="0.19685039370078741"/>
  <pageSetup firstPageNumber="0" orientation="portrait" r:id="rId1"/>
  <headerFooter alignWithMargins="0"/>
  <colBreaks count="1" manualBreakCount="1">
    <brk id="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49"/>
  <sheetViews>
    <sheetView zoomScaleNormal="100" workbookViewId="0">
      <selection activeCell="A18" sqref="A18"/>
    </sheetView>
  </sheetViews>
  <sheetFormatPr baseColWidth="10" defaultColWidth="10.90625" defaultRowHeight="12"/>
  <cols>
    <col min="1" max="1" width="12.453125" style="9" customWidth="1"/>
    <col min="2" max="10" width="6.08984375" style="9" customWidth="1"/>
    <col min="11" max="11" width="9.1796875" style="9" customWidth="1"/>
    <col min="12" max="12" width="6.6328125" style="9" customWidth="1"/>
    <col min="13" max="16" width="5.1796875" style="9" customWidth="1"/>
    <col min="17" max="35" width="9.1796875" style="9" customWidth="1"/>
    <col min="36" max="16384" width="10.90625" style="9"/>
  </cols>
  <sheetData>
    <row r="1" spans="1:27" ht="14.25" customHeight="1">
      <c r="A1" s="223" t="s">
        <v>18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27" ht="14.25" customHeight="1">
      <c r="A2" s="194"/>
      <c r="B2" s="194"/>
      <c r="C2" s="194"/>
      <c r="D2" s="194"/>
      <c r="E2" s="194"/>
      <c r="F2" s="194"/>
      <c r="G2" s="194"/>
      <c r="H2" s="194"/>
      <c r="I2" s="194"/>
      <c r="J2" s="194"/>
    </row>
    <row r="3" spans="1:27" ht="14.25" customHeight="1">
      <c r="A3" s="224" t="s">
        <v>19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27" ht="14.25" customHeight="1">
      <c r="A4" s="31"/>
      <c r="B4" s="216" t="s">
        <v>168</v>
      </c>
      <c r="C4" s="216"/>
      <c r="D4" s="216" t="s">
        <v>169</v>
      </c>
      <c r="E4" s="216"/>
      <c r="F4" s="216" t="s">
        <v>170</v>
      </c>
      <c r="G4" s="216"/>
      <c r="H4" s="225" t="s">
        <v>171</v>
      </c>
      <c r="I4" s="225"/>
      <c r="J4" s="225"/>
    </row>
    <row r="5" spans="1:27" ht="14.25" customHeight="1">
      <c r="A5" s="17" t="s">
        <v>172</v>
      </c>
      <c r="B5" s="214" t="s">
        <v>128</v>
      </c>
      <c r="C5" s="214"/>
      <c r="D5" s="221" t="s">
        <v>130</v>
      </c>
      <c r="E5" s="221"/>
      <c r="F5" s="214" t="s">
        <v>173</v>
      </c>
      <c r="G5" s="214"/>
      <c r="H5" s="189" t="s">
        <v>168</v>
      </c>
      <c r="I5" s="189" t="s">
        <v>159</v>
      </c>
      <c r="J5" s="193" t="s">
        <v>159</v>
      </c>
    </row>
    <row r="6" spans="1:27" ht="14.25" customHeight="1">
      <c r="A6" s="17"/>
      <c r="B6" s="195">
        <v>2019</v>
      </c>
      <c r="C6" s="195">
        <v>2020</v>
      </c>
      <c r="D6" s="195">
        <v>2019</v>
      </c>
      <c r="E6" s="195">
        <v>2020</v>
      </c>
      <c r="F6" s="195">
        <v>2019</v>
      </c>
      <c r="G6" s="195">
        <v>2020</v>
      </c>
      <c r="H6" s="54" t="s">
        <v>161</v>
      </c>
      <c r="I6" s="54" t="s">
        <v>174</v>
      </c>
      <c r="J6" s="54" t="s">
        <v>175</v>
      </c>
    </row>
    <row r="7" spans="1:27" ht="14.25" customHeight="1">
      <c r="A7" s="31" t="s">
        <v>176</v>
      </c>
      <c r="B7" s="22">
        <v>130.6</v>
      </c>
      <c r="C7" s="22">
        <v>1060.325</v>
      </c>
      <c r="D7" s="22">
        <v>387.71666999999997</v>
      </c>
      <c r="E7" s="22">
        <v>3503.9244399999998</v>
      </c>
      <c r="F7" s="41">
        <f>D7/B7*1000</f>
        <v>2968.734073506891</v>
      </c>
      <c r="G7" s="41">
        <f>E7/C7*1000</f>
        <v>3304.5758988989223</v>
      </c>
      <c r="H7" s="48">
        <f>+(C7/B7-1)*100</f>
        <v>711.88744257274129</v>
      </c>
      <c r="I7" s="48">
        <f>+(E7/D7-1)*100</f>
        <v>803.73324417544382</v>
      </c>
      <c r="J7" s="35">
        <f>+(G7/F7-1)*100</f>
        <v>11.312627439052147</v>
      </c>
    </row>
    <row r="8" spans="1:27" ht="14.25" customHeight="1">
      <c r="A8" s="17" t="s">
        <v>177</v>
      </c>
      <c r="B8" s="22">
        <v>220</v>
      </c>
      <c r="C8" s="22">
        <v>211.25</v>
      </c>
      <c r="D8" s="22">
        <v>652.18200000000002</v>
      </c>
      <c r="E8" s="22">
        <v>699.59816000000001</v>
      </c>
      <c r="F8" s="41">
        <f t="shared" ref="F8:F20" si="0">D8/B8*1000</f>
        <v>2964.4636363636364</v>
      </c>
      <c r="G8" s="41">
        <f>E8/C8*1000</f>
        <v>3311.7072662721894</v>
      </c>
      <c r="H8" s="48">
        <f>+(C8/B8-1)*100</f>
        <v>-3.9772727272727293</v>
      </c>
      <c r="I8" s="48">
        <f>+(E8/D8-1)*100</f>
        <v>7.2703877138590167</v>
      </c>
      <c r="J8" s="35">
        <f>+(G8/F8-1)*100</f>
        <v>11.713539867687484</v>
      </c>
    </row>
    <row r="9" spans="1:27" ht="14.25" customHeight="1">
      <c r="A9" s="17" t="s">
        <v>178</v>
      </c>
      <c r="B9" s="22">
        <v>151.19999999999999</v>
      </c>
      <c r="C9" s="22">
        <v>327.3125</v>
      </c>
      <c r="D9" s="22">
        <v>453.95229</v>
      </c>
      <c r="E9" s="22">
        <v>1124.9283600000001</v>
      </c>
      <c r="F9" s="41">
        <f t="shared" si="0"/>
        <v>3002.3299603174605</v>
      </c>
      <c r="G9" s="41">
        <f>E9/C9*1000</f>
        <v>3436.8634256253581</v>
      </c>
      <c r="H9" s="48">
        <f>+(C9/B9-1)*100</f>
        <v>116.47652116402116</v>
      </c>
      <c r="I9" s="48">
        <f>+(E9/D9-1)*100</f>
        <v>147.8076187257476</v>
      </c>
      <c r="J9" s="35">
        <f>+(G9/F9-1)*100</f>
        <v>14.473208176690576</v>
      </c>
    </row>
    <row r="10" spans="1:27" ht="14.25" customHeight="1">
      <c r="A10" s="17" t="s">
        <v>179</v>
      </c>
      <c r="B10" s="22">
        <v>12.7</v>
      </c>
      <c r="C10" s="22"/>
      <c r="D10" s="22">
        <v>48.438479999999998</v>
      </c>
      <c r="E10" s="22"/>
      <c r="F10" s="41">
        <f t="shared" si="0"/>
        <v>3814.0535433070868</v>
      </c>
      <c r="G10" s="41"/>
      <c r="H10" s="48"/>
      <c r="I10" s="48"/>
      <c r="J10" s="35"/>
      <c r="V10" s="176"/>
      <c r="W10" s="176"/>
      <c r="X10" s="176"/>
      <c r="Y10" s="176"/>
      <c r="Z10" s="176"/>
      <c r="AA10" s="176"/>
    </row>
    <row r="11" spans="1:27" ht="14.25" customHeight="1">
      <c r="A11" s="17" t="s">
        <v>180</v>
      </c>
      <c r="B11" s="22">
        <v>150.27500000000001</v>
      </c>
      <c r="C11" s="22"/>
      <c r="D11" s="22">
        <v>526.99552000000006</v>
      </c>
      <c r="E11" s="22"/>
      <c r="F11" s="41">
        <f t="shared" si="0"/>
        <v>3506.8741973049409</v>
      </c>
      <c r="G11" s="41"/>
      <c r="H11" s="48"/>
      <c r="I11" s="48"/>
      <c r="J11" s="35"/>
      <c r="V11" s="176"/>
      <c r="W11" s="176"/>
      <c r="X11" s="176"/>
      <c r="Y11" s="176"/>
      <c r="Z11" s="176"/>
      <c r="AA11" s="176"/>
    </row>
    <row r="12" spans="1:27" ht="14.25" customHeight="1">
      <c r="A12" s="17" t="s">
        <v>181</v>
      </c>
      <c r="B12" s="22">
        <v>335.15</v>
      </c>
      <c r="C12" s="22"/>
      <c r="D12" s="22">
        <v>1181.0229999999999</v>
      </c>
      <c r="E12" s="22"/>
      <c r="F12" s="41">
        <f t="shared" si="0"/>
        <v>3523.8639415187231</v>
      </c>
      <c r="G12" s="41"/>
      <c r="H12" s="48"/>
      <c r="I12" s="48"/>
      <c r="J12" s="35"/>
      <c r="V12" s="176"/>
      <c r="W12" s="176"/>
      <c r="X12" s="176"/>
      <c r="Y12" s="176"/>
      <c r="Z12" s="176"/>
      <c r="AA12" s="176"/>
    </row>
    <row r="13" spans="1:27" ht="14.25" customHeight="1">
      <c r="A13" s="17" t="s">
        <v>182</v>
      </c>
      <c r="B13" s="22">
        <v>418.67899999999997</v>
      </c>
      <c r="C13" s="22"/>
      <c r="D13" s="22">
        <v>1416.5730000000001</v>
      </c>
      <c r="E13" s="22"/>
      <c r="F13" s="41">
        <f t="shared" si="0"/>
        <v>3383.4345644276409</v>
      </c>
      <c r="G13" s="41"/>
      <c r="H13" s="48"/>
      <c r="I13" s="48"/>
      <c r="J13" s="35"/>
      <c r="V13" s="176"/>
      <c r="W13" s="176"/>
      <c r="X13" s="176"/>
      <c r="Y13" s="176"/>
      <c r="Z13" s="176"/>
      <c r="AA13" s="176"/>
    </row>
    <row r="14" spans="1:27" ht="14.25" customHeight="1">
      <c r="A14" s="17" t="s">
        <v>183</v>
      </c>
      <c r="B14" s="22">
        <v>536.25</v>
      </c>
      <c r="C14" s="22"/>
      <c r="D14" s="22">
        <v>1874.519</v>
      </c>
      <c r="E14" s="22"/>
      <c r="F14" s="41">
        <f t="shared" si="0"/>
        <v>3495.6065268065267</v>
      </c>
      <c r="G14" s="41"/>
      <c r="H14" s="48"/>
      <c r="I14" s="48"/>
      <c r="J14" s="35"/>
      <c r="V14" s="176"/>
      <c r="W14" s="176"/>
      <c r="X14" s="176"/>
      <c r="Y14" s="176"/>
      <c r="Z14" s="176"/>
      <c r="AA14" s="176"/>
    </row>
    <row r="15" spans="1:27" ht="14.25" customHeight="1">
      <c r="A15" s="17" t="s">
        <v>184</v>
      </c>
      <c r="B15" s="22">
        <v>280.25</v>
      </c>
      <c r="C15" s="22"/>
      <c r="D15" s="22">
        <v>929.24219999999991</v>
      </c>
      <c r="E15" s="22"/>
      <c r="F15" s="41">
        <f t="shared" si="0"/>
        <v>3315.7616413916144</v>
      </c>
      <c r="G15" s="41"/>
      <c r="H15" s="48"/>
      <c r="I15" s="48"/>
      <c r="J15" s="35"/>
      <c r="W15" s="176"/>
      <c r="Z15" s="176"/>
    </row>
    <row r="16" spans="1:27" ht="14.25" customHeight="1">
      <c r="A16" s="17" t="s">
        <v>185</v>
      </c>
      <c r="B16" s="22">
        <v>152.52500000000001</v>
      </c>
      <c r="C16" s="22"/>
      <c r="D16" s="22">
        <v>499.97996000000001</v>
      </c>
      <c r="E16" s="22"/>
      <c r="F16" s="41">
        <f t="shared" si="0"/>
        <v>3278.019734469759</v>
      </c>
      <c r="G16" s="41"/>
      <c r="H16" s="48"/>
      <c r="I16" s="48"/>
      <c r="J16" s="35"/>
      <c r="V16" s="176"/>
      <c r="W16" s="176"/>
      <c r="X16" s="176"/>
      <c r="Y16" s="176"/>
      <c r="Z16" s="176"/>
      <c r="AA16" s="176"/>
    </row>
    <row r="17" spans="1:27" ht="14.25" customHeight="1">
      <c r="A17" s="17" t="s">
        <v>186</v>
      </c>
      <c r="B17" s="22">
        <v>133.59999999999991</v>
      </c>
      <c r="C17" s="22"/>
      <c r="D17" s="22">
        <v>438.82129999999961</v>
      </c>
      <c r="E17" s="22"/>
      <c r="F17" s="41">
        <f t="shared" si="0"/>
        <v>3284.5905688622747</v>
      </c>
      <c r="G17" s="41"/>
      <c r="H17" s="48"/>
      <c r="I17" s="48"/>
      <c r="J17" s="35"/>
      <c r="V17" s="176"/>
      <c r="W17" s="176"/>
      <c r="X17" s="176"/>
      <c r="Y17" s="176"/>
      <c r="Z17" s="176"/>
      <c r="AA17" s="176"/>
    </row>
    <row r="18" spans="1:27" ht="14.25" customHeight="1">
      <c r="A18" s="17" t="s">
        <v>187</v>
      </c>
      <c r="B18" s="22">
        <v>25</v>
      </c>
      <c r="C18" s="22"/>
      <c r="D18" s="41">
        <v>78.405000000000001</v>
      </c>
      <c r="E18" s="41"/>
      <c r="F18" s="41">
        <f t="shared" si="0"/>
        <v>3136.2000000000003</v>
      </c>
      <c r="G18" s="41"/>
      <c r="H18" s="48"/>
      <c r="I18" s="48"/>
      <c r="J18" s="35"/>
      <c r="V18" s="176"/>
      <c r="W18" s="176"/>
      <c r="X18" s="176"/>
      <c r="Y18" s="176"/>
      <c r="Z18" s="176"/>
      <c r="AA18" s="176"/>
    </row>
    <row r="19" spans="1:27" ht="14.25" customHeight="1">
      <c r="A19" s="17" t="s">
        <v>305</v>
      </c>
      <c r="B19" s="22">
        <f>SUM(B7:B9)</f>
        <v>501.8</v>
      </c>
      <c r="C19" s="22">
        <f t="shared" ref="C19:E19" si="1">SUM(C7:C9)</f>
        <v>1598.8875</v>
      </c>
      <c r="D19" s="22">
        <f t="shared" si="1"/>
        <v>1493.85096</v>
      </c>
      <c r="E19" s="22">
        <f t="shared" si="1"/>
        <v>5328.4509600000001</v>
      </c>
      <c r="F19" s="41">
        <f t="shared" si="0"/>
        <v>2976.9847748106813</v>
      </c>
      <c r="G19" s="41">
        <f>E19/C19*1000</f>
        <v>3332.5990477754062</v>
      </c>
      <c r="H19" s="48">
        <f>+(C19/B19-1)*100</f>
        <v>218.63043045037864</v>
      </c>
      <c r="I19" s="48">
        <f>+(E19/D19-1)*100</f>
        <v>256.69227404051071</v>
      </c>
      <c r="J19" s="35">
        <f>+(G19/F19-1)*100</f>
        <v>11.945451517713579</v>
      </c>
      <c r="V19" s="176"/>
      <c r="W19" s="176"/>
      <c r="X19" s="176"/>
      <c r="Y19" s="176"/>
      <c r="Z19" s="176"/>
      <c r="AA19" s="176"/>
    </row>
    <row r="20" spans="1:27" ht="14.25" customHeight="1">
      <c r="A20" s="17" t="s">
        <v>188</v>
      </c>
      <c r="B20" s="22">
        <f>SUM(B7:B18)</f>
        <v>2546.2289999999998</v>
      </c>
      <c r="C20" s="22"/>
      <c r="D20" s="22">
        <f>SUM(D7:D18)</f>
        <v>8487.8484200000003</v>
      </c>
      <c r="E20" s="22"/>
      <c r="F20" s="41">
        <f t="shared" si="0"/>
        <v>3333.4976626218618</v>
      </c>
      <c r="G20" s="41"/>
      <c r="H20" s="48"/>
      <c r="I20" s="48"/>
      <c r="J20" s="35"/>
    </row>
    <row r="21" spans="1:27" ht="14.25" customHeight="1">
      <c r="A21" s="37" t="s">
        <v>125</v>
      </c>
      <c r="B21" s="42"/>
      <c r="C21" s="42"/>
      <c r="D21" s="42"/>
      <c r="E21" s="42"/>
      <c r="F21" s="42"/>
      <c r="G21" s="42"/>
      <c r="H21" s="42"/>
      <c r="I21" s="42"/>
      <c r="J21" s="43"/>
      <c r="W21" s="176"/>
      <c r="Z21" s="176"/>
    </row>
    <row r="22" spans="1:27" ht="14.25" customHeight="1">
      <c r="A22" s="46"/>
      <c r="B22" s="10"/>
      <c r="C22" s="10"/>
      <c r="D22" s="10"/>
      <c r="E22" s="10"/>
      <c r="F22" s="10"/>
      <c r="G22" s="10"/>
      <c r="H22" s="10"/>
      <c r="I22" s="10"/>
      <c r="J22" s="10"/>
      <c r="W22" s="176"/>
      <c r="Z22" s="176"/>
    </row>
    <row r="23" spans="1:27" ht="14.25" customHeight="1">
      <c r="A23" s="10"/>
      <c r="V23" s="176"/>
      <c r="X23" s="176"/>
      <c r="Y23" s="176"/>
      <c r="Z23" s="176"/>
      <c r="AA23" s="176"/>
    </row>
    <row r="24" spans="1:27" ht="14.25" customHeight="1">
      <c r="A24" s="213" t="s">
        <v>20</v>
      </c>
      <c r="B24" s="213"/>
      <c r="C24" s="213"/>
      <c r="D24" s="213"/>
      <c r="E24" s="213"/>
      <c r="F24" s="213"/>
      <c r="G24" s="213"/>
      <c r="H24" s="213"/>
      <c r="I24" s="213"/>
      <c r="J24" s="213"/>
      <c r="V24" s="176"/>
      <c r="W24" s="176"/>
      <c r="X24" s="176"/>
      <c r="Y24" s="176"/>
      <c r="Z24" s="176"/>
      <c r="AA24" s="176"/>
    </row>
    <row r="25" spans="1:27" ht="14.2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W25" s="176"/>
      <c r="Y25" s="176"/>
      <c r="Z25" s="176"/>
      <c r="AA25" s="176"/>
    </row>
    <row r="26" spans="1:27" ht="14.25" customHeight="1">
      <c r="A26" s="224" t="s">
        <v>21</v>
      </c>
      <c r="B26" s="224"/>
      <c r="C26" s="224"/>
      <c r="D26" s="224"/>
      <c r="E26" s="224"/>
      <c r="F26" s="224"/>
      <c r="G26" s="224"/>
      <c r="H26" s="224"/>
      <c r="I26" s="224"/>
      <c r="J26" s="224"/>
      <c r="V26" s="176"/>
      <c r="W26" s="176"/>
      <c r="X26" s="176"/>
      <c r="Y26" s="176"/>
      <c r="Z26" s="176"/>
      <c r="AA26" s="176"/>
    </row>
    <row r="27" spans="1:27" ht="14.25" customHeight="1">
      <c r="A27" s="31"/>
      <c r="B27" s="216" t="s">
        <v>168</v>
      </c>
      <c r="C27" s="216"/>
      <c r="D27" s="216" t="s">
        <v>169</v>
      </c>
      <c r="E27" s="216"/>
      <c r="F27" s="216" t="s">
        <v>170</v>
      </c>
      <c r="G27" s="216"/>
      <c r="H27" s="225" t="s">
        <v>171</v>
      </c>
      <c r="I27" s="225"/>
      <c r="J27" s="225"/>
      <c r="V27" s="176"/>
      <c r="W27" s="176"/>
      <c r="X27" s="176"/>
      <c r="Y27" s="176"/>
      <c r="Z27" s="176"/>
      <c r="AA27" s="176"/>
    </row>
    <row r="28" spans="1:27" ht="14.25" customHeight="1">
      <c r="A28" s="17" t="s">
        <v>172</v>
      </c>
      <c r="B28" s="214" t="s">
        <v>128</v>
      </c>
      <c r="C28" s="214"/>
      <c r="D28" s="221" t="s">
        <v>130</v>
      </c>
      <c r="E28" s="221"/>
      <c r="F28" s="214" t="s">
        <v>173</v>
      </c>
      <c r="G28" s="214"/>
      <c r="H28" s="189" t="s">
        <v>168</v>
      </c>
      <c r="I28" s="189" t="s">
        <v>159</v>
      </c>
      <c r="J28" s="193" t="s">
        <v>159</v>
      </c>
      <c r="V28" s="176"/>
      <c r="W28" s="176"/>
      <c r="X28" s="176"/>
      <c r="Y28" s="176"/>
      <c r="Z28" s="176"/>
      <c r="AA28" s="176"/>
    </row>
    <row r="29" spans="1:27" ht="14.25" customHeight="1">
      <c r="A29" s="17"/>
      <c r="B29" s="195">
        <v>2019</v>
      </c>
      <c r="C29" s="195">
        <v>2020</v>
      </c>
      <c r="D29" s="195">
        <v>2019</v>
      </c>
      <c r="E29" s="195">
        <v>2020</v>
      </c>
      <c r="F29" s="195">
        <v>2019</v>
      </c>
      <c r="G29" s="195">
        <v>2020</v>
      </c>
      <c r="H29" s="54" t="s">
        <v>161</v>
      </c>
      <c r="I29" s="54" t="s">
        <v>174</v>
      </c>
      <c r="J29" s="54" t="s">
        <v>175</v>
      </c>
      <c r="V29" s="176"/>
      <c r="W29" s="176"/>
      <c r="X29" s="176"/>
      <c r="Y29" s="176"/>
      <c r="Z29" s="176"/>
      <c r="AA29" s="176"/>
    </row>
    <row r="30" spans="1:27" ht="14.25" customHeight="1">
      <c r="A30" s="31" t="s">
        <v>176</v>
      </c>
      <c r="B30" s="22">
        <v>623.11779999999999</v>
      </c>
      <c r="C30" s="22">
        <v>1240.7534800000001</v>
      </c>
      <c r="D30" s="22">
        <v>1384.96396</v>
      </c>
      <c r="E30" s="22">
        <v>3150.5939499999999</v>
      </c>
      <c r="F30" s="41">
        <f t="shared" ref="F30:F44" si="2">D30/B30*1000</f>
        <v>2222.635848309902</v>
      </c>
      <c r="G30" s="41">
        <f>E30/C30*1000</f>
        <v>2539.2586043764309</v>
      </c>
      <c r="H30" s="48">
        <f>+(C30/B30-1)*100</f>
        <v>99.120211298730368</v>
      </c>
      <c r="I30" s="48">
        <f>+(E30/D30-1)*100</f>
        <v>127.48562713501946</v>
      </c>
      <c r="J30" s="35">
        <f>+(G30/F30-1)*100</f>
        <v>14.245372507029863</v>
      </c>
      <c r="V30" s="176"/>
      <c r="W30" s="176"/>
      <c r="X30" s="176"/>
      <c r="Y30" s="176"/>
      <c r="Z30" s="176"/>
      <c r="AA30" s="176"/>
    </row>
    <row r="31" spans="1:27" ht="14.25" customHeight="1">
      <c r="A31" s="17" t="s">
        <v>177</v>
      </c>
      <c r="B31" s="22">
        <v>472.58800000000002</v>
      </c>
      <c r="C31" s="22">
        <v>421.05806999999999</v>
      </c>
      <c r="D31" s="22">
        <v>1026.229</v>
      </c>
      <c r="E31" s="22">
        <v>1075.9647</v>
      </c>
      <c r="F31" s="41">
        <f t="shared" si="2"/>
        <v>2171.5087983613635</v>
      </c>
      <c r="G31" s="41">
        <f>E31/C31*1000</f>
        <v>2555.3831565323044</v>
      </c>
      <c r="H31" s="48">
        <f>+(C31/B31-1)*100</f>
        <v>-10.903774535113042</v>
      </c>
      <c r="I31" s="48">
        <f>+(E31/D31-1)*100</f>
        <v>4.8464524000003895</v>
      </c>
      <c r="J31" s="35">
        <f>+(G31/F31-1)*100</f>
        <v>17.677771255664055</v>
      </c>
      <c r="V31" s="176"/>
      <c r="W31" s="176"/>
      <c r="X31" s="176"/>
      <c r="Y31" s="176"/>
      <c r="Z31" s="176"/>
      <c r="AA31" s="176"/>
    </row>
    <row r="32" spans="1:27" ht="14.25" customHeight="1">
      <c r="A32" s="17" t="s">
        <v>178</v>
      </c>
      <c r="B32" s="22">
        <v>2185.8310000000001</v>
      </c>
      <c r="C32" s="22">
        <v>264.40515000000005</v>
      </c>
      <c r="D32" s="22">
        <v>4862.4154800000006</v>
      </c>
      <c r="E32" s="22">
        <v>811.95866000000001</v>
      </c>
      <c r="F32" s="41">
        <f t="shared" si="2"/>
        <v>2224.5157471003017</v>
      </c>
      <c r="G32" s="41">
        <f>E32/C32*1000</f>
        <v>3070.888218327063</v>
      </c>
      <c r="H32" s="48">
        <f>+(C32/B32-1)*100</f>
        <v>-87.903678280708803</v>
      </c>
      <c r="I32" s="48">
        <f>+(E32/D32-1)*100</f>
        <v>-83.3013311318267</v>
      </c>
      <c r="J32" s="35">
        <f>+(G32/F32-1)*100</f>
        <v>38.047492913009215</v>
      </c>
      <c r="V32" s="176"/>
      <c r="W32" s="176"/>
      <c r="X32" s="176"/>
      <c r="Y32" s="176"/>
      <c r="Z32" s="176"/>
      <c r="AA32" s="176"/>
    </row>
    <row r="33" spans="1:27" ht="14.25" customHeight="1">
      <c r="A33" s="17" t="s">
        <v>179</v>
      </c>
      <c r="B33" s="22">
        <v>2179.654</v>
      </c>
      <c r="C33" s="22"/>
      <c r="D33" s="22">
        <v>5023.2629999999999</v>
      </c>
      <c r="E33" s="22"/>
      <c r="F33" s="41">
        <f t="shared" si="2"/>
        <v>2304.6148608907652</v>
      </c>
      <c r="G33" s="41"/>
      <c r="H33" s="48"/>
      <c r="I33" s="48"/>
      <c r="J33" s="35"/>
      <c r="V33" s="176"/>
      <c r="W33" s="176"/>
      <c r="X33" s="176"/>
      <c r="Y33" s="176"/>
      <c r="Z33" s="176"/>
      <c r="AA33" s="176"/>
    </row>
    <row r="34" spans="1:27" ht="14.25" customHeight="1">
      <c r="A34" s="17" t="s">
        <v>180</v>
      </c>
      <c r="B34" s="22">
        <v>1789.218856</v>
      </c>
      <c r="C34" s="22"/>
      <c r="D34" s="22">
        <v>4216.5651900000003</v>
      </c>
      <c r="E34" s="22"/>
      <c r="F34" s="41">
        <f t="shared" si="2"/>
        <v>2356.6514380619742</v>
      </c>
      <c r="G34" s="41"/>
      <c r="H34" s="48"/>
      <c r="I34" s="48"/>
      <c r="J34" s="35"/>
      <c r="V34" s="176"/>
      <c r="W34" s="176"/>
      <c r="X34" s="176"/>
      <c r="Y34" s="176"/>
      <c r="Z34" s="176"/>
      <c r="AA34" s="176"/>
    </row>
    <row r="35" spans="1:27" ht="14.25" customHeight="1">
      <c r="A35" s="17" t="s">
        <v>181</v>
      </c>
      <c r="B35" s="22">
        <v>945.48500000000001</v>
      </c>
      <c r="C35" s="22"/>
      <c r="D35" s="22">
        <v>2422.1819999999998</v>
      </c>
      <c r="E35" s="22"/>
      <c r="F35" s="41">
        <f t="shared" si="2"/>
        <v>2561.8407483989695</v>
      </c>
      <c r="G35" s="41"/>
      <c r="H35" s="48"/>
      <c r="I35" s="48"/>
      <c r="J35" s="35"/>
      <c r="V35" s="176"/>
      <c r="W35" s="176"/>
      <c r="X35" s="176"/>
      <c r="Y35" s="176"/>
      <c r="Z35" s="176"/>
      <c r="AA35" s="176"/>
    </row>
    <row r="36" spans="1:27" ht="14.25" customHeight="1">
      <c r="A36" s="17" t="s">
        <v>182</v>
      </c>
      <c r="B36" s="22">
        <v>648.52599999999995</v>
      </c>
      <c r="C36" s="22"/>
      <c r="D36" s="22">
        <v>1556.3009999999999</v>
      </c>
      <c r="E36" s="22"/>
      <c r="F36" s="41">
        <f t="shared" si="2"/>
        <v>2399.7511279424416</v>
      </c>
      <c r="G36" s="41"/>
      <c r="H36" s="48"/>
      <c r="I36" s="48"/>
      <c r="J36" s="35"/>
      <c r="V36" s="176"/>
      <c r="W36" s="176"/>
      <c r="X36" s="176"/>
      <c r="Y36" s="176"/>
      <c r="Z36" s="176"/>
      <c r="AA36" s="176"/>
    </row>
    <row r="37" spans="1:27" ht="14.25" customHeight="1">
      <c r="A37" s="17" t="s">
        <v>183</v>
      </c>
      <c r="B37" s="22">
        <v>1821.39</v>
      </c>
      <c r="C37" s="22"/>
      <c r="D37" s="22">
        <v>4693.3329999999996</v>
      </c>
      <c r="E37" s="22"/>
      <c r="F37" s="41">
        <f t="shared" si="2"/>
        <v>2576.7864103788861</v>
      </c>
      <c r="G37" s="41"/>
      <c r="H37" s="48"/>
      <c r="I37" s="48"/>
      <c r="J37" s="35"/>
      <c r="V37" s="176"/>
      <c r="W37" s="176"/>
      <c r="X37" s="176"/>
      <c r="Y37" s="176"/>
      <c r="Z37" s="176"/>
      <c r="AA37" s="176"/>
    </row>
    <row r="38" spans="1:27" ht="14.25" customHeight="1">
      <c r="A38" s="17" t="s">
        <v>184</v>
      </c>
      <c r="B38" s="22">
        <v>713.07352509999998</v>
      </c>
      <c r="C38" s="22"/>
      <c r="D38" s="22">
        <v>1770.5503799999999</v>
      </c>
      <c r="E38" s="22"/>
      <c r="F38" s="41">
        <f t="shared" si="2"/>
        <v>2482.9843174330467</v>
      </c>
      <c r="G38" s="41"/>
      <c r="H38" s="48"/>
      <c r="I38" s="48"/>
      <c r="J38" s="35"/>
      <c r="V38" s="176"/>
      <c r="W38" s="176"/>
      <c r="X38" s="176"/>
      <c r="Y38" s="176"/>
      <c r="Z38" s="176"/>
      <c r="AA38" s="176"/>
    </row>
    <row r="39" spans="1:27" ht="14.25" customHeight="1">
      <c r="A39" s="17" t="s">
        <v>185</v>
      </c>
      <c r="B39" s="22">
        <v>541.13589999999999</v>
      </c>
      <c r="C39" s="22"/>
      <c r="D39" s="22">
        <v>1327.0737100000001</v>
      </c>
      <c r="E39" s="22"/>
      <c r="F39" s="41">
        <f t="shared" si="2"/>
        <v>2452.3852695783075</v>
      </c>
      <c r="G39" s="41"/>
      <c r="H39" s="48"/>
      <c r="I39" s="48"/>
      <c r="J39" s="35"/>
      <c r="V39" s="176"/>
      <c r="W39" s="176"/>
      <c r="X39" s="176"/>
      <c r="Y39" s="176"/>
      <c r="Z39" s="176"/>
      <c r="AA39" s="176"/>
    </row>
    <row r="40" spans="1:27" ht="14.25" customHeight="1">
      <c r="A40" s="17" t="s">
        <v>186</v>
      </c>
      <c r="B40" s="22">
        <v>370.56361849999848</v>
      </c>
      <c r="C40" s="22"/>
      <c r="D40" s="22">
        <v>1037.0290400000049</v>
      </c>
      <c r="E40" s="22"/>
      <c r="F40" s="41">
        <f t="shared" si="2"/>
        <v>2798.5182252855434</v>
      </c>
      <c r="G40" s="41"/>
      <c r="H40" s="48"/>
      <c r="I40" s="48"/>
      <c r="J40" s="35"/>
      <c r="V40" s="176"/>
      <c r="W40" s="176"/>
      <c r="X40" s="176"/>
      <c r="Y40" s="176"/>
      <c r="Z40" s="176"/>
      <c r="AA40" s="176"/>
    </row>
    <row r="41" spans="1:27" ht="14.25" customHeight="1">
      <c r="A41" s="17" t="s">
        <v>187</v>
      </c>
      <c r="B41" s="22">
        <v>1201.4556769000001</v>
      </c>
      <c r="C41" s="22"/>
      <c r="D41" s="41">
        <v>3082.8532699999996</v>
      </c>
      <c r="E41" s="41"/>
      <c r="F41" s="41">
        <f t="shared" si="2"/>
        <v>2565.9317520180089</v>
      </c>
      <c r="G41" s="41"/>
      <c r="H41" s="48"/>
      <c r="I41" s="48"/>
      <c r="J41" s="35"/>
      <c r="V41" s="176"/>
      <c r="W41" s="176"/>
      <c r="X41" s="176"/>
      <c r="Y41" s="176"/>
      <c r="Z41" s="176"/>
      <c r="AA41" s="176"/>
    </row>
    <row r="42" spans="1:27" ht="14.25" customHeight="1">
      <c r="A42" s="17" t="s">
        <v>305</v>
      </c>
      <c r="B42" s="22">
        <f>SUM(B30:B32)</f>
        <v>3281.5367999999999</v>
      </c>
      <c r="C42" s="22">
        <f t="shared" ref="C42:E42" si="3">SUM(C30:C32)</f>
        <v>1926.2167000000002</v>
      </c>
      <c r="D42" s="22">
        <f t="shared" si="3"/>
        <v>7273.6084400000009</v>
      </c>
      <c r="E42" s="22">
        <f t="shared" si="3"/>
        <v>5038.5173100000002</v>
      </c>
      <c r="F42" s="41">
        <f t="shared" si="2"/>
        <v>2216.5250257135622</v>
      </c>
      <c r="G42" s="41">
        <f>E42/C42*1000</f>
        <v>2615.7582944847272</v>
      </c>
      <c r="H42" s="48">
        <f>+(C42/B42-1)*100</f>
        <v>-41.301383546879613</v>
      </c>
      <c r="I42" s="48">
        <f>+(E42/D42-1)*100</f>
        <v>-30.728779923160122</v>
      </c>
      <c r="J42" s="35">
        <f>+(G42/F42-1)*100</f>
        <v>18.01167431631594</v>
      </c>
      <c r="V42" s="176"/>
      <c r="W42" s="176"/>
      <c r="X42" s="176"/>
      <c r="Y42" s="176"/>
      <c r="Z42" s="176"/>
      <c r="AA42" s="176"/>
    </row>
    <row r="43" spans="1:27" ht="14.25" customHeight="1">
      <c r="A43" s="17" t="s">
        <v>306</v>
      </c>
      <c r="B43" s="22">
        <f>B19+B42</f>
        <v>3783.3368</v>
      </c>
      <c r="C43" s="22">
        <f>C19+C42</f>
        <v>3525.1042000000002</v>
      </c>
      <c r="D43" s="22">
        <f>D19+D42</f>
        <v>8767.4594000000016</v>
      </c>
      <c r="E43" s="22">
        <f>E19+E42</f>
        <v>10366.968270000001</v>
      </c>
      <c r="F43" s="41">
        <f t="shared" si="2"/>
        <v>2317.3880263581082</v>
      </c>
      <c r="G43" s="41">
        <f>E43/C43*1000</f>
        <v>2940.8969726341711</v>
      </c>
      <c r="H43" s="48">
        <f>+(C43/B43-1)*100</f>
        <v>-6.825525023307466</v>
      </c>
      <c r="I43" s="48">
        <f>+(E43/D43-1)*100</f>
        <v>18.243698624940308</v>
      </c>
      <c r="J43" s="35">
        <f>+(G43/F43-1)*100</f>
        <v>26.90567739127998</v>
      </c>
      <c r="V43" s="176"/>
      <c r="W43" s="176"/>
      <c r="X43" s="176"/>
      <c r="Y43" s="176"/>
      <c r="Z43" s="176"/>
      <c r="AA43" s="176"/>
    </row>
    <row r="44" spans="1:27" ht="14.25" customHeight="1">
      <c r="A44" s="17" t="s">
        <v>189</v>
      </c>
      <c r="B44" s="22">
        <f>SUM(B30:B41)</f>
        <v>13492.039376499997</v>
      </c>
      <c r="C44" s="22"/>
      <c r="D44" s="22">
        <f>SUM(D30:D41)</f>
        <v>32402.759030000005</v>
      </c>
      <c r="E44" s="22"/>
      <c r="F44" s="41">
        <f t="shared" si="2"/>
        <v>2401.6205501473778</v>
      </c>
      <c r="G44" s="41"/>
      <c r="H44" s="48"/>
      <c r="I44" s="48"/>
      <c r="J44" s="35"/>
    </row>
    <row r="45" spans="1:27" ht="14.25" customHeight="1">
      <c r="A45" s="20" t="s">
        <v>190</v>
      </c>
      <c r="B45" s="24">
        <f>B20+B44</f>
        <v>16038.268376499997</v>
      </c>
      <c r="C45" s="24"/>
      <c r="D45" s="24">
        <f>D20+D44</f>
        <v>40890.607450000003</v>
      </c>
      <c r="E45" s="24"/>
      <c r="F45" s="41">
        <f>D45/B45*1000</f>
        <v>2549.5649835810696</v>
      </c>
      <c r="G45" s="41"/>
      <c r="H45" s="48"/>
      <c r="I45" s="48"/>
      <c r="J45" s="35"/>
    </row>
    <row r="46" spans="1:27" ht="14.25" customHeight="1">
      <c r="A46" s="37" t="s">
        <v>191</v>
      </c>
      <c r="B46" s="42"/>
      <c r="C46" s="42"/>
      <c r="D46" s="42"/>
      <c r="E46" s="42"/>
      <c r="F46" s="42"/>
      <c r="G46" s="57"/>
      <c r="H46" s="42"/>
      <c r="I46" s="42"/>
      <c r="J46" s="43"/>
    </row>
    <row r="47" spans="1:27">
      <c r="A47" s="46"/>
    </row>
    <row r="49" spans="2:5">
      <c r="B49" s="25"/>
      <c r="C49" s="25"/>
      <c r="D49" s="25"/>
      <c r="E49" s="25"/>
    </row>
  </sheetData>
  <mergeCells count="18">
    <mergeCell ref="B28:C28"/>
    <mergeCell ref="D28:E28"/>
    <mergeCell ref="F28:G28"/>
    <mergeCell ref="B5:C5"/>
    <mergeCell ref="D5:E5"/>
    <mergeCell ref="F5:G5"/>
    <mergeCell ref="A24:J24"/>
    <mergeCell ref="A26:J26"/>
    <mergeCell ref="B27:C27"/>
    <mergeCell ref="D27:E27"/>
    <mergeCell ref="F27:G27"/>
    <mergeCell ref="H27:J27"/>
    <mergeCell ref="A1:J1"/>
    <mergeCell ref="A3:J3"/>
    <mergeCell ref="B4:C4"/>
    <mergeCell ref="D4:E4"/>
    <mergeCell ref="F4:G4"/>
    <mergeCell ref="H4:J4"/>
  </mergeCells>
  <printOptions horizontalCentered="1"/>
  <pageMargins left="0.59055118110236227" right="0.59055118110236227" top="0.94488188976377963" bottom="0.78740157480314965" header="0.51181102362204722" footer="0.19685039370078741"/>
  <pageSetup firstPageNumber="0" orientation="portrait" r:id="rId1"/>
  <headerFooter alignWithMargins="0"/>
  <ignoredErrors>
    <ignoredError sqref="B44 B20 D44 D20 B19:E19 B42:E4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M44"/>
  <sheetViews>
    <sheetView zoomScaleNormal="100" workbookViewId="0">
      <selection activeCell="J31" sqref="J31"/>
    </sheetView>
  </sheetViews>
  <sheetFormatPr baseColWidth="10" defaultColWidth="10.90625" defaultRowHeight="12"/>
  <cols>
    <col min="1" max="1" width="8.453125" style="9" customWidth="1"/>
    <col min="2" max="5" width="8.36328125" style="9" customWidth="1"/>
    <col min="6" max="6" width="8" style="9" customWidth="1"/>
    <col min="7" max="7" width="8.453125" style="9" customWidth="1"/>
    <col min="8" max="8" width="7.81640625" style="9" customWidth="1"/>
    <col min="9" max="9" width="2.453125" style="9" customWidth="1"/>
    <col min="10" max="45" width="7.81640625" style="9" customWidth="1"/>
    <col min="46" max="46" width="2" style="9" customWidth="1"/>
    <col min="47" max="53" width="3" style="26" customWidth="1"/>
    <col min="54" max="56" width="3.453125" style="9" customWidth="1"/>
    <col min="57" max="57" width="4.08984375" style="9" customWidth="1"/>
    <col min="58" max="59" width="3.90625" style="9" customWidth="1"/>
    <col min="60" max="60" width="4.6328125" style="9" customWidth="1"/>
    <col min="61" max="61" width="5.08984375" style="9" customWidth="1"/>
    <col min="62" max="62" width="5" style="9" customWidth="1"/>
    <col min="63" max="63" width="6.26953125" style="9" customWidth="1"/>
    <col min="64" max="64" width="4.7265625" style="9" customWidth="1"/>
    <col min="65" max="65" width="5.1796875" style="9" customWidth="1"/>
    <col min="66" max="16384" width="10.90625" style="9"/>
  </cols>
  <sheetData>
    <row r="1" spans="1:65" ht="15" customHeight="1">
      <c r="A1" s="52"/>
    </row>
    <row r="2" spans="1:65" ht="15" customHeight="1"/>
    <row r="3" spans="1:65" ht="15" customHeight="1">
      <c r="AT3" s="26"/>
      <c r="AU3" s="58">
        <v>2002</v>
      </c>
      <c r="AV3" s="58">
        <v>2003</v>
      </c>
      <c r="AW3" s="58">
        <v>2004</v>
      </c>
      <c r="AX3" s="58">
        <v>2005</v>
      </c>
      <c r="AY3" s="26">
        <v>2006</v>
      </c>
      <c r="AZ3" s="26">
        <v>2007</v>
      </c>
      <c r="BA3" s="26">
        <v>2008</v>
      </c>
      <c r="BB3" s="9">
        <v>2009</v>
      </c>
      <c r="BC3" s="9">
        <v>2010</v>
      </c>
      <c r="BD3" s="9">
        <v>2011</v>
      </c>
      <c r="BE3" s="9">
        <v>2012</v>
      </c>
      <c r="BF3" s="9">
        <v>2013</v>
      </c>
      <c r="BG3" s="9">
        <v>2014</v>
      </c>
      <c r="BH3" s="9">
        <v>2015</v>
      </c>
      <c r="BI3" s="9">
        <v>2016</v>
      </c>
      <c r="BJ3" s="9">
        <v>2017</v>
      </c>
      <c r="BK3" s="9">
        <v>2018</v>
      </c>
      <c r="BL3" s="9">
        <v>2019</v>
      </c>
      <c r="BM3" s="9">
        <v>2020</v>
      </c>
    </row>
    <row r="4" spans="1:65" ht="15" customHeight="1">
      <c r="AT4" s="29" t="s">
        <v>176</v>
      </c>
      <c r="AU4" s="28"/>
      <c r="AV4" s="28">
        <v>1283.6596508402677</v>
      </c>
      <c r="AW4" s="28">
        <v>1912.8309303526378</v>
      </c>
      <c r="AX4" s="28">
        <v>1974.6812257837266</v>
      </c>
      <c r="AY4" s="27">
        <v>2210</v>
      </c>
      <c r="AZ4" s="27">
        <v>2488</v>
      </c>
      <c r="BA4" s="27">
        <v>4531</v>
      </c>
      <c r="BB4" s="25"/>
      <c r="BC4" s="25"/>
      <c r="BD4" s="25"/>
      <c r="BE4" s="25">
        <v>4094.3956249999997</v>
      </c>
      <c r="BF4" s="25">
        <v>3473.2519289340103</v>
      </c>
      <c r="BG4" s="25">
        <v>4791.8367346938776</v>
      </c>
      <c r="BH4" s="25">
        <v>3190.0316964285716</v>
      </c>
      <c r="BI4" s="25">
        <v>2757</v>
      </c>
      <c r="BJ4" s="25">
        <v>2406.3000000000002</v>
      </c>
      <c r="BK4" s="25">
        <v>3185</v>
      </c>
      <c r="BL4" s="25">
        <v>2968.734073506891</v>
      </c>
      <c r="BM4" s="25">
        <v>3305</v>
      </c>
    </row>
    <row r="5" spans="1:65" ht="15" customHeight="1">
      <c r="AT5" s="29" t="s">
        <v>177</v>
      </c>
      <c r="AU5" s="28"/>
      <c r="AV5" s="28">
        <v>1610.5391035902128</v>
      </c>
      <c r="AW5" s="28">
        <v>1871.573051997839</v>
      </c>
      <c r="AX5" s="28">
        <v>1690.9350100552401</v>
      </c>
      <c r="AY5" s="27">
        <v>2288</v>
      </c>
      <c r="AZ5" s="27"/>
      <c r="BA5" s="27"/>
      <c r="BB5" s="25">
        <v>1900</v>
      </c>
      <c r="BC5" s="25">
        <v>4081</v>
      </c>
      <c r="BD5" s="25">
        <v>3435</v>
      </c>
      <c r="BE5" s="25">
        <v>3895.5594000000001</v>
      </c>
      <c r="BF5" s="25">
        <v>3710.8850773447311</v>
      </c>
      <c r="BG5" s="25">
        <v>4761.4942528735628</v>
      </c>
      <c r="BH5" s="25">
        <v>3057.6373861673674</v>
      </c>
      <c r="BI5" s="25">
        <v>3011</v>
      </c>
      <c r="BJ5" s="25">
        <v>2997</v>
      </c>
      <c r="BK5" s="25">
        <v>3034</v>
      </c>
      <c r="BL5" s="25">
        <v>2964.4636363636364</v>
      </c>
      <c r="BM5" s="25">
        <v>3312</v>
      </c>
    </row>
    <row r="6" spans="1:65" ht="15" customHeight="1">
      <c r="AT6" s="29" t="s">
        <v>178</v>
      </c>
      <c r="AU6" s="28">
        <v>1400</v>
      </c>
      <c r="AV6" s="28">
        <v>1724.2656325739215</v>
      </c>
      <c r="AW6" s="28">
        <v>1964.9792511645551</v>
      </c>
      <c r="AX6" s="28">
        <v>2227.3176044944394</v>
      </c>
      <c r="AY6" s="27">
        <v>2259</v>
      </c>
      <c r="AZ6" s="27">
        <v>2658</v>
      </c>
      <c r="BA6" s="27">
        <v>4942</v>
      </c>
      <c r="BB6" s="25">
        <v>2459</v>
      </c>
      <c r="BC6" s="25">
        <v>3788</v>
      </c>
      <c r="BD6" s="25">
        <v>3902</v>
      </c>
      <c r="BE6" s="25">
        <v>3889.9410265027291</v>
      </c>
      <c r="BF6" s="25">
        <v>3668.5952677279306</v>
      </c>
      <c r="BG6" s="25">
        <v>4753.5904436860064</v>
      </c>
      <c r="BH6" s="25">
        <v>3464.8855205424811</v>
      </c>
      <c r="BI6" s="25">
        <v>2587</v>
      </c>
      <c r="BJ6" s="25">
        <v>3087</v>
      </c>
      <c r="BK6" s="25">
        <v>3027.0782066408224</v>
      </c>
      <c r="BL6" s="25">
        <v>3002.3299603174605</v>
      </c>
      <c r="BM6" s="25">
        <v>3437</v>
      </c>
    </row>
    <row r="7" spans="1:65" ht="15" customHeight="1">
      <c r="AT7" s="29" t="s">
        <v>179</v>
      </c>
      <c r="AU7" s="28">
        <v>1373.3333333333333</v>
      </c>
      <c r="AV7" s="28">
        <v>1653.3333333333333</v>
      </c>
      <c r="AW7" s="28">
        <v>2070.9279221490369</v>
      </c>
      <c r="AX7" s="28">
        <v>2196.0351847984966</v>
      </c>
      <c r="AY7" s="27">
        <v>2315</v>
      </c>
      <c r="AZ7" s="27">
        <v>2674</v>
      </c>
      <c r="BA7" s="27"/>
      <c r="BB7" s="25">
        <v>2244</v>
      </c>
      <c r="BC7" s="25"/>
      <c r="BD7" s="25">
        <v>4221</v>
      </c>
      <c r="BE7" s="25">
        <v>3861.4714568414452</v>
      </c>
      <c r="BF7" s="25">
        <v>4109.6090355060942</v>
      </c>
      <c r="BG7" s="25">
        <v>5247.0479999999998</v>
      </c>
      <c r="BH7" s="25">
        <v>3316.961982635084</v>
      </c>
      <c r="BI7" s="25">
        <v>2533</v>
      </c>
      <c r="BJ7" s="25">
        <v>3579</v>
      </c>
      <c r="BK7" s="25">
        <v>3077</v>
      </c>
      <c r="BL7" s="25">
        <v>3814.0535433070868</v>
      </c>
      <c r="BM7" s="25"/>
    </row>
    <row r="8" spans="1:65" ht="15" customHeight="1">
      <c r="AT8" s="29" t="s">
        <v>180</v>
      </c>
      <c r="AU8" s="28">
        <v>1158.4000000000001</v>
      </c>
      <c r="AV8" s="28">
        <v>1672.3809523809523</v>
      </c>
      <c r="AW8" s="28">
        <v>1939.6330096915835</v>
      </c>
      <c r="AX8" s="28">
        <v>2261.4320518182685</v>
      </c>
      <c r="AY8" s="27">
        <v>2319</v>
      </c>
      <c r="AZ8" s="27">
        <v>3164</v>
      </c>
      <c r="BA8" s="27">
        <v>5399</v>
      </c>
      <c r="BB8" s="25">
        <v>2095</v>
      </c>
      <c r="BC8" s="25">
        <v>3703</v>
      </c>
      <c r="BD8" s="25">
        <v>3946</v>
      </c>
      <c r="BE8" s="25">
        <v>3847.5435457397502</v>
      </c>
      <c r="BF8" s="25">
        <v>3480.6049990963315</v>
      </c>
      <c r="BG8" s="25">
        <v>5582.3473282442746</v>
      </c>
      <c r="BH8" s="25">
        <v>3641.9496026490065</v>
      </c>
      <c r="BI8" s="25">
        <v>2630.36</v>
      </c>
      <c r="BJ8" s="25">
        <v>3189</v>
      </c>
      <c r="BK8" s="25">
        <v>3167</v>
      </c>
      <c r="BL8" s="25">
        <v>3506.8741973049409</v>
      </c>
      <c r="BM8" s="25"/>
    </row>
    <row r="9" spans="1:65" ht="15" customHeight="1">
      <c r="AT9" s="29" t="s">
        <v>181</v>
      </c>
      <c r="AU9" s="28">
        <v>1456.5650954140162</v>
      </c>
      <c r="AV9" s="28">
        <v>1773.7931034482758</v>
      </c>
      <c r="AW9" s="28">
        <v>1979.6348196754323</v>
      </c>
      <c r="AX9" s="28">
        <v>2293.7071991713183</v>
      </c>
      <c r="AY9" s="27">
        <v>2486</v>
      </c>
      <c r="AZ9" s="27"/>
      <c r="BA9" s="27">
        <v>4701</v>
      </c>
      <c r="BB9" s="25">
        <v>2216</v>
      </c>
      <c r="BC9" s="25"/>
      <c r="BD9" s="25">
        <v>3912</v>
      </c>
      <c r="BE9" s="25">
        <v>3493.6089391876994</v>
      </c>
      <c r="BF9" s="25">
        <v>3621.6912217141685</v>
      </c>
      <c r="BG9" s="25">
        <v>4767.2868507787534</v>
      </c>
      <c r="BH9" s="25">
        <v>3200.0397535612351</v>
      </c>
      <c r="BI9" s="25">
        <v>2301</v>
      </c>
      <c r="BJ9" s="25">
        <v>3485</v>
      </c>
      <c r="BK9" s="25">
        <v>3164</v>
      </c>
      <c r="BL9" s="25">
        <v>3523.8639415187231</v>
      </c>
      <c r="BM9" s="25"/>
    </row>
    <row r="10" spans="1:65" ht="15" customHeight="1">
      <c r="AT10" s="29" t="s">
        <v>182</v>
      </c>
      <c r="AU10" s="28">
        <v>1285.8010794140325</v>
      </c>
      <c r="AV10" s="28">
        <v>1868.0769230769229</v>
      </c>
      <c r="AW10" s="28">
        <v>1918.9186717513971</v>
      </c>
      <c r="AX10" s="28">
        <v>2359.8796187283042</v>
      </c>
      <c r="AY10" s="27">
        <v>2325</v>
      </c>
      <c r="AZ10" s="27">
        <v>3627</v>
      </c>
      <c r="BA10" s="27">
        <v>4499</v>
      </c>
      <c r="BB10" s="25">
        <v>2214</v>
      </c>
      <c r="BC10" s="25">
        <v>3671</v>
      </c>
      <c r="BD10" s="25">
        <v>4268</v>
      </c>
      <c r="BE10" s="25">
        <v>3284.8156702218221</v>
      </c>
      <c r="BF10" s="25">
        <v>4506.6937142857141</v>
      </c>
      <c r="BG10" s="25">
        <v>4753.1127489415076</v>
      </c>
      <c r="BH10" s="25">
        <v>3042.4920193745015</v>
      </c>
      <c r="BI10" s="25">
        <v>2619</v>
      </c>
      <c r="BJ10" s="25">
        <v>3434</v>
      </c>
      <c r="BK10" s="25">
        <v>3246</v>
      </c>
      <c r="BL10" s="25">
        <v>3383.4345644276409</v>
      </c>
      <c r="BM10" s="25"/>
    </row>
    <row r="11" spans="1:65" ht="15" customHeight="1">
      <c r="AT11" s="29" t="s">
        <v>183</v>
      </c>
      <c r="AU11" s="28">
        <v>1192.217286107551</v>
      </c>
      <c r="AV11" s="28">
        <v>1802.6981450252949</v>
      </c>
      <c r="AW11" s="28">
        <v>2089.455571685261</v>
      </c>
      <c r="AX11" s="28">
        <v>2281.3099494756852</v>
      </c>
      <c r="AY11" s="27">
        <v>2401</v>
      </c>
      <c r="AZ11" s="27">
        <v>4531</v>
      </c>
      <c r="BA11" s="27">
        <v>8752.83</v>
      </c>
      <c r="BB11" s="25">
        <v>2265</v>
      </c>
      <c r="BC11" s="25">
        <v>3471</v>
      </c>
      <c r="BD11" s="25">
        <v>4364</v>
      </c>
      <c r="BE11" s="25">
        <v>3863.5670907469139</v>
      </c>
      <c r="BF11" s="25">
        <v>4526.9982089319783</v>
      </c>
      <c r="BG11" s="25">
        <v>4584.3861055349453</v>
      </c>
      <c r="BH11" s="25">
        <v>3058.2395751376866</v>
      </c>
      <c r="BI11" s="25">
        <v>2566</v>
      </c>
      <c r="BJ11" s="25">
        <v>2369.7229205096278</v>
      </c>
      <c r="BK11" s="25">
        <v>3331</v>
      </c>
      <c r="BL11" s="25">
        <v>3495.6065268065267</v>
      </c>
      <c r="BM11" s="25"/>
    </row>
    <row r="12" spans="1:65" ht="15" customHeight="1">
      <c r="AT12" s="29" t="s">
        <v>184</v>
      </c>
      <c r="AU12" s="28">
        <v>1257.7658303464755</v>
      </c>
      <c r="AV12" s="28">
        <v>1875.4701211867948</v>
      </c>
      <c r="AW12" s="28">
        <v>2033.8047239356101</v>
      </c>
      <c r="AX12" s="28">
        <v>2447</v>
      </c>
      <c r="AY12" s="27">
        <v>2349</v>
      </c>
      <c r="AZ12" s="27">
        <v>4371</v>
      </c>
      <c r="BA12" s="27"/>
      <c r="BB12" s="25">
        <v>2557</v>
      </c>
      <c r="BC12" s="25">
        <v>2502</v>
      </c>
      <c r="BD12" s="25">
        <v>3962</v>
      </c>
      <c r="BE12" s="25">
        <v>3416.5301272398042</v>
      </c>
      <c r="BF12" s="25">
        <v>5138.6434249809072</v>
      </c>
      <c r="BG12" s="25">
        <v>4431.6499569006037</v>
      </c>
      <c r="BH12" s="25">
        <v>2728.008828195048</v>
      </c>
      <c r="BI12" s="25">
        <v>2711.19</v>
      </c>
      <c r="BJ12" s="25">
        <v>3398.1064164666391</v>
      </c>
      <c r="BK12" s="25">
        <v>3281</v>
      </c>
      <c r="BL12" s="25">
        <v>3315.7616413916144</v>
      </c>
      <c r="BM12" s="25"/>
    </row>
    <row r="13" spans="1:65" ht="15" customHeight="1">
      <c r="J13" s="124"/>
      <c r="AT13" s="29" t="s">
        <v>185</v>
      </c>
      <c r="AU13" s="28">
        <v>1208.1314720347007</v>
      </c>
      <c r="AV13" s="28">
        <v>1820.2368137782562</v>
      </c>
      <c r="AW13" s="28">
        <v>2116.3057779363553</v>
      </c>
      <c r="AX13" s="28">
        <v>2270</v>
      </c>
      <c r="AY13" s="27">
        <v>2195</v>
      </c>
      <c r="AZ13" s="27">
        <v>3166</v>
      </c>
      <c r="BA13" s="27">
        <v>4924</v>
      </c>
      <c r="BB13" s="25">
        <v>3336</v>
      </c>
      <c r="BC13" s="25">
        <v>3562</v>
      </c>
      <c r="BD13" s="25">
        <v>4142</v>
      </c>
      <c r="BE13" s="25">
        <v>3411.454263892168</v>
      </c>
      <c r="BF13" s="25">
        <v>4948.4219707977736</v>
      </c>
      <c r="BG13" s="25">
        <v>4409.2761778330232</v>
      </c>
      <c r="BH13" s="25">
        <v>2056.8794692857759</v>
      </c>
      <c r="BI13" s="25">
        <v>2623</v>
      </c>
      <c r="BJ13" s="25">
        <v>3359</v>
      </c>
      <c r="BK13" s="25">
        <v>3286</v>
      </c>
      <c r="BL13" s="25">
        <v>3278.019734469759</v>
      </c>
      <c r="BM13" s="25"/>
    </row>
    <row r="14" spans="1:65" ht="15" customHeight="1">
      <c r="J14" s="124"/>
      <c r="AT14" s="29" t="s">
        <v>186</v>
      </c>
      <c r="AU14" s="28">
        <v>1239.9888377284778</v>
      </c>
      <c r="AV14" s="28">
        <v>1883.1664282308059</v>
      </c>
      <c r="AW14" s="28">
        <v>1827.5917349483434</v>
      </c>
      <c r="AX14" s="28">
        <v>2230</v>
      </c>
      <c r="AY14" s="27">
        <v>2811</v>
      </c>
      <c r="AZ14" s="27">
        <v>2476</v>
      </c>
      <c r="BA14" s="27">
        <v>3700</v>
      </c>
      <c r="BB14" s="25"/>
      <c r="BC14" s="25">
        <v>4142.51</v>
      </c>
      <c r="BD14" s="25">
        <v>4640</v>
      </c>
      <c r="BE14" s="25">
        <v>3640.2485888656488</v>
      </c>
      <c r="BF14" s="25">
        <v>5184.2963499999996</v>
      </c>
      <c r="BG14" s="25">
        <v>4415.9652890643138</v>
      </c>
      <c r="BH14" s="25">
        <v>2526.4205544065599</v>
      </c>
      <c r="BI14" s="25">
        <v>2876</v>
      </c>
      <c r="BJ14" s="25">
        <v>3327</v>
      </c>
      <c r="BK14" s="25">
        <v>3034</v>
      </c>
      <c r="BL14" s="25">
        <v>3284.5905688622747</v>
      </c>
      <c r="BM14" s="25"/>
    </row>
    <row r="15" spans="1:65" ht="15" customHeight="1">
      <c r="J15" s="124"/>
      <c r="AT15" s="29" t="s">
        <v>187</v>
      </c>
      <c r="AU15" s="28">
        <v>1297.674666477182</v>
      </c>
      <c r="AV15" s="28">
        <v>1915.0365448504986</v>
      </c>
      <c r="AW15" s="28">
        <v>1370.1346153846155</v>
      </c>
      <c r="AX15" s="28">
        <v>2252</v>
      </c>
      <c r="AY15" s="27">
        <v>2557</v>
      </c>
      <c r="AZ15" s="27"/>
      <c r="BA15" s="27"/>
      <c r="BB15" s="25">
        <v>2375.2800000000002</v>
      </c>
      <c r="BC15" s="25"/>
      <c r="BD15" s="25"/>
      <c r="BE15" s="25">
        <v>3391.4602500000005</v>
      </c>
      <c r="BF15" s="25">
        <v>5283.0424861265255</v>
      </c>
      <c r="BG15" s="25">
        <v>3080.6904857486952</v>
      </c>
      <c r="BH15" s="25">
        <v>2709.4897372873238</v>
      </c>
      <c r="BI15" s="25">
        <v>2837</v>
      </c>
      <c r="BJ15" s="25">
        <v>3282</v>
      </c>
      <c r="BK15" s="25">
        <v>3038</v>
      </c>
      <c r="BL15" s="25">
        <v>3136.2000000000003</v>
      </c>
      <c r="BM15" s="25"/>
    </row>
    <row r="16" spans="1:65" ht="15" customHeight="1">
      <c r="J16" s="124"/>
      <c r="AU16" s="28"/>
      <c r="AV16" s="29"/>
      <c r="AW16" s="29"/>
      <c r="AX16" s="29"/>
    </row>
    <row r="17" spans="10:65" ht="15" customHeight="1">
      <c r="J17" s="124"/>
      <c r="AU17" s="28"/>
      <c r="AV17" s="29"/>
      <c r="AW17" s="29"/>
      <c r="AX17" s="29"/>
    </row>
    <row r="18" spans="10:65" ht="15" customHeight="1">
      <c r="J18" s="124"/>
      <c r="AU18" s="28"/>
      <c r="AV18" s="29"/>
      <c r="AW18" s="29"/>
      <c r="AX18" s="29"/>
    </row>
    <row r="19" spans="10:65" ht="15" customHeight="1">
      <c r="J19" s="124"/>
      <c r="AU19" s="28"/>
      <c r="AV19" s="29"/>
      <c r="AW19" s="29"/>
      <c r="AX19" s="29"/>
    </row>
    <row r="20" spans="10:65" ht="15" customHeight="1">
      <c r="J20" s="124"/>
      <c r="AU20" s="28"/>
      <c r="AV20" s="29"/>
      <c r="AW20" s="29"/>
      <c r="AX20" s="29"/>
    </row>
    <row r="21" spans="10:65" ht="15" customHeight="1">
      <c r="J21" s="124"/>
      <c r="AU21" s="28"/>
      <c r="AV21" s="29"/>
      <c r="AW21" s="29"/>
      <c r="AX21" s="29"/>
    </row>
    <row r="22" spans="10:65" ht="15" customHeight="1">
      <c r="J22" s="124"/>
      <c r="AU22" s="28"/>
      <c r="AV22" s="29"/>
      <c r="AW22" s="29"/>
      <c r="AX22" s="29"/>
    </row>
    <row r="23" spans="10:65" ht="15" customHeight="1">
      <c r="J23" s="124"/>
      <c r="AU23" s="28"/>
      <c r="AV23" s="29"/>
      <c r="AW23" s="29"/>
      <c r="AX23" s="29"/>
    </row>
    <row r="24" spans="10:65" ht="15" customHeight="1">
      <c r="J24" s="124"/>
      <c r="AU24" s="28"/>
      <c r="AV24" s="29"/>
      <c r="AW24" s="29"/>
      <c r="AX24" s="29"/>
    </row>
    <row r="25" spans="10:65" ht="15" customHeight="1">
      <c r="J25" s="124"/>
      <c r="AU25" s="58">
        <v>2002</v>
      </c>
      <c r="AV25" s="58">
        <v>2003</v>
      </c>
      <c r="AW25" s="58">
        <v>2004</v>
      </c>
      <c r="AX25" s="58">
        <v>2005</v>
      </c>
      <c r="AY25" s="26">
        <v>2006</v>
      </c>
      <c r="AZ25" s="26">
        <v>2007</v>
      </c>
      <c r="BA25" s="26">
        <v>2008</v>
      </c>
      <c r="BB25" s="9">
        <v>2009</v>
      </c>
      <c r="BC25" s="9">
        <v>2010</v>
      </c>
      <c r="BD25" s="9">
        <v>2011</v>
      </c>
      <c r="BE25" s="9">
        <v>2012</v>
      </c>
      <c r="BF25" s="9">
        <v>2013</v>
      </c>
      <c r="BG25" s="9">
        <v>2014</v>
      </c>
      <c r="BH25" s="9">
        <v>2015</v>
      </c>
      <c r="BI25" s="9">
        <v>2016</v>
      </c>
      <c r="BJ25" s="9">
        <v>2017</v>
      </c>
      <c r="BK25" s="9">
        <v>2018</v>
      </c>
      <c r="BL25" s="9">
        <v>2019</v>
      </c>
      <c r="BM25" s="9">
        <v>2020</v>
      </c>
    </row>
    <row r="26" spans="10:65" ht="15" customHeight="1">
      <c r="J26" s="124"/>
      <c r="AT26" s="10" t="s">
        <v>176</v>
      </c>
      <c r="AU26" s="28">
        <v>1655</v>
      </c>
      <c r="AV26" s="28">
        <v>1342.7404608070217</v>
      </c>
      <c r="AW26" s="28">
        <v>1721.6315834327595</v>
      </c>
      <c r="AX26" s="28">
        <v>1861.2843601895734</v>
      </c>
      <c r="AY26" s="27">
        <v>2347</v>
      </c>
      <c r="AZ26" s="27">
        <v>2174</v>
      </c>
      <c r="BA26" s="27">
        <v>4885</v>
      </c>
      <c r="BB26" s="25">
        <v>2180</v>
      </c>
      <c r="BC26" s="25">
        <v>2201</v>
      </c>
      <c r="BD26" s="25">
        <v>3057</v>
      </c>
      <c r="BE26" s="25">
        <v>3376.5041997729854</v>
      </c>
      <c r="BF26" s="25">
        <v>3640.0893147807164</v>
      </c>
      <c r="BG26" s="25">
        <v>4431.5789473684208</v>
      </c>
      <c r="BH26" s="25">
        <v>3540.2768717919994</v>
      </c>
      <c r="BI26" s="25">
        <v>2019</v>
      </c>
      <c r="BJ26" s="25">
        <v>2256</v>
      </c>
      <c r="BK26" s="25">
        <v>2005</v>
      </c>
      <c r="BL26" s="25">
        <v>2222.635848309902</v>
      </c>
      <c r="BM26" s="25">
        <v>2539</v>
      </c>
    </row>
    <row r="27" spans="10:65" ht="15" customHeight="1">
      <c r="AT27" s="10" t="s">
        <v>177</v>
      </c>
      <c r="AU27" s="28">
        <v>1663</v>
      </c>
      <c r="AV27" s="28">
        <v>1474.3209876543208</v>
      </c>
      <c r="AW27" s="28">
        <v>1679.9958523741457</v>
      </c>
      <c r="AX27" s="28">
        <v>1992.5671812464268</v>
      </c>
      <c r="AY27" s="27">
        <v>2258</v>
      </c>
      <c r="AZ27" s="27">
        <v>2295</v>
      </c>
      <c r="BA27" s="27">
        <v>3670.7</v>
      </c>
      <c r="BB27" s="25">
        <v>2115</v>
      </c>
      <c r="BC27" s="25"/>
      <c r="BD27" s="25">
        <v>2973</v>
      </c>
      <c r="BE27" s="25">
        <v>3362.222621399389</v>
      </c>
      <c r="BF27" s="25">
        <v>3716.2948861576265</v>
      </c>
      <c r="BG27" s="25">
        <v>4340</v>
      </c>
      <c r="BH27" s="25">
        <v>2883.3562144894972</v>
      </c>
      <c r="BI27" s="25">
        <v>2375</v>
      </c>
      <c r="BJ27" s="25">
        <v>2345</v>
      </c>
      <c r="BK27" s="25">
        <v>1896</v>
      </c>
      <c r="BL27" s="25">
        <v>2171.5087983613635</v>
      </c>
      <c r="BM27" s="25">
        <v>2555</v>
      </c>
    </row>
    <row r="28" spans="10:65" ht="15" customHeight="1">
      <c r="AT28" s="10" t="s">
        <v>178</v>
      </c>
      <c r="AU28" s="28">
        <v>1625</v>
      </c>
      <c r="AV28" s="28">
        <v>1613.0959595959596</v>
      </c>
      <c r="AW28" s="28">
        <v>1721.9890762966329</v>
      </c>
      <c r="AX28" s="28">
        <v>2183.2473253618627</v>
      </c>
      <c r="AY28" s="27">
        <v>2323</v>
      </c>
      <c r="AZ28" s="27">
        <v>2369</v>
      </c>
      <c r="BA28" s="27">
        <v>3742</v>
      </c>
      <c r="BB28" s="25">
        <v>2230</v>
      </c>
      <c r="BC28" s="25">
        <v>2873</v>
      </c>
      <c r="BD28" s="25">
        <v>3001</v>
      </c>
      <c r="BE28" s="25">
        <v>3342.9144171260073</v>
      </c>
      <c r="BF28" s="25">
        <v>3826.5744216726066</v>
      </c>
      <c r="BG28" s="25">
        <v>4370.2938153305204</v>
      </c>
      <c r="BH28" s="25">
        <v>2703.641780666775</v>
      </c>
      <c r="BI28" s="25">
        <v>2162</v>
      </c>
      <c r="BJ28" s="25">
        <v>2384</v>
      </c>
      <c r="BK28" s="25">
        <v>1849.428989247968</v>
      </c>
      <c r="BL28" s="25">
        <v>2224.5157471003017</v>
      </c>
      <c r="BM28" s="25">
        <v>3071</v>
      </c>
    </row>
    <row r="29" spans="10:65" ht="15" customHeight="1">
      <c r="AT29" s="10" t="s">
        <v>179</v>
      </c>
      <c r="AU29" s="28">
        <v>1489</v>
      </c>
      <c r="AV29" s="28">
        <v>1714.2857142857142</v>
      </c>
      <c r="AW29" s="28">
        <v>1834.6153846153845</v>
      </c>
      <c r="AX29" s="28">
        <v>2164.4781454183644</v>
      </c>
      <c r="AY29" s="27">
        <v>2248</v>
      </c>
      <c r="AZ29" s="27">
        <v>1647</v>
      </c>
      <c r="BA29" s="27">
        <v>3397</v>
      </c>
      <c r="BB29" s="25">
        <v>2113</v>
      </c>
      <c r="BC29" s="25">
        <v>5212</v>
      </c>
      <c r="BD29" s="25">
        <v>3697</v>
      </c>
      <c r="BE29" s="25">
        <v>3212.0341709359363</v>
      </c>
      <c r="BF29" s="25">
        <v>3997.019335570079</v>
      </c>
      <c r="BG29" s="25"/>
      <c r="BH29" s="25">
        <v>2758.2387317465445</v>
      </c>
      <c r="BI29" s="25">
        <v>2139</v>
      </c>
      <c r="BJ29" s="25">
        <v>2493</v>
      </c>
      <c r="BK29" s="25">
        <v>1898</v>
      </c>
      <c r="BL29" s="25">
        <v>2304.6148608907652</v>
      </c>
      <c r="BM29" s="25"/>
    </row>
    <row r="30" spans="10:65" ht="15" customHeight="1">
      <c r="AT30" s="10" t="s">
        <v>180</v>
      </c>
      <c r="AU30" s="28">
        <v>1484</v>
      </c>
      <c r="AV30" s="28">
        <v>1707.6124567474048</v>
      </c>
      <c r="AW30" s="28">
        <v>1807.2991154192489</v>
      </c>
      <c r="AX30" s="28">
        <v>2106.8803770069594</v>
      </c>
      <c r="AY30" s="27">
        <v>2208</v>
      </c>
      <c r="AZ30" s="27">
        <v>2642</v>
      </c>
      <c r="BA30" s="27">
        <v>3402</v>
      </c>
      <c r="BB30" s="25">
        <v>2288</v>
      </c>
      <c r="BC30" s="25">
        <v>2656</v>
      </c>
      <c r="BD30" s="25">
        <v>3724</v>
      </c>
      <c r="BE30" s="25">
        <v>3095.082667913568</v>
      </c>
      <c r="BF30" s="25">
        <v>3833.4506184264924</v>
      </c>
      <c r="BG30" s="25">
        <v>4755.8826121441789</v>
      </c>
      <c r="BH30" s="25">
        <v>2582.8108155959126</v>
      </c>
      <c r="BI30" s="25">
        <v>2097.89</v>
      </c>
      <c r="BJ30" s="25">
        <v>2163</v>
      </c>
      <c r="BK30" s="25">
        <v>1875</v>
      </c>
      <c r="BL30" s="25">
        <v>2356.6514380619742</v>
      </c>
      <c r="BM30" s="25"/>
    </row>
    <row r="31" spans="10:65" ht="15" customHeight="1">
      <c r="AT31" s="10" t="s">
        <v>181</v>
      </c>
      <c r="AU31" s="28">
        <v>1388</v>
      </c>
      <c r="AV31" s="28">
        <v>1766.8500687757908</v>
      </c>
      <c r="AW31" s="28">
        <v>1972.1962556984072</v>
      </c>
      <c r="AX31" s="28">
        <v>2248.0712725828862</v>
      </c>
      <c r="AY31" s="27">
        <v>2087</v>
      </c>
      <c r="AZ31" s="27">
        <v>3531</v>
      </c>
      <c r="BA31" s="27">
        <v>3539</v>
      </c>
      <c r="BB31" s="25">
        <v>2224</v>
      </c>
      <c r="BC31" s="25">
        <v>3020</v>
      </c>
      <c r="BD31" s="25">
        <v>3783</v>
      </c>
      <c r="BE31" s="25">
        <v>3021.1429839591297</v>
      </c>
      <c r="BF31" s="25">
        <v>3748.7524801481754</v>
      </c>
      <c r="BG31" s="25">
        <v>4599.9400601457128</v>
      </c>
      <c r="BH31" s="25">
        <v>2844.0080300463528</v>
      </c>
      <c r="BI31" s="25">
        <v>2094</v>
      </c>
      <c r="BJ31" s="25">
        <v>2071</v>
      </c>
      <c r="BK31" s="25">
        <v>1897</v>
      </c>
      <c r="BL31" s="25">
        <v>2561.8407483989695</v>
      </c>
      <c r="BM31" s="25"/>
    </row>
    <row r="32" spans="10:65" ht="15" customHeight="1">
      <c r="AT32" s="10" t="s">
        <v>182</v>
      </c>
      <c r="AU32" s="28">
        <v>1395</v>
      </c>
      <c r="AV32" s="28">
        <v>1753.9808917197452</v>
      </c>
      <c r="AW32" s="28">
        <v>2022.7564353336986</v>
      </c>
      <c r="AX32" s="28">
        <v>2240.2190954773869</v>
      </c>
      <c r="AY32" s="27">
        <v>2236</v>
      </c>
      <c r="AZ32" s="27">
        <v>3558</v>
      </c>
      <c r="BA32" s="27">
        <v>3402</v>
      </c>
      <c r="BB32" s="25">
        <v>2156</v>
      </c>
      <c r="BC32" s="25">
        <v>3336</v>
      </c>
      <c r="BD32" s="25">
        <v>3652</v>
      </c>
      <c r="BE32" s="25">
        <v>2804.1651541619058</v>
      </c>
      <c r="BF32" s="25">
        <v>3870.2558146830756</v>
      </c>
      <c r="BG32" s="25">
        <v>4684.8796496078767</v>
      </c>
      <c r="BH32" s="25">
        <v>2560.8420834342369</v>
      </c>
      <c r="BI32" s="25">
        <v>2118</v>
      </c>
      <c r="BJ32" s="25">
        <v>2125</v>
      </c>
      <c r="BK32" s="25">
        <v>2145</v>
      </c>
      <c r="BL32" s="25">
        <v>2399.7511279424416</v>
      </c>
      <c r="BM32" s="25"/>
    </row>
    <row r="33" spans="46:65" ht="15" customHeight="1">
      <c r="AT33" s="10" t="s">
        <v>183</v>
      </c>
      <c r="AU33" s="28">
        <v>1360</v>
      </c>
      <c r="AV33" s="28">
        <v>1706.8852459016393</v>
      </c>
      <c r="AW33" s="28">
        <v>2042.5731485370293</v>
      </c>
      <c r="AX33" s="28">
        <v>2301.9812952516713</v>
      </c>
      <c r="AY33" s="27">
        <v>2301</v>
      </c>
      <c r="AZ33" s="27">
        <v>5898</v>
      </c>
      <c r="BA33" s="27">
        <v>3531.97</v>
      </c>
      <c r="BB33" s="25">
        <v>2107</v>
      </c>
      <c r="BC33" s="25">
        <v>3184</v>
      </c>
      <c r="BD33" s="25">
        <v>3519</v>
      </c>
      <c r="BE33" s="25">
        <v>2985.8107040157342</v>
      </c>
      <c r="BF33" s="25">
        <v>4158.4219778478109</v>
      </c>
      <c r="BG33" s="25">
        <v>4426.9603652928517</v>
      </c>
      <c r="BH33" s="25">
        <v>2568.1540834032617</v>
      </c>
      <c r="BI33" s="25">
        <v>2130</v>
      </c>
      <c r="BJ33" s="25">
        <v>2260.8641002352015</v>
      </c>
      <c r="BK33" s="25">
        <v>2013</v>
      </c>
      <c r="BL33" s="25">
        <v>2576.7864103788861</v>
      </c>
      <c r="BM33" s="25"/>
    </row>
    <row r="34" spans="46:65" ht="15" customHeight="1">
      <c r="AT34" s="10" t="s">
        <v>184</v>
      </c>
      <c r="AU34" s="28">
        <v>1234</v>
      </c>
      <c r="AV34" s="28">
        <v>1752.5492861998639</v>
      </c>
      <c r="AW34" s="28">
        <v>2071.725567416313</v>
      </c>
      <c r="AX34" s="28">
        <v>2295</v>
      </c>
      <c r="AY34" s="27">
        <v>2182</v>
      </c>
      <c r="AZ34" s="27">
        <v>4380</v>
      </c>
      <c r="BA34" s="27">
        <v>3589.3</v>
      </c>
      <c r="BB34" s="25">
        <v>2291</v>
      </c>
      <c r="BC34" s="25">
        <v>3130</v>
      </c>
      <c r="BD34" s="25">
        <v>3589</v>
      </c>
      <c r="BE34" s="25">
        <v>3159.6181632124726</v>
      </c>
      <c r="BF34" s="25">
        <v>4322.8985412933134</v>
      </c>
      <c r="BG34" s="25">
        <v>4326.0791328262649</v>
      </c>
      <c r="BH34" s="25">
        <v>2146.9374410327791</v>
      </c>
      <c r="BI34" s="25">
        <v>2240.14</v>
      </c>
      <c r="BJ34" s="25">
        <v>2056.9130180999896</v>
      </c>
      <c r="BK34" s="25">
        <v>1971</v>
      </c>
      <c r="BL34" s="25">
        <v>2482.9843174330467</v>
      </c>
      <c r="BM34" s="25"/>
    </row>
    <row r="35" spans="46:65" ht="15" customHeight="1">
      <c r="AT35" s="10" t="s">
        <v>185</v>
      </c>
      <c r="AU35" s="28">
        <v>1398</v>
      </c>
      <c r="AV35" s="28">
        <v>1761.9783616692425</v>
      </c>
      <c r="AW35" s="28">
        <v>2129.9621052631578</v>
      </c>
      <c r="AX35" s="28">
        <v>2397</v>
      </c>
      <c r="AY35" s="27">
        <v>2449</v>
      </c>
      <c r="AZ35" s="27">
        <v>8290</v>
      </c>
      <c r="BA35" s="27">
        <v>3635</v>
      </c>
      <c r="BB35" s="25">
        <v>2138</v>
      </c>
      <c r="BC35" s="25">
        <v>3006</v>
      </c>
      <c r="BD35" s="25">
        <v>3522</v>
      </c>
      <c r="BE35" s="25">
        <v>3222.4872056253639</v>
      </c>
      <c r="BF35" s="25">
        <v>4161.8368995998771</v>
      </c>
      <c r="BG35" s="25">
        <v>3799.8743323908261</v>
      </c>
      <c r="BH35" s="25">
        <v>2182.270485613969</v>
      </c>
      <c r="BI35" s="25">
        <v>2189</v>
      </c>
      <c r="BJ35" s="25">
        <v>2178</v>
      </c>
      <c r="BK35" s="25">
        <v>2045.5</v>
      </c>
      <c r="BL35" s="25">
        <v>2452.3852695783075</v>
      </c>
      <c r="BM35" s="25"/>
    </row>
    <row r="36" spans="46:65" ht="15" customHeight="1">
      <c r="AT36" s="10" t="s">
        <v>186</v>
      </c>
      <c r="AU36" s="28">
        <v>1272</v>
      </c>
      <c r="AV36" s="28">
        <v>1793.1034482758621</v>
      </c>
      <c r="AW36" s="28">
        <v>2001.4420562771709</v>
      </c>
      <c r="AX36" s="28">
        <v>2377</v>
      </c>
      <c r="AY36" s="27">
        <v>1528</v>
      </c>
      <c r="AZ36" s="27">
        <v>3072</v>
      </c>
      <c r="BA36" s="27">
        <v>3707</v>
      </c>
      <c r="BB36" s="25">
        <v>2199.67</v>
      </c>
      <c r="BC36" s="25">
        <v>2992</v>
      </c>
      <c r="BD36" s="25">
        <v>3527</v>
      </c>
      <c r="BE36" s="25">
        <v>3654.79178232912</v>
      </c>
      <c r="BF36" s="25">
        <v>4332.1112396172866</v>
      </c>
      <c r="BG36" s="25">
        <v>3664.8585288861041</v>
      </c>
      <c r="BH36" s="25">
        <v>2311.5907195762006</v>
      </c>
      <c r="BI36" s="25">
        <v>2275</v>
      </c>
      <c r="BJ36" s="25">
        <v>2210.143962032098</v>
      </c>
      <c r="BK36" s="25">
        <v>2100</v>
      </c>
      <c r="BL36" s="25">
        <v>2798.5182252855434</v>
      </c>
      <c r="BM36" s="25"/>
    </row>
    <row r="37" spans="46:65" ht="15" customHeight="1">
      <c r="AT37" s="10" t="s">
        <v>187</v>
      </c>
      <c r="AU37" s="28">
        <v>1327</v>
      </c>
      <c r="AV37" s="28">
        <v>1793.4426229508199</v>
      </c>
      <c r="AW37" s="28">
        <v>1884.1175637728011</v>
      </c>
      <c r="AX37" s="28">
        <v>2361</v>
      </c>
      <c r="AY37" s="27">
        <v>2465</v>
      </c>
      <c r="AZ37" s="27">
        <v>3551</v>
      </c>
      <c r="BA37" s="27">
        <v>3603</v>
      </c>
      <c r="BB37" s="25">
        <v>2200</v>
      </c>
      <c r="BC37" s="25">
        <v>3213.4</v>
      </c>
      <c r="BD37" s="25">
        <v>3445</v>
      </c>
      <c r="BE37" s="25">
        <v>3687.005719268976</v>
      </c>
      <c r="BF37" s="25">
        <v>4469.8576394504544</v>
      </c>
      <c r="BG37" s="25">
        <v>3703.6990595611283</v>
      </c>
      <c r="BH37" s="25">
        <v>2118.9703642594986</v>
      </c>
      <c r="BI37" s="25">
        <v>2285</v>
      </c>
      <c r="BJ37" s="25">
        <v>2425.4503320284502</v>
      </c>
      <c r="BK37" s="25">
        <v>2003</v>
      </c>
      <c r="BL37" s="25">
        <v>2565.9317520180089</v>
      </c>
      <c r="BM37" s="25"/>
    </row>
    <row r="38" spans="46:65" ht="15" customHeight="1">
      <c r="AU38" s="28"/>
      <c r="AV38" s="29"/>
      <c r="AW38" s="29"/>
      <c r="AX38" s="29"/>
    </row>
    <row r="39" spans="46:65" ht="15" customHeight="1"/>
    <row r="40" spans="46:65" ht="15" customHeight="1"/>
    <row r="41" spans="46:65" ht="15" customHeight="1"/>
    <row r="42" spans="46:65" ht="15" customHeight="1"/>
    <row r="43" spans="46:65" ht="15" customHeight="1"/>
    <row r="44" spans="46:65" ht="15" customHeight="1"/>
  </sheetData>
  <printOptions horizontalCentered="1"/>
  <pageMargins left="0.59055118110236227" right="0.51181102362204722" top="0.94488188976377963" bottom="0.78740157480314965" header="0.51181102362204722" footer="0.19685039370078741"/>
  <pageSetup firstPageNumber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7726E8A6A01AD4882A4656EACECE280" ma:contentTypeVersion="10" ma:contentTypeDescription="Crear nuevo documento." ma:contentTypeScope="" ma:versionID="a6946c126656d76fb8627a47a4e1fd30">
  <xsd:schema xmlns:xsd="http://www.w3.org/2001/XMLSchema" xmlns:xs="http://www.w3.org/2001/XMLSchema" xmlns:p="http://schemas.microsoft.com/office/2006/metadata/properties" xmlns:ns3="2251edff-4eab-4e88-891d-ad231c5a12c7" xmlns:ns4="676f29f8-ecc1-4f95-ad6b-9ed42f199500" targetNamespace="http://schemas.microsoft.com/office/2006/metadata/properties" ma:root="true" ma:fieldsID="4ea0fc5f92ba42e9064e11872c4c7984" ns3:_="" ns4:_="">
    <xsd:import namespace="2251edff-4eab-4e88-891d-ad231c5a12c7"/>
    <xsd:import namespace="676f29f8-ecc1-4f95-ad6b-9ed42f19950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51edff-4eab-4e88-891d-ad231c5a12c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6f29f8-ecc1-4f95-ad6b-9ed42f1995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EB07B0-A312-48D7-AD47-D1E7E653C8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51edff-4eab-4e88-891d-ad231c5a12c7"/>
    <ds:schemaRef ds:uri="676f29f8-ecc1-4f95-ad6b-9ed42f1995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DB759F-1D14-460F-B603-D3A0A035D4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25</vt:i4>
      </vt:variant>
    </vt:vector>
  </HeadingPairs>
  <TitlesOfParts>
    <vt:vector size="51" baseType="lpstr">
      <vt:lpstr>tapa</vt:lpstr>
      <vt:lpstr>part</vt:lpstr>
      <vt:lpstr>cont</vt:lpstr>
      <vt:lpstr>introd</vt:lpstr>
      <vt:lpstr>c1</vt:lpstr>
      <vt:lpstr>c2</vt:lpstr>
      <vt:lpstr>c3</vt:lpstr>
      <vt:lpstr>c4  - 5</vt:lpstr>
      <vt:lpstr>g2 - 3</vt:lpstr>
      <vt:lpstr>c6</vt:lpstr>
      <vt:lpstr>c7</vt:lpstr>
      <vt:lpstr>c8</vt:lpstr>
      <vt:lpstr>c9</vt:lpstr>
      <vt:lpstr>c10</vt:lpstr>
      <vt:lpstr>c11</vt:lpstr>
      <vt:lpstr>c12 - 13</vt:lpstr>
      <vt:lpstr>g10 - 11</vt:lpstr>
      <vt:lpstr>c14</vt:lpstr>
      <vt:lpstr>c15</vt:lpstr>
      <vt:lpstr>c16</vt:lpstr>
      <vt:lpstr>c17</vt:lpstr>
      <vt:lpstr>c18</vt:lpstr>
      <vt:lpstr>c19</vt:lpstr>
      <vt:lpstr>g 19-20</vt:lpstr>
      <vt:lpstr>c20</vt:lpstr>
      <vt:lpstr>Recuperado_Hoja1</vt:lpstr>
      <vt:lpstr>'c1'!Área_de_impresión</vt:lpstr>
      <vt:lpstr>'c10'!Área_de_impresión</vt:lpstr>
      <vt:lpstr>'c11'!Área_de_impresión</vt:lpstr>
      <vt:lpstr>'c12 - 13'!Área_de_impresión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'c2'!Área_de_impresión</vt:lpstr>
      <vt:lpstr>'c20'!Área_de_impresión</vt:lpstr>
      <vt:lpstr>'c3'!Área_de_impresión</vt:lpstr>
      <vt:lpstr>'c4  - 5'!Área_de_impresión</vt:lpstr>
      <vt:lpstr>'c6'!Área_de_impresión</vt:lpstr>
      <vt:lpstr>'c7'!Área_de_impresión</vt:lpstr>
      <vt:lpstr>'c8'!Área_de_impresión</vt:lpstr>
      <vt:lpstr>'c9'!Área_de_impresión</vt:lpstr>
      <vt:lpstr>cont!Área_de_impresión</vt:lpstr>
      <vt:lpstr>'g 19-20'!Área_de_impresión</vt:lpstr>
      <vt:lpstr>'g10 - 11'!Área_de_impresión</vt:lpstr>
      <vt:lpstr>'g2 - 3'!Área_de_impresión</vt:lpstr>
      <vt:lpstr>introd!Área_de_impresión</vt:lpstr>
      <vt:lpstr>part!Área_de_impresión</vt:lpstr>
      <vt:lpstr>tapa!Área_de_impresión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Guerrero López</dc:creator>
  <cp:keywords/>
  <dc:description/>
  <cp:lastModifiedBy>Aida Guerrero López</cp:lastModifiedBy>
  <cp:revision/>
  <cp:lastPrinted>2020-04-16T18:58:20Z</cp:lastPrinted>
  <dcterms:created xsi:type="dcterms:W3CDTF">2008-12-10T19:16:04Z</dcterms:created>
  <dcterms:modified xsi:type="dcterms:W3CDTF">2020-04-16T19:01:44Z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0x01010017726E8A6A01AD4882A4656EACECE280</vt:lpwstr>
  </property>
</Properties>
</file>