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8640" windowHeight="993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C8" sheetId="15" r:id="rId15"/>
    <sheet name="C9" sheetId="16" r:id="rId16"/>
  </sheets>
  <definedNames>
    <definedName name="_xlnm.Print_Area" localSheetId="3">'C1'!$A$1:$K$57</definedName>
    <definedName name="_xlnm.Print_Area" localSheetId="4">'C2'!$A$1:$K$56</definedName>
    <definedName name="_xlnm.Print_Area" localSheetId="5">'C3'!$A$1:$G$30</definedName>
    <definedName name="_xlnm.Print_Area" localSheetId="6">'C4'!$A$1:$F$30</definedName>
    <definedName name="_xlnm.Print_Area" localSheetId="11">'C5'!$A$1:$E$28</definedName>
    <definedName name="_xlnm.Print_Area" localSheetId="12">'C6'!$A$1:$D$60</definedName>
    <definedName name="_xlnm.Print_Area" localSheetId="13">'C7'!$A$1:$E$64</definedName>
    <definedName name="_xlnm.Print_Area" localSheetId="15">'C9'!$A$1:$D$19</definedName>
    <definedName name="_xlnm.Print_Area" localSheetId="7">'G1'!$A$1:$J$42</definedName>
    <definedName name="_xlnm.Print_Area" localSheetId="8">'G2'!$A$1:$J$43</definedName>
    <definedName name="_xlnm.Print_Area" localSheetId="9">'G3'!$A$1:$I$45</definedName>
    <definedName name="_xlnm.Print_Area" localSheetId="10">'G4'!$A$1:$J$40</definedName>
    <definedName name="_xlnm.Print_Area" localSheetId="1">'Indice'!$A$1:$C$23</definedName>
    <definedName name="_xlnm.Print_Area" localSheetId="2">'Introducción'!$A$1:$I$24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<sst xmlns="http://schemas.openxmlformats.org/spreadsheetml/2006/main" count="562" uniqueCount="401">
  <si>
    <t>Director y Representante Legal</t>
  </si>
  <si>
    <t>Página</t>
  </si>
  <si>
    <t>Gustavo Rojas Le-Bert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</si>
  <si>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</si>
  <si>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</si>
  <si>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</si>
  <si>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</si>
  <si>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</si>
  <si>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Valor (miles de US$ CIF)</t>
  </si>
  <si>
    <t>PRODUCTOS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</si>
  <si>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</si>
  <si>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</si>
  <si>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</si>
  <si>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</si>
  <si>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</si>
  <si>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</si>
  <si>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</si>
  <si>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</si>
  <si>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</si>
  <si>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</si>
  <si>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</si>
  <si>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</si>
  <si>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</si>
  <si>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</si>
  <si>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</si>
  <si>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</si>
  <si>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</si>
  <si>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</si>
  <si>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US$/tonelada</t>
  </si>
  <si>
    <t>Envase</t>
  </si>
  <si>
    <t>Cadilac 80 (mancozeb)</t>
  </si>
  <si>
    <t>Polyben</t>
  </si>
  <si>
    <t>Furadan 4 F</t>
  </si>
  <si>
    <t xml:space="preserve"> Precios de agroquímicos</t>
  </si>
  <si>
    <t>Fuente: elaborado por Odepa con información de distribuidores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</si>
  <si>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</si>
  <si>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</si>
  <si>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</si>
  <si>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</si>
  <si>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</si>
  <si>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</si>
  <si>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</si>
  <si>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</si>
  <si>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</si>
  <si>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</si>
  <si>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</si>
  <si>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</si>
  <si>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</si>
  <si>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</si>
  <si>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</si>
  <si>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Precio ($)</t>
  </si>
  <si>
    <t>Litro</t>
  </si>
  <si>
    <t>Producto</t>
  </si>
  <si>
    <t>Nitro Calcio Boro</t>
  </si>
  <si>
    <t>Semillas forrajeras</t>
  </si>
  <si>
    <t>Maíz PX-75</t>
  </si>
  <si>
    <t>Maíz PX-9692</t>
  </si>
  <si>
    <t>Maíz T-112</t>
  </si>
  <si>
    <t>Maíz T-112t</t>
  </si>
  <si>
    <t>Maíz T-420</t>
  </si>
  <si>
    <t>Maíz N-3030</t>
  </si>
  <si>
    <t>Semillas chacras y hortalizas</t>
  </si>
  <si>
    <t>Ají cacho de cabra</t>
  </si>
  <si>
    <t>Habas moradas</t>
  </si>
  <si>
    <t>Semillas hortalizas</t>
  </si>
  <si>
    <t>Sorgo sucrosorgo</t>
  </si>
  <si>
    <t>Leguminosas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</si>
  <si>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</si>
  <si>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</si>
  <si>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</si>
  <si>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</si>
  <si>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</si>
  <si>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</si>
  <si>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</si>
  <si>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</si>
  <si>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</si>
  <si>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</si>
  <si>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</si>
  <si>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</si>
  <si>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</si>
  <si>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</si>
  <si>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</si>
  <si>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</si>
  <si>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</si>
  <si>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</si>
  <si>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</si>
  <si>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</si>
  <si>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</si>
  <si>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</si>
  <si>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</si>
  <si>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</si>
  <si>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</si>
  <si>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</si>
  <si>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</si>
  <si>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</si>
  <si>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</si>
  <si>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</si>
  <si>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</si>
  <si>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</si>
  <si>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</si>
  <si>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</si>
  <si>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</si>
  <si>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</si>
  <si>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Afrecho de soya (46% prot, molido)</t>
  </si>
  <si>
    <t>Envases</t>
  </si>
  <si>
    <t>Bandeja 30 huevos</t>
  </si>
  <si>
    <t>Precios de fertilizantes en mercado interno</t>
  </si>
  <si>
    <t>Serie de precios internacionales de fertilizantes</t>
  </si>
  <si>
    <t>Precios de agroquímicos</t>
  </si>
  <si>
    <t>Tabla contenidos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</si>
  <si>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</si>
  <si>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</si>
  <si>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</si>
  <si>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</si>
  <si>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</si>
  <si>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</si>
  <si>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</si>
  <si>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</si>
  <si>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</si>
  <si>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</si>
  <si>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</si>
  <si>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</si>
  <si>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</si>
  <si>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</si>
  <si>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</si>
  <si>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       Boletín de insumos</t>
  </si>
  <si>
    <t xml:space="preserve">Precios internacionales de fertilizantes </t>
  </si>
  <si>
    <t>DAP fob Tampa</t>
  </si>
  <si>
    <t>Precios de alimentos para animales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</si>
  <si>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</si>
  <si>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</si>
  <si>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</si>
  <si>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</si>
  <si>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</si>
  <si>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</si>
  <si>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</si>
  <si>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</si>
  <si>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</si>
  <si>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</si>
  <si>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</si>
  <si>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Precio de semillas</t>
  </si>
  <si>
    <t>kg</t>
  </si>
  <si>
    <t>100 g</t>
  </si>
  <si>
    <t>1 kg</t>
  </si>
  <si>
    <t>250 g</t>
  </si>
  <si>
    <t>500 g</t>
  </si>
  <si>
    <t>25 kg</t>
  </si>
  <si>
    <t>50 kg</t>
  </si>
  <si>
    <t>22,7 kg</t>
  </si>
  <si>
    <t>15 kg</t>
  </si>
  <si>
    <t>5 kg</t>
  </si>
  <si>
    <t>50 g</t>
  </si>
  <si>
    <t>Avena Nehuén</t>
  </si>
  <si>
    <t>Habas Luz de Abril</t>
  </si>
  <si>
    <t>Lechuga española Divina-otoño</t>
  </si>
  <si>
    <t>Puerro largo grueso Carentan</t>
  </si>
  <si>
    <t>Pepinillo National Pickling</t>
  </si>
  <si>
    <t>Pimiento California Wonder</t>
  </si>
  <si>
    <t>Zanahoria R.C. Chantenay (Vilmorin)</t>
  </si>
  <si>
    <t>Zanahoria Nantesa mejorada (Vilmorin)</t>
  </si>
  <si>
    <t>Precio de otros insumos</t>
  </si>
  <si>
    <t>Paquete 140 unid.</t>
  </si>
  <si>
    <t>Paquete 150 unid.</t>
  </si>
  <si>
    <t>Betarraga Detroit Darco (Vilmorin)</t>
  </si>
  <si>
    <t>Betarraga Detroit (Vilmorin)</t>
  </si>
  <si>
    <t xml:space="preserve">Zapallito italiano negro </t>
  </si>
  <si>
    <t>Broiler final pellets</t>
  </si>
  <si>
    <t>Sorgo Sordan 79</t>
  </si>
  <si>
    <t>Acelga verde Penca blanca (Vilmorin)</t>
  </si>
  <si>
    <t>Perejil liso nacional</t>
  </si>
  <si>
    <t>Habas blancas Super Aguadulce</t>
  </si>
  <si>
    <t>Berenjena larga Violet importada</t>
  </si>
  <si>
    <t>Ají cristal nacional</t>
  </si>
  <si>
    <t>Pepino Marketmore 76 importada</t>
  </si>
  <si>
    <t>Zapallo camote nacional</t>
  </si>
  <si>
    <t>Zapallo hoyo nacional</t>
  </si>
  <si>
    <t>Arveja Television importada</t>
  </si>
  <si>
    <t>Gráficos</t>
  </si>
  <si>
    <t>Cuadros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</si>
  <si>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</si>
  <si>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</si>
  <si>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</si>
  <si>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</si>
  <si>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</si>
  <si>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</si>
  <si>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</si>
  <si>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</si>
  <si>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NOTA 3: los gráficos fueron construidos con las glosas arancelarias del Servicio Nacional de Aduanas depuradas.</t>
  </si>
  <si>
    <t>Captan 80 WP</t>
  </si>
  <si>
    <t>Cerdo lactancia molido</t>
  </si>
  <si>
    <t>Cuadro 9</t>
  </si>
  <si>
    <t>Precio de semillas INIA</t>
  </si>
  <si>
    <t>Especie</t>
  </si>
  <si>
    <t>Variedad</t>
  </si>
  <si>
    <t>Valor saco 50 kg</t>
  </si>
  <si>
    <t>Valor unitario (kg)</t>
  </si>
  <si>
    <t>Trigo candeal</t>
  </si>
  <si>
    <t>Llareta INIA</t>
  </si>
  <si>
    <t>Trigo pan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</si>
  <si>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</si>
  <si>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</si>
  <si>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</si>
  <si>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</si>
  <si>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</si>
  <si>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</si>
  <si>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</si>
  <si>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</si>
  <si>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Avena</t>
  </si>
  <si>
    <t>Supernova INIA</t>
  </si>
  <si>
    <t>Urano INIA</t>
  </si>
  <si>
    <t>Triticale</t>
  </si>
  <si>
    <t>Aguacero INIA</t>
  </si>
  <si>
    <t>Cebada</t>
  </si>
  <si>
    <t>Acuario INIA</t>
  </si>
  <si>
    <t>Fosfato diamónico</t>
  </si>
  <si>
    <t>Fuente: elaborado por Odepa con información INIA</t>
  </si>
  <si>
    <t>300/kg</t>
  </si>
  <si>
    <t>2.700/kg</t>
  </si>
  <si>
    <t>2.000/kg</t>
  </si>
  <si>
    <t>9.400/100 g</t>
  </si>
  <si>
    <t>26.000/100 g</t>
  </si>
  <si>
    <t>4.040/100 g</t>
  </si>
  <si>
    <t>140.000/100 g</t>
  </si>
  <si>
    <t>Precio envase ($)</t>
  </si>
  <si>
    <t>Precio unitario (US$/kg)</t>
  </si>
  <si>
    <t>Pesos nominales sin IVA y US$/kg</t>
  </si>
  <si>
    <t>Pesos nominales sin IVA y US$/unidad</t>
  </si>
  <si>
    <t>Precio unitario (US$/unidad)</t>
  </si>
  <si>
    <t>Precio ($/envase)</t>
  </si>
  <si>
    <t>Publicación de la Oficina de Estudios y Políticas Agrarias (Odepa)</t>
  </si>
  <si>
    <t>Precios de alimentación animal</t>
  </si>
  <si>
    <t>Precios de semillas</t>
  </si>
  <si>
    <t>Precios de semillas INIA</t>
  </si>
  <si>
    <t>Precios de otros insumos</t>
  </si>
  <si>
    <t>Introducción</t>
  </si>
  <si>
    <t>Precios de fertilizantes en el mercado interno</t>
  </si>
  <si>
    <t xml:space="preserve">kg/envase </t>
  </si>
  <si>
    <t>Precio unitario ($/kg)</t>
  </si>
  <si>
    <t>Precio ($/unidad)</t>
  </si>
  <si>
    <t>Ballica Nui certificada importada</t>
  </si>
  <si>
    <t>Festuca Fawn Tall importada EE.UU.</t>
  </si>
  <si>
    <t>Pasto ovillo Rushmore certificado</t>
  </si>
  <si>
    <t>Trébol blanco Huia peletizado certificado</t>
  </si>
  <si>
    <t>Maíz T- 568</t>
  </si>
  <si>
    <t>Maíz T- 550</t>
  </si>
  <si>
    <t>Achicoria Crespa de Ruffec EE.UU.</t>
  </si>
  <si>
    <t>Lechuga Great Lakes 659 importada</t>
  </si>
  <si>
    <t>Rabanito Sparkler nacional</t>
  </si>
  <si>
    <t>Rabanito Cherry Bell EE.UU.</t>
  </si>
  <si>
    <t>Repollo Morado Copenhague importado</t>
  </si>
  <si>
    <t>Repollito Bruselas EE.UU.</t>
  </si>
  <si>
    <t>Tomate híbrido Jackpot</t>
  </si>
  <si>
    <t>Nehuén INIA</t>
  </si>
  <si>
    <t>Llaofén INIA</t>
  </si>
  <si>
    <t>Faraón INIA</t>
  </si>
  <si>
    <t>Corcolén INIA</t>
  </si>
  <si>
    <t>Tukán INIA</t>
  </si>
  <si>
    <t>semilla categoría C2</t>
  </si>
  <si>
    <t>1.850/kg</t>
  </si>
  <si>
    <t>3.900/100 g</t>
  </si>
  <si>
    <t>4.200/100 g</t>
  </si>
  <si>
    <t>5.040/100 g</t>
  </si>
  <si>
    <t>7.920/100 g</t>
  </si>
  <si>
    <t>3.780/100 g</t>
  </si>
  <si>
    <t>Arveja Perfected Freezer nacional</t>
  </si>
  <si>
    <t>2.600/kg</t>
  </si>
  <si>
    <t xml:space="preserve"> </t>
  </si>
  <si>
    <t>Exportaciones de  insumos y maquinaria</t>
  </si>
  <si>
    <t>US$/tonelada sin IVA</t>
  </si>
  <si>
    <t>Sector T</t>
  </si>
  <si>
    <t>Maíz dulce 5005</t>
  </si>
  <si>
    <t>Valor (miles de US$ FOB)</t>
  </si>
  <si>
    <t>11/2011 </t>
  </si>
  <si>
    <t>12/2011 </t>
  </si>
  <si>
    <t>Cymanc</t>
  </si>
  <si>
    <t>Precio unitario ($/kg o l)</t>
  </si>
  <si>
    <t>Bolsa 80.000 semillas</t>
  </si>
  <si>
    <t>01/2012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</si>
  <si>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</si>
  <si>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</si>
  <si>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</si>
  <si>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Evolución del precio promedio mensual de la urea: mercado interno, precios  internacionales y valor CIF de importación</t>
  </si>
  <si>
    <t>Var%12/11</t>
  </si>
  <si>
    <t>Fuente: elaborado por Odepa con información del Servicio Nacional de Aduanas</t>
  </si>
  <si>
    <t>02/2012</t>
  </si>
  <si>
    <t>03/2012</t>
  </si>
  <si>
    <t>Oxicloruro de cobre W.G</t>
  </si>
  <si>
    <t>Dimetoato (point)</t>
  </si>
  <si>
    <t>Konde INIA</t>
  </si>
  <si>
    <t>Maxwell INIA</t>
  </si>
  <si>
    <t>Lleuque INIA</t>
  </si>
  <si>
    <t>04/2012</t>
  </si>
  <si>
    <t>05/2012</t>
  </si>
  <si>
    <t>2.200/kg</t>
  </si>
  <si>
    <t>Vicia atropurpurea</t>
  </si>
  <si>
    <t>4.200/kg</t>
  </si>
  <si>
    <t>Cilantro Moggiano</t>
  </si>
  <si>
    <t>3.300/kg</t>
  </si>
  <si>
    <t>Arveja Perfected Freezer importada</t>
  </si>
  <si>
    <t>3.640/100 g</t>
  </si>
  <si>
    <t>4.720/100 g</t>
  </si>
  <si>
    <t>3.120/100 g</t>
  </si>
  <si>
    <t>3.200/100 g</t>
  </si>
  <si>
    <t>12.000/kg</t>
  </si>
  <si>
    <t>1.680/100 g</t>
  </si>
  <si>
    <t>5.500/100 g</t>
  </si>
  <si>
    <t>4.400/100 g</t>
  </si>
  <si>
    <t>2.580/100 g</t>
  </si>
  <si>
    <t>2.640/100 g</t>
  </si>
  <si>
    <t>5.920/100 g</t>
  </si>
  <si>
    <t>4.320/100 g</t>
  </si>
  <si>
    <t>26.800/kg</t>
  </si>
  <si>
    <t>5.100/100 g</t>
  </si>
  <si>
    <t>1.700/kg</t>
  </si>
  <si>
    <t>3.700/kg</t>
  </si>
  <si>
    <t>Estuche 12 huevos</t>
  </si>
  <si>
    <r>
      <t>Plaguicidas y productos químicos</t>
    </r>
    <r>
      <rPr>
        <b/>
        <vertAlign val="superscript"/>
        <sz val="10"/>
        <rFont val="Verdana"/>
        <family val="2"/>
      </rPr>
      <t>1</t>
    </r>
  </si>
  <si>
    <t>06/2012</t>
  </si>
  <si>
    <t>3.100/kg</t>
  </si>
  <si>
    <t>07/2012</t>
  </si>
  <si>
    <t>Gliruk</t>
  </si>
  <si>
    <t>Galigan</t>
  </si>
  <si>
    <t>Tebusha</t>
  </si>
  <si>
    <t>Bayleton 25% WP</t>
  </si>
  <si>
    <t>1.250/kg</t>
  </si>
  <si>
    <t>1: Industriales, domésticos y agrícolas</t>
  </si>
  <si>
    <t>2: Unidades</t>
  </si>
  <si>
    <t>08/2012</t>
  </si>
  <si>
    <t>Azufre mojable superazufre</t>
  </si>
  <si>
    <t>09/2012</t>
  </si>
  <si>
    <t>3.993/kg</t>
  </si>
  <si>
    <t>0,24/100 sem</t>
  </si>
  <si>
    <t>10/2012</t>
  </si>
  <si>
    <t>Gramoxone</t>
  </si>
  <si>
    <t xml:space="preserve">Roundup Ultramax </t>
  </si>
  <si>
    <t>Glifosato</t>
  </si>
  <si>
    <t>113,00/100 sem</t>
  </si>
  <si>
    <t>3.992/kg</t>
  </si>
  <si>
    <t>Información a noviembre 2012</t>
  </si>
  <si>
    <t xml:space="preserve">          Diciembre 2012</t>
  </si>
  <si>
    <t>Noviembre 2012</t>
  </si>
  <si>
    <t>enero-noviembre</t>
  </si>
  <si>
    <t xml:space="preserve">Nota: dólar observado promedio de noviembre US$ 1=  $ 480,57 </t>
  </si>
  <si>
    <t>11/2012</t>
  </si>
  <si>
    <t>%var. nov 2012/2011</t>
  </si>
  <si>
    <t>% var. nov 2012/2011</t>
  </si>
  <si>
    <t>Maíz Chieftain</t>
  </si>
  <si>
    <t>Trébol rosado Quiñequeli nacional</t>
  </si>
  <si>
    <t>0,62/kg</t>
  </si>
  <si>
    <t>3,85/kg</t>
  </si>
  <si>
    <t>4,58/kg</t>
  </si>
  <si>
    <t>6,45/kg</t>
  </si>
  <si>
    <t>8,31/kg</t>
  </si>
  <si>
    <t>8,74/kg</t>
  </si>
  <si>
    <t>5,62 /kg</t>
  </si>
  <si>
    <t>8,31 /kg</t>
  </si>
  <si>
    <t>7,57/100 g</t>
  </si>
  <si>
    <t>8,12/100 g</t>
  </si>
  <si>
    <t>9,82/100 g</t>
  </si>
  <si>
    <t>19,56/100 g</t>
  </si>
  <si>
    <t>6,49/100 g</t>
  </si>
  <si>
    <t>6,66/100 g</t>
  </si>
  <si>
    <t>24,97/kg</t>
  </si>
  <si>
    <t>5,41 /kg</t>
  </si>
  <si>
    <t>6,87/kg</t>
  </si>
  <si>
    <t>4,16/kg</t>
  </si>
  <si>
    <t>54,10/100 g</t>
  </si>
  <si>
    <t>10,49/100 g</t>
  </si>
  <si>
    <t>3,50/100 g</t>
  </si>
  <si>
    <t>11,44/100 g</t>
  </si>
  <si>
    <t>8,74/100 g</t>
  </si>
  <si>
    <t>16,48/100 g</t>
  </si>
  <si>
    <t>5,37/100 g</t>
  </si>
  <si>
    <t>5,49/100 g</t>
  </si>
  <si>
    <t>8,41/100 g</t>
  </si>
  <si>
    <t>12,32/100 g</t>
  </si>
  <si>
    <t>291,32/100 g</t>
  </si>
  <si>
    <t>7,87/100 g</t>
  </si>
  <si>
    <t>55,77/kg</t>
  </si>
  <si>
    <t>10,61/100 g</t>
  </si>
  <si>
    <t>3,54/kg</t>
  </si>
  <si>
    <t>7,70/kg</t>
  </si>
  <si>
    <r>
      <t xml:space="preserve">Maquinaria </t>
    </r>
    <r>
      <rPr>
        <b/>
        <vertAlign val="superscript"/>
        <sz val="10"/>
        <rFont val="Verdana"/>
        <family val="2"/>
      </rPr>
      <t>2</t>
    </r>
  </si>
  <si>
    <r>
      <t>Maquinaria</t>
    </r>
    <r>
      <rPr>
        <b/>
        <vertAlign val="superscript"/>
        <sz val="10"/>
        <rFont val="Verdana"/>
        <family val="2"/>
      </rPr>
      <t xml:space="preserve"> 2</t>
    </r>
  </si>
  <si>
    <t>Otros insumos</t>
  </si>
  <si>
    <t>Otros insumos veterinarios</t>
  </si>
  <si>
    <t>Nitrato de amonio</t>
  </si>
  <si>
    <t>Fosfato monoamónico</t>
  </si>
  <si>
    <t xml:space="preserve">Fuente: elaborado por Odepa con información de Reuters, Green Markets, Icis Pricing y Fertecon. </t>
  </si>
  <si>
    <t>20 kg</t>
  </si>
  <si>
    <t>20 l</t>
  </si>
  <si>
    <t>1 l</t>
  </si>
  <si>
    <t>5 l</t>
  </si>
  <si>
    <t>Repollo Crespo Milan</t>
  </si>
  <si>
    <t>2,60/kg</t>
  </si>
  <si>
    <t>30.500/kg</t>
  </si>
  <si>
    <t>9,16/100 g</t>
  </si>
  <si>
    <t>8,99/100 g</t>
  </si>
  <si>
    <t>63,47/kg</t>
  </si>
  <si>
    <t>56,88/kg</t>
  </si>
  <si>
    <t>27.335/kg</t>
  </si>
</sst>
</file>

<file path=xl/styles.xml><?xml version="1.0" encoding="utf-8"?>
<styleSheet xmlns="http://schemas.openxmlformats.org/spreadsheetml/2006/main">
  <numFmts count="1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  <numFmt numFmtId="210" formatCode="#,##0.000"/>
  </numFmts>
  <fonts count="6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9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0"/>
      <color indexed="10"/>
      <name val="Verdana"/>
      <family val="2"/>
    </font>
    <font>
      <b/>
      <sz val="7"/>
      <color indexed="30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2"/>
      <color indexed="63"/>
      <name val="Verdana"/>
      <family val="2"/>
    </font>
    <font>
      <sz val="7"/>
      <color indexed="10"/>
      <name val="Arial"/>
      <family val="2"/>
    </font>
    <font>
      <b/>
      <sz val="10"/>
      <color indexed="10"/>
      <name val="Verdana"/>
      <family val="2"/>
    </font>
    <font>
      <sz val="20"/>
      <color indexed="30"/>
      <name val="Verdana"/>
      <family val="2"/>
    </font>
    <font>
      <b/>
      <sz val="12"/>
      <color indexed="63"/>
      <name val="Verdana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0"/>
      <color rgb="FFFF0000"/>
      <name val="Verdana"/>
      <family val="2"/>
    </font>
    <font>
      <b/>
      <sz val="7"/>
      <color rgb="FF0066CC"/>
      <name val="Verdana"/>
      <family val="2"/>
    </font>
    <font>
      <sz val="7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Verdana"/>
      <family val="2"/>
    </font>
    <font>
      <sz val="10"/>
      <color rgb="FF000000"/>
      <name val="Verdana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5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27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9" fontId="23" fillId="0" borderId="0" xfId="0" applyNumberFormat="1" applyFont="1" applyFill="1" applyAlignment="1">
      <alignment vertical="center"/>
    </xf>
    <xf numFmtId="0" fontId="23" fillId="25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3" fillId="24" borderId="0" xfId="0" applyFont="1" applyFill="1" applyBorder="1" applyAlignment="1" quotePrefix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left"/>
    </xf>
    <xf numFmtId="0" fontId="27" fillId="26" borderId="0" xfId="0" applyFont="1" applyFill="1" applyAlignment="1">
      <alignment/>
    </xf>
    <xf numFmtId="0" fontId="1" fillId="26" borderId="0" xfId="0" applyFont="1" applyFill="1" applyAlignment="1">
      <alignment/>
    </xf>
    <xf numFmtId="0" fontId="24" fillId="24" borderId="0" xfId="0" applyFont="1" applyFill="1" applyAlignment="1">
      <alignment horizontal="centerContinuous" vertical="center"/>
    </xf>
    <xf numFmtId="0" fontId="26" fillId="24" borderId="0" xfId="0" applyFont="1" applyFill="1" applyAlignment="1">
      <alignment horizontal="centerContinuous" vertical="center"/>
    </xf>
    <xf numFmtId="0" fontId="28" fillId="24" borderId="0" xfId="46" applyFont="1" applyFill="1" applyAlignment="1" applyProtection="1">
      <alignment/>
      <protection/>
    </xf>
    <xf numFmtId="0" fontId="23" fillId="24" borderId="0" xfId="0" applyFont="1" applyFill="1" applyAlignment="1">
      <alignment vertical="center"/>
    </xf>
    <xf numFmtId="0" fontId="23" fillId="25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32" fillId="24" borderId="0" xfId="0" applyFont="1" applyFill="1" applyAlignment="1">
      <alignment horizontal="center"/>
    </xf>
    <xf numFmtId="0" fontId="31" fillId="24" borderId="0" xfId="46" applyFont="1" applyFill="1" applyAlignment="1" applyProtection="1">
      <alignment/>
      <protection/>
    </xf>
    <xf numFmtId="0" fontId="23" fillId="24" borderId="0" xfId="0" applyFont="1" applyFill="1" applyAlignment="1">
      <alignment vertical="center" wrapText="1"/>
    </xf>
    <xf numFmtId="0" fontId="24" fillId="24" borderId="0" xfId="0" applyFont="1" applyFill="1" applyAlignment="1">
      <alignment vertical="center" wrapText="1"/>
    </xf>
    <xf numFmtId="0" fontId="50" fillId="24" borderId="0" xfId="0" applyFont="1" applyFill="1" applyAlignment="1">
      <alignment/>
    </xf>
    <xf numFmtId="0" fontId="50" fillId="24" borderId="0" xfId="0" applyFont="1" applyFill="1" applyBorder="1" applyAlignment="1">
      <alignment vertical="center"/>
    </xf>
    <xf numFmtId="0" fontId="49" fillId="0" borderId="0" xfId="56">
      <alignment/>
      <protection/>
    </xf>
    <xf numFmtId="0" fontId="49" fillId="0" borderId="0" xfId="56" applyBorder="1">
      <alignment/>
      <protection/>
    </xf>
    <xf numFmtId="0" fontId="3" fillId="0" borderId="0" xfId="56" applyFont="1">
      <alignment/>
      <protection/>
    </xf>
    <xf numFmtId="0" fontId="51" fillId="0" borderId="0" xfId="56" applyFont="1">
      <alignment/>
      <protection/>
    </xf>
    <xf numFmtId="0" fontId="29" fillId="0" borderId="0" xfId="56" applyFont="1">
      <alignment/>
      <protection/>
    </xf>
    <xf numFmtId="0" fontId="27" fillId="0" borderId="0" xfId="56" applyFont="1">
      <alignment/>
      <protection/>
    </xf>
    <xf numFmtId="0" fontId="34" fillId="0" borderId="0" xfId="56" applyFont="1" applyBorder="1" applyAlignment="1">
      <alignment horizontal="justify" vertical="top" wrapText="1"/>
      <protection/>
    </xf>
    <xf numFmtId="0" fontId="27" fillId="0" borderId="0" xfId="56" applyFont="1" applyBorder="1" applyAlignment="1">
      <alignment horizontal="justify" vertical="center" wrapText="1"/>
      <protection/>
    </xf>
    <xf numFmtId="0" fontId="27" fillId="0" borderId="0" xfId="60" applyFont="1" applyBorder="1" applyAlignment="1" applyProtection="1">
      <alignment horizontal="center"/>
      <protection/>
    </xf>
    <xf numFmtId="0" fontId="27" fillId="0" borderId="0" xfId="60" applyFont="1" applyBorder="1" applyProtection="1">
      <alignment/>
      <protection/>
    </xf>
    <xf numFmtId="0" fontId="27" fillId="0" borderId="0" xfId="56" applyFont="1" applyBorder="1">
      <alignment/>
      <protection/>
    </xf>
    <xf numFmtId="0" fontId="27" fillId="0" borderId="0" xfId="60" applyFont="1" applyBorder="1" applyAlignment="1" applyProtection="1">
      <alignment horizontal="left"/>
      <protection/>
    </xf>
    <xf numFmtId="0" fontId="34" fillId="0" borderId="0" xfId="60" applyFont="1" applyBorder="1" applyAlignment="1" applyProtection="1">
      <alignment horizontal="right"/>
      <protection/>
    </xf>
    <xf numFmtId="0" fontId="34" fillId="0" borderId="0" xfId="60" applyFont="1" applyBorder="1" applyProtection="1">
      <alignment/>
      <protection/>
    </xf>
    <xf numFmtId="0" fontId="30" fillId="0" borderId="0" xfId="60" applyFont="1" applyBorder="1" applyAlignment="1" applyProtection="1">
      <alignment horizontal="left"/>
      <protection/>
    </xf>
    <xf numFmtId="0" fontId="30" fillId="0" borderId="0" xfId="60" applyFont="1" applyBorder="1" applyAlignment="1" applyProtection="1">
      <alignment horizontal="center"/>
      <protection/>
    </xf>
    <xf numFmtId="0" fontId="30" fillId="0" borderId="0" xfId="60" applyFont="1" applyBorder="1" applyProtection="1">
      <alignment/>
      <protection/>
    </xf>
    <xf numFmtId="0" fontId="27" fillId="0" borderId="0" xfId="60" applyFont="1" applyBorder="1" applyAlignment="1" applyProtection="1">
      <alignment horizontal="right"/>
      <protection/>
    </xf>
    <xf numFmtId="0" fontId="52" fillId="0" borderId="0" xfId="56" applyFont="1">
      <alignment/>
      <protection/>
    </xf>
    <xf numFmtId="0" fontId="53" fillId="0" borderId="0" xfId="56" applyFont="1">
      <alignment/>
      <protection/>
    </xf>
    <xf numFmtId="0" fontId="54" fillId="0" borderId="0" xfId="56" applyFont="1" applyAlignment="1">
      <alignment horizontal="center"/>
      <protection/>
    </xf>
    <xf numFmtId="0" fontId="55" fillId="0" borderId="0" xfId="56" applyFont="1" applyAlignment="1">
      <alignment horizontal="center"/>
      <protection/>
    </xf>
    <xf numFmtId="0" fontId="56" fillId="0" borderId="0" xfId="56" applyFont="1">
      <alignment/>
      <protection/>
    </xf>
    <xf numFmtId="0" fontId="57" fillId="0" borderId="0" xfId="56" applyFont="1" quotePrefix="1">
      <alignment/>
      <protection/>
    </xf>
    <xf numFmtId="0" fontId="57" fillId="0" borderId="0" xfId="56" applyFont="1">
      <alignment/>
      <protection/>
    </xf>
    <xf numFmtId="0" fontId="55" fillId="0" borderId="0" xfId="56" applyFont="1">
      <alignment/>
      <protection/>
    </xf>
    <xf numFmtId="0" fontId="58" fillId="0" borderId="0" xfId="56" applyFont="1" applyAlignment="1">
      <alignment horizontal="left" indent="15"/>
      <protection/>
    </xf>
    <xf numFmtId="17" fontId="54" fillId="0" borderId="0" xfId="56" applyNumberFormat="1" applyFont="1" applyAlignment="1" quotePrefix="1">
      <alignment horizontal="center"/>
      <protection/>
    </xf>
    <xf numFmtId="0" fontId="0" fillId="0" borderId="0" xfId="0" applyFill="1" applyAlignment="1">
      <alignment/>
    </xf>
    <xf numFmtId="0" fontId="23" fillId="24" borderId="0" xfId="0" applyFont="1" applyFill="1" applyAlignment="1">
      <alignment horizontal="center" vertical="center"/>
    </xf>
    <xf numFmtId="0" fontId="33" fillId="24" borderId="0" xfId="46" applyFont="1" applyFill="1" applyAlignment="1" applyProtection="1">
      <alignment horizontal="center" vertical="center"/>
      <protection/>
    </xf>
    <xf numFmtId="0" fontId="23" fillId="24" borderId="0" xfId="46" applyFont="1" applyFill="1" applyAlignment="1" applyProtection="1">
      <alignment vertical="center"/>
      <protection/>
    </xf>
    <xf numFmtId="0" fontId="3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3" fillId="24" borderId="0" xfId="46" applyFont="1" applyFill="1" applyAlignment="1" applyProtection="1">
      <alignment vertical="center" wrapText="1"/>
      <protection/>
    </xf>
    <xf numFmtId="0" fontId="4" fillId="24" borderId="0" xfId="46" applyFill="1" applyAlignment="1" applyProtection="1">
      <alignment horizontal="center" vertical="center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23" fillId="0" borderId="0" xfId="0" applyFont="1" applyBorder="1" applyAlignment="1" quotePrefix="1">
      <alignment horizontal="center"/>
    </xf>
    <xf numFmtId="0" fontId="23" fillId="0" borderId="0" xfId="0" applyFont="1" applyAlignment="1">
      <alignment/>
    </xf>
    <xf numFmtId="3" fontId="23" fillId="0" borderId="0" xfId="0" applyNumberFormat="1" applyFont="1" applyBorder="1" applyAlignment="1">
      <alignment horizontal="center"/>
    </xf>
    <xf numFmtId="17" fontId="23" fillId="0" borderId="0" xfId="0" applyNumberFormat="1" applyFont="1" applyBorder="1" applyAlignment="1" quotePrefix="1">
      <alignment horizontal="center"/>
    </xf>
    <xf numFmtId="0" fontId="23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4" fontId="23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23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 quotePrefix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>
      <alignment/>
    </xf>
    <xf numFmtId="0" fontId="24" fillId="0" borderId="12" xfId="0" applyFont="1" applyFill="1" applyBorder="1" applyAlignment="1" quotePrefix="1">
      <alignment horizontal="center"/>
    </xf>
    <xf numFmtId="0" fontId="24" fillId="0" borderId="11" xfId="0" applyFont="1" applyFill="1" applyBorder="1" applyAlignment="1" quotePrefix="1">
      <alignment horizontal="center"/>
    </xf>
    <xf numFmtId="4" fontId="23" fillId="0" borderId="0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24" borderId="15" xfId="0" applyFont="1" applyFill="1" applyBorder="1" applyAlignment="1">
      <alignment/>
    </xf>
    <xf numFmtId="0" fontId="23" fillId="24" borderId="16" xfId="0" applyFont="1" applyFill="1" applyBorder="1" applyAlignment="1">
      <alignment/>
    </xf>
    <xf numFmtId="202" fontId="24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202" fontId="24" fillId="0" borderId="0" xfId="0" applyNumberFormat="1" applyFont="1" applyFill="1" applyBorder="1" applyAlignment="1">
      <alignment/>
    </xf>
    <xf numFmtId="202" fontId="23" fillId="0" borderId="0" xfId="0" applyNumberFormat="1" applyFont="1" applyFill="1" applyBorder="1" applyAlignment="1">
      <alignment/>
    </xf>
    <xf numFmtId="9" fontId="23" fillId="0" borderId="0" xfId="62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4" fillId="25" borderId="0" xfId="0" applyFont="1" applyFill="1" applyAlignment="1">
      <alignment vertical="center"/>
    </xf>
    <xf numFmtId="0" fontId="61" fillId="25" borderId="0" xfId="0" applyFont="1" applyFill="1" applyAlignment="1">
      <alignment vertical="center"/>
    </xf>
    <xf numFmtId="3" fontId="23" fillId="25" borderId="0" xfId="0" applyNumberFormat="1" applyFont="1" applyFill="1" applyBorder="1" applyAlignment="1">
      <alignment vertical="center"/>
    </xf>
    <xf numFmtId="0" fontId="23" fillId="24" borderId="0" xfId="0" applyFont="1" applyFill="1" applyBorder="1" applyAlignment="1">
      <alignment horizontal="center"/>
    </xf>
    <xf numFmtId="0" fontId="24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/>
    </xf>
    <xf numFmtId="3" fontId="23" fillId="24" borderId="0" xfId="0" applyNumberFormat="1" applyFont="1" applyFill="1" applyBorder="1" applyAlignment="1">
      <alignment horizontal="center"/>
    </xf>
    <xf numFmtId="0" fontId="23" fillId="25" borderId="0" xfId="0" applyFont="1" applyFill="1" applyAlignment="1">
      <alignment horizontal="center"/>
    </xf>
    <xf numFmtId="0" fontId="23" fillId="24" borderId="0" xfId="0" applyFont="1" applyFill="1" applyAlignment="1">
      <alignment horizontal="center" vertical="top"/>
    </xf>
    <xf numFmtId="4" fontId="23" fillId="0" borderId="0" xfId="0" applyNumberFormat="1" applyFont="1" applyBorder="1" applyAlignment="1">
      <alignment horizontal="center" wrapText="1"/>
    </xf>
    <xf numFmtId="0" fontId="23" fillId="24" borderId="0" xfId="0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4" fontId="23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27" fillId="24" borderId="0" xfId="0" applyFont="1" applyFill="1" applyAlignment="1">
      <alignment horizontal="center" vertical="top"/>
    </xf>
    <xf numFmtId="0" fontId="23" fillId="0" borderId="0" xfId="0" applyFont="1" applyFill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4" xfId="0" applyFont="1" applyFill="1" applyBorder="1" applyAlignment="1">
      <alignment horizontal="center"/>
    </xf>
    <xf numFmtId="4" fontId="23" fillId="0" borderId="14" xfId="0" applyNumberFormat="1" applyFont="1" applyBorder="1" applyAlignment="1">
      <alignment horizontal="center"/>
    </xf>
    <xf numFmtId="0" fontId="23" fillId="0" borderId="13" xfId="0" applyFont="1" applyBorder="1" applyAlignment="1">
      <alignment/>
    </xf>
    <xf numFmtId="4" fontId="23" fillId="0" borderId="13" xfId="0" applyNumberFormat="1" applyFont="1" applyBorder="1" applyAlignment="1">
      <alignment horizontal="center"/>
    </xf>
    <xf numFmtId="0" fontId="23" fillId="0" borderId="14" xfId="0" applyFont="1" applyFill="1" applyBorder="1" applyAlignment="1">
      <alignment/>
    </xf>
    <xf numFmtId="4" fontId="23" fillId="0" borderId="14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3" fontId="24" fillId="0" borderId="17" xfId="0" applyNumberFormat="1" applyFont="1" applyFill="1" applyBorder="1" applyAlignment="1">
      <alignment vertical="center"/>
    </xf>
    <xf numFmtId="4" fontId="24" fillId="0" borderId="17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3" fontId="23" fillId="0" borderId="13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202" fontId="23" fillId="0" borderId="0" xfId="0" applyNumberFormat="1" applyFont="1" applyBorder="1" applyAlignment="1">
      <alignment horizontal="center"/>
    </xf>
    <xf numFmtId="0" fontId="24" fillId="0" borderId="17" xfId="0" applyFont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/>
    </xf>
    <xf numFmtId="202" fontId="23" fillId="0" borderId="14" xfId="0" applyNumberFormat="1" applyFont="1" applyBorder="1" applyAlignment="1">
      <alignment horizontal="center"/>
    </xf>
    <xf numFmtId="4" fontId="23" fillId="0" borderId="14" xfId="0" applyNumberFormat="1" applyFont="1" applyBorder="1" applyAlignment="1">
      <alignment horizontal="center" vertical="center"/>
    </xf>
    <xf numFmtId="202" fontId="23" fillId="0" borderId="13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3" fontId="23" fillId="0" borderId="14" xfId="0" applyNumberFormat="1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3" fontId="23" fillId="0" borderId="13" xfId="0" applyNumberFormat="1" applyFont="1" applyBorder="1" applyAlignment="1">
      <alignment horizontal="center"/>
    </xf>
    <xf numFmtId="3" fontId="23" fillId="0" borderId="14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27" borderId="0" xfId="0" applyFont="1" applyFill="1" applyBorder="1" applyAlignment="1">
      <alignment horizontal="center" vertical="center" wrapText="1"/>
    </xf>
    <xf numFmtId="4" fontId="23" fillId="27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horizontal="center"/>
    </xf>
    <xf numFmtId="202" fontId="23" fillId="27" borderId="13" xfId="0" applyNumberFormat="1" applyFont="1" applyFill="1" applyBorder="1" applyAlignment="1" quotePrefix="1">
      <alignment horizontal="center" vertical="center" wrapText="1"/>
    </xf>
    <xf numFmtId="0" fontId="23" fillId="27" borderId="13" xfId="0" applyFont="1" applyFill="1" applyBorder="1" applyAlignment="1">
      <alignment horizontal="center" vertical="center" wrapText="1"/>
    </xf>
    <xf numFmtId="0" fontId="23" fillId="27" borderId="13" xfId="0" applyFont="1" applyFill="1" applyBorder="1" applyAlignment="1">
      <alignment horizontal="center" wrapText="1"/>
    </xf>
    <xf numFmtId="4" fontId="23" fillId="27" borderId="13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0" fontId="23" fillId="0" borderId="14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23" fillId="24" borderId="0" xfId="0" applyFont="1" applyFill="1" applyBorder="1" applyAlignment="1">
      <alignment horizontal="center"/>
    </xf>
    <xf numFmtId="202" fontId="23" fillId="0" borderId="0" xfId="0" applyNumberFormat="1" applyFont="1" applyFill="1" applyBorder="1" applyAlignment="1">
      <alignment horizontal="center"/>
    </xf>
    <xf numFmtId="202" fontId="23" fillId="0" borderId="13" xfId="0" applyNumberFormat="1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justify" vertical="top"/>
    </xf>
    <xf numFmtId="4" fontId="23" fillId="24" borderId="0" xfId="0" applyNumberFormat="1" applyFont="1" applyFill="1" applyAlignment="1">
      <alignment horizontal="justify" vertical="top"/>
    </xf>
    <xf numFmtId="0" fontId="23" fillId="0" borderId="10" xfId="0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20" fontId="23" fillId="0" borderId="0" xfId="0" applyNumberFormat="1" applyFont="1" applyFill="1" applyAlignment="1">
      <alignment horizontal="left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3" fillId="26" borderId="0" xfId="0" applyFont="1" applyFill="1" applyAlignment="1">
      <alignment/>
    </xf>
    <xf numFmtId="0" fontId="23" fillId="24" borderId="0" xfId="0" applyFont="1" applyFill="1" applyBorder="1" applyAlignment="1">
      <alignment horizontal="center"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4" fontId="23" fillId="0" borderId="0" xfId="0" applyNumberFormat="1" applyFont="1" applyBorder="1" applyAlignment="1" quotePrefix="1">
      <alignment horizontal="center" wrapText="1"/>
    </xf>
    <xf numFmtId="0" fontId="23" fillId="28" borderId="0" xfId="0" applyFont="1" applyFill="1" applyAlignment="1">
      <alignment/>
    </xf>
    <xf numFmtId="0" fontId="23" fillId="24" borderId="0" xfId="0" applyFont="1" applyFill="1" applyBorder="1" applyAlignment="1">
      <alignment horizontal="center"/>
    </xf>
    <xf numFmtId="0" fontId="23" fillId="27" borderId="17" xfId="0" applyFont="1" applyFill="1" applyBorder="1" applyAlignment="1">
      <alignment horizontal="center" wrapText="1"/>
    </xf>
    <xf numFmtId="4" fontId="23" fillId="27" borderId="17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24" borderId="0" xfId="0" applyFont="1" applyFill="1" applyBorder="1" applyAlignment="1" applyProtection="1">
      <alignment horizontal="left" vertical="center" wrapText="1"/>
      <protection/>
    </xf>
    <xf numFmtId="0" fontId="27" fillId="24" borderId="0" xfId="0" applyFont="1" applyFill="1" applyBorder="1" applyAlignment="1">
      <alignment horizontal="center" vertical="top"/>
    </xf>
    <xf numFmtId="0" fontId="23" fillId="24" borderId="0" xfId="0" applyFont="1" applyFill="1" applyBorder="1" applyAlignment="1">
      <alignment horizontal="center"/>
    </xf>
    <xf numFmtId="2" fontId="23" fillId="27" borderId="0" xfId="0" applyNumberFormat="1" applyFont="1" applyFill="1" applyBorder="1" applyAlignment="1">
      <alignment horizontal="center" vertical="center" wrapText="1"/>
    </xf>
    <xf numFmtId="2" fontId="23" fillId="27" borderId="13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17" fontId="23" fillId="0" borderId="0" xfId="0" applyNumberFormat="1" applyFont="1" applyBorder="1" applyAlignment="1" quotePrefix="1">
      <alignment horizontal="center" vertical="center" wrapText="1"/>
    </xf>
    <xf numFmtId="17" fontId="23" fillId="0" borderId="13" xfId="0" applyNumberFormat="1" applyFont="1" applyBorder="1" applyAlignment="1" quotePrefix="1">
      <alignment horizontal="center" vertical="center" wrapText="1"/>
    </xf>
    <xf numFmtId="210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 horizontal="center" vertical="center" wrapText="1"/>
    </xf>
    <xf numFmtId="0" fontId="27" fillId="0" borderId="0" xfId="56" applyFont="1" applyBorder="1" applyAlignment="1">
      <alignment horizontal="justify" vertical="center" wrapText="1"/>
      <protection/>
    </xf>
    <xf numFmtId="0" fontId="63" fillId="0" borderId="0" xfId="56" applyFont="1" applyAlignment="1">
      <alignment horizontal="left"/>
      <protection/>
    </xf>
    <xf numFmtId="0" fontId="64" fillId="0" borderId="0" xfId="56" applyFont="1" applyAlignment="1">
      <alignment horizontal="left"/>
      <protection/>
    </xf>
    <xf numFmtId="0" fontId="54" fillId="0" borderId="0" xfId="56" applyFont="1" applyAlignment="1">
      <alignment horizontal="center"/>
      <protection/>
    </xf>
    <xf numFmtId="0" fontId="23" fillId="24" borderId="0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3" fillId="0" borderId="0" xfId="0" applyFont="1" applyFill="1" applyAlignment="1">
      <alignment horizontal="justify"/>
    </xf>
    <xf numFmtId="0" fontId="23" fillId="0" borderId="0" xfId="0" applyFont="1" applyFill="1" applyAlignment="1">
      <alignment horizontal="justify" vertical="top"/>
    </xf>
    <xf numFmtId="0" fontId="24" fillId="0" borderId="1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3" fillId="0" borderId="0" xfId="55" applyFont="1" applyFill="1" applyAlignment="1">
      <alignment horizontal="center" vertical="top"/>
      <protection/>
    </xf>
    <xf numFmtId="0" fontId="23" fillId="0" borderId="0" xfId="55" applyFont="1" applyFill="1" applyAlignment="1">
      <alignment horizontal="justify" vertical="top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>
      <alignment horizontal="center"/>
    </xf>
    <xf numFmtId="0" fontId="24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/>
    </xf>
    <xf numFmtId="0" fontId="23" fillId="24" borderId="16" xfId="0" applyFont="1" applyFill="1" applyBorder="1" applyAlignment="1">
      <alignment horizontal="center"/>
    </xf>
    <xf numFmtId="0" fontId="27" fillId="24" borderId="0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Alignment="1">
      <alignment horizontal="justify" vertical="top" wrapText="1"/>
    </xf>
    <xf numFmtId="0" fontId="24" fillId="0" borderId="17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17" fontId="23" fillId="0" borderId="0" xfId="0" applyNumberFormat="1" applyFont="1" applyFill="1" applyBorder="1" applyAlignment="1" quotePrefix="1">
      <alignment horizontal="center"/>
    </xf>
    <xf numFmtId="0" fontId="24" fillId="0" borderId="17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 quotePrefix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 vertical="center" wrapText="1"/>
    </xf>
    <xf numFmtId="17" fontId="23" fillId="0" borderId="0" xfId="0" applyNumberFormat="1" applyFont="1" applyAlignment="1">
      <alignment horizontal="center"/>
    </xf>
    <xf numFmtId="17" fontId="23" fillId="0" borderId="0" xfId="0" applyNumberFormat="1" applyFont="1" applyAlignment="1" quotePrefix="1">
      <alignment horizontal="center"/>
    </xf>
    <xf numFmtId="4" fontId="23" fillId="0" borderId="0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3" fontId="23" fillId="0" borderId="14" xfId="0" applyNumberFormat="1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/>
    </xf>
    <xf numFmtId="202" fontId="23" fillId="0" borderId="14" xfId="0" applyNumberFormat="1" applyFont="1" applyBorder="1" applyAlignment="1">
      <alignment horizontal="center" vertical="center"/>
    </xf>
    <xf numFmtId="202" fontId="23" fillId="0" borderId="13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24" borderId="0" xfId="0" applyFont="1" applyFill="1" applyAlignment="1">
      <alignment horizontal="center"/>
    </xf>
    <xf numFmtId="0" fontId="23" fillId="0" borderId="0" xfId="0" applyFont="1" applyBorder="1" applyAlignment="1" quotePrefix="1">
      <alignment horizontal="center"/>
    </xf>
    <xf numFmtId="0" fontId="27" fillId="0" borderId="0" xfId="0" applyFont="1" applyBorder="1" applyAlignment="1">
      <alignment horizontal="left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indice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686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8771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9</xdr:col>
      <xdr:colOff>733425</xdr:colOff>
      <xdr:row>30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591425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</xdr:row>
      <xdr:rowOff>142875</xdr:rowOff>
    </xdr:from>
    <xdr:to>
      <xdr:col>9</xdr:col>
      <xdr:colOff>733425</xdr:colOff>
      <xdr:row>39</xdr:row>
      <xdr:rowOff>104775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47625" y="5000625"/>
          <a:ext cx="7543800" cy="1495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 mercado global de urea en las últimas semanas ha sido difícil de evaluar, porque se han producido situaciones encontradas.  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 mercado de urea perlada está a la espera de firma de nuevos contratos de India. Los precios del producto granular ex-Egipto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se mantienen firmes. En algunos mercados existe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preocupación por las condiciones logísticas del Río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Mississippi, que presenta bajos niveles de agua, lo que podría llevar a una contracción de la oferta. Los productores de Yuzhny venden a precios superiores a los obtenidos en el mes anterior.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Dado este escenario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se espera en el corto plazo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una tendencia de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leve aumento en los precios internacionales, lo que podría traspasarse al precio de la urea en el mercado interno, dependiendo de la evolución del precio del dólar.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47625</xdr:rowOff>
    </xdr:from>
    <xdr:to>
      <xdr:col>8</xdr:col>
      <xdr:colOff>742950</xdr:colOff>
      <xdr:row>22</xdr:row>
      <xdr:rowOff>95250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050" y="209550"/>
          <a:ext cx="6819900" cy="373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Este boletín contiene información sobre los principales insumos utilizados en la agricultura nacional, entre los que se encuentran: alimentos para animales, fertilizantes, agroquímicos y semillas. La información se refiere a precios nacionales, internacionales, importaciones y exportaciones actualizadas al mes de noviembre de 2012.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 valor de las importaciones de insumos con respecto a enero-noviembre del año 2011 aumentó en 1%. El único aumento registrado se observa en el grupo de los plaguicidas, con 14,5% en el valor importado.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Chile importa en promedio anualmente alrededor de 1 millón de toneladas de fertilizantes, siendo estos productos los insumos con mayor volumen importado. Entre enero y noviembre del año 2012 llegaron al país 1,03 millones de toneladas, con una disminución de 1,1% con respecto a igual período del año 2011. La urea es el fertilizante que registra mayor volumen de importación, con un 47% de participación en las importaciones totales de fertilizantes del país.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Del total de insumos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importados, los plaguicidas son el grupo en el que se observa una mayor alza en volumen importado (9,5%), seguido por un 8,8% en los medicamentos veterinarios. En los plaguicidas, aumentan su volumen importado los herbicidas y los insecticidas, y disminuye en aproximadamente 10% el volumen importado de fungicidas.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 valor de las maquinarias importadas desciende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12,4% con respecto a enero-noviembre del año 2011. Sin embargo, el número de unidades de tractores aumentó en 6,9%; las cosechadoras-trilladoras, 35,9%, y otras maquinarias y herramientas alcanzan un 28,2% de aumento en las unidades importadas en este período.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Las exportaciones de insumos han aumentado en 29,1% en el período mencionado. El mayor aumento en volumen (123,1%) se registra en los medicamentos veterinarios, y en valor, la maquinaria  alcanza 288,6% de aumento.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11</xdr:col>
      <xdr:colOff>400050</xdr:colOff>
      <xdr:row>8</xdr:row>
      <xdr:rowOff>76200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8782050" y="1552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19050</xdr:rowOff>
    </xdr:from>
    <xdr:to>
      <xdr:col>10</xdr:col>
      <xdr:colOff>466725</xdr:colOff>
      <xdr:row>56</xdr:row>
      <xdr:rowOff>142875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9525" y="7162800"/>
          <a:ext cx="10629900" cy="2390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Entre enero y noviembre de 2012 se han importado 1,03 millones de toneladas de fertilizantes, con una disminución de 1,1% con respecto a igual período del año 2011 y una disminución de 3,6% en valor. La urea es el fertilizante que registra mayor volumen de importación con 47% de participación en las importaciones totales. Llama la atención el aumento de las importaciones de nitrato de amonio, que alcanza 251,4%; sin embargo, es importante aclarar que este producto no solamente tiene uso como fertilizante. En todos los demás fertilizantes importados se registran leves descensos en los volúmenes y el valor de las importaciones en lo que va del año.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Entre los plaguicidas, los volúmenes importados de insecticidas y herbicidas aumentaron en alrededor de 16,5% con respecto a enero-noviembre del año 2011. Solamente los fungicidas disminuyeron (10,8%). Es destacable el aumento observado en el valor de las importaciones de insecticidas (48,8%).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 general, los medicamentos veterinarios presentan un aumento de 8,8% con respecto a enero-noviembre del año pasado. Sin embargo, esta alza se debe a un aumento significativo del grupo "otros ". En cuanto al valor importado, se observa un descenso de 4,3%.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 número de unidades de tractores aumentó 6,9%; las cosechadoras-trilladoras, 35,9%, mientras sembradoras, plantadoras y trasplantadoras alcanzaron 28,2% de aumento en el número de unidades importadas en el período enero a noviembre del año 2012. Destaca el aumento de 62,3% en el valor de las importaciones de cosechadoras y trilladoras.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19050</xdr:rowOff>
    </xdr:from>
    <xdr:to>
      <xdr:col>10</xdr:col>
      <xdr:colOff>733425</xdr:colOff>
      <xdr:row>55</xdr:row>
      <xdr:rowOff>133350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0" y="6819900"/>
          <a:ext cx="10982325" cy="2381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 valor de las exportaciones de insumos en los meses de enero-noviembre de 2012 fue 29,1% superior al de  igual período del año anterior. El valor exportado de maquinaria agrícola presento el mayor aumento porcentual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(288,6%)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seguido por medicamentos veterinarios (37,6%) y fertilizantes (31,4%). En ninguno de los grupos de insumos analizados se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aprecia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retroceso en el valor de las exportaciones.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 el período enero-noviembre de 2012, respecto a igual período del año 2011, se registra una variación global positiva de 31,4% en la exportación de fertilizantes, exportándose 1,8 millones de toneladas de fertilizantes por un valor de US$ 908,4 millones. Las exportaciones del ítem "Otros fertilizantes",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que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representan el 86% del volumen total exportado, aumentan 26,5% en dicho período. Dentro de este grupo se encuentran los nitratos de sodio y potasio, que significan el 38,5% exportado dentro de este ítem.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 observa que el valor de las exportaciones de plaguicidas y productos químicos sube 6,5%, con aumentos físicos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 103,6% en insecticidas, 55,1% en herbicidas y 40,2% en otros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agroquímicos,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comparando enero-noviembre de 2012 con igual período del año 2011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. Sucede lo mismo con el volumen exportado del ítem medicamentos veterinarios, que aumenta en 123,1%.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 la maquinaria agrícola, suben en general las unidades exportadas, que alcanzan un valor de US$ 75,1 millones en el período enero-noviembre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2012, con un aumento de 288,6% con respecto al año anterior. Es destacable el aumento de 21,7%  en el número de tractores exportados.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47625</xdr:rowOff>
    </xdr:from>
    <xdr:to>
      <xdr:col>6</xdr:col>
      <xdr:colOff>771525</xdr:colOff>
      <xdr:row>29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8575" y="5267325"/>
          <a:ext cx="6124575" cy="1314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 mayor aumento en los precios de fertilizantes analizados en el mercado interno en el último año móvil se registra en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los nitratos,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observándose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aumentos de 8,4%  en el precio del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salitre potásico y 5,8% para el salitre sódico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. En el sulfato de potasio también se observa una leve alza, de 3,3% en el período estudiado. 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Por el contrario, c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abe destacar los descensos en los precios de los fertilizantes fosforados superfosfato triple  (12,9%) y fosfato diamónico (7,7%). La urea también presenta un leve descenso, de 3,6% en dicho período.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28575</xdr:rowOff>
    </xdr:from>
    <xdr:to>
      <xdr:col>5</xdr:col>
      <xdr:colOff>752475</xdr:colOff>
      <xdr:row>29</xdr:row>
      <xdr:rowOff>142875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050" y="4667250"/>
          <a:ext cx="46863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Los precios internacionales de fertilizantes analizados muestran en general una tendencia a la disminución. Es notoria la variación observada en los fertilizantes DAP fob Tampa y Urea US Gulf gran barge, los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que registran descensos de 16,7% y 15,7%, respectivamente, con respecto a noviembre del año 2011.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 espera que este comportamiento se mantenga en el corto plazo.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733425</xdr:colOff>
      <xdr:row>30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91425" cy="488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28</xdr:row>
      <xdr:rowOff>85725</xdr:rowOff>
    </xdr:from>
    <xdr:to>
      <xdr:col>9</xdr:col>
      <xdr:colOff>723900</xdr:colOff>
      <xdr:row>30</xdr:row>
      <xdr:rowOff>133350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66675" y="4619625"/>
          <a:ext cx="7515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elaborado por Odepa con información del Servicio Nacional de Aduanas, distribuidores, Green Markets,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Icis pricing y Fertecon.</a:t>
          </a:r>
        </a:p>
      </xdr:txBody>
    </xdr:sp>
    <xdr:clientData/>
  </xdr:twoCellAnchor>
  <xdr:twoCellAnchor>
    <xdr:from>
      <xdr:col>0</xdr:col>
      <xdr:colOff>0</xdr:colOff>
      <xdr:row>30</xdr:row>
      <xdr:rowOff>76200</xdr:rowOff>
    </xdr:from>
    <xdr:to>
      <xdr:col>9</xdr:col>
      <xdr:colOff>752475</xdr:colOff>
      <xdr:row>41</xdr:row>
      <xdr:rowOff>66675</xdr:rowOff>
    </xdr:to>
    <xdr:sp>
      <xdr:nvSpPr>
        <xdr:cNvPr id="3" name="1 CuadroTexto"/>
        <xdr:cNvSpPr txBox="1">
          <a:spLocks noChangeArrowheads="1"/>
        </xdr:cNvSpPr>
      </xdr:nvSpPr>
      <xdr:spPr>
        <a:xfrm>
          <a:off x="0" y="4905375"/>
          <a:ext cx="761047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La importación de fosfato diamónico a la fecha asciende a 64.469,9 toneladas,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por un valor CIF de US$ 38,1 millones. El precio interno del DAP expresado en dólares alcanzó US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$ 799,05/ton, disminuyendo 7,7% con respecto al mes de noviembre de 2011, siguiendo la tendencia de los precios internacionales.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La diferencia existente entre el precio nominal interno y el valor CIF de importación del DAP se acerca a 28%.
</a:t>
          </a:r>
          <a:r>
            <a:rPr lang="en-US" cap="none" sz="1000" b="0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Los mercados internacionales  de fertilizantes fosforados presentan un estancamiento, debido a una baja demanda y una continua baja de los precios. Se anuncian disminuciones en la producción mundial de DAP y MAP para el primer trimestre de 2013.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La perspectiva de mercado es débil.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733425</xdr:colOff>
      <xdr:row>36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91425" cy="590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152400</xdr:rowOff>
    </xdr:from>
    <xdr:to>
      <xdr:col>10</xdr:col>
      <xdr:colOff>0</xdr:colOff>
      <xdr:row>42</xdr:row>
      <xdr:rowOff>142875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0" y="5981700"/>
          <a:ext cx="76200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La débil perspectiva en el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corto plazo para los precios de los fertilizantes fosforados se basa en una escasa demanda. Los compradores están esperando nuevas bajas en los precios y adquiriendo lo absolutamente necesario, considerando que el aumento de los niveles de inventarios hará que los precios bajen adicionalmente. Contribuyen también a esta demora rumores en el sentido de que China podría ampliar en 2013 su ventana de bajo impuesto de exportación e incluso rebajar la tasa actual del  impuesto.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752475</xdr:colOff>
      <xdr:row>30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838950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19050</xdr:rowOff>
    </xdr:from>
    <xdr:to>
      <xdr:col>8</xdr:col>
      <xdr:colOff>733425</xdr:colOff>
      <xdr:row>44</xdr:row>
      <xdr:rowOff>95250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0" y="5200650"/>
          <a:ext cx="682942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 mercado de los fertilizantes potásicos se ha mantenido a la baja en las últimas semanas, debido a una disminuida demanda en los principales mercados, y se espera que esta tendencia siga durante diciembre y la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primera semana de enero de 2013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Los productores de fertilizantes potásicos han respondido a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esta baja demanda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con una disminución en la producción, lo que podría seguir ocurriendo. 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 espera una recuperación del mercado a principios de 2013, con la firma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de nuevos contratos de India y China. Igualmente se espera que la demanda de Brasil aumente significativamente en enero, para evitar retrasos logísticos en el inicio de la próxima temporada agrícola.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11.421875" defaultRowHeight="12.75"/>
  <cols>
    <col min="1" max="2" width="11.421875" style="39" customWidth="1"/>
    <col min="3" max="3" width="10.7109375" style="39" customWidth="1"/>
    <col min="4" max="6" width="11.421875" style="39" customWidth="1"/>
    <col min="7" max="7" width="11.140625" style="39" customWidth="1"/>
    <col min="8" max="8" width="4.421875" style="39" customWidth="1"/>
    <col min="9" max="16384" width="11.421875" style="39" customWidth="1"/>
  </cols>
  <sheetData>
    <row r="1" spans="1:9" ht="15.75">
      <c r="A1" s="63"/>
      <c r="B1" s="61"/>
      <c r="C1" s="61"/>
      <c r="D1" s="61"/>
      <c r="E1" s="61"/>
      <c r="F1" s="61"/>
      <c r="G1" s="61"/>
      <c r="I1" s="39" t="s">
        <v>266</v>
      </c>
    </row>
    <row r="2" spans="1:7" ht="15">
      <c r="A2" s="61"/>
      <c r="B2" s="61"/>
      <c r="C2" s="61"/>
      <c r="D2" s="61"/>
      <c r="E2" s="61"/>
      <c r="F2" s="61"/>
      <c r="G2" s="61"/>
    </row>
    <row r="3" spans="1:7" ht="15.75">
      <c r="A3" s="63"/>
      <c r="B3" s="61"/>
      <c r="C3" s="61"/>
      <c r="D3" s="61"/>
      <c r="E3" s="61"/>
      <c r="F3" s="61"/>
      <c r="G3" s="61"/>
    </row>
    <row r="4" spans="1:7" ht="15">
      <c r="A4" s="61"/>
      <c r="B4" s="61"/>
      <c r="C4" s="61"/>
      <c r="D4" s="59"/>
      <c r="E4" s="61"/>
      <c r="F4" s="61"/>
      <c r="G4" s="61"/>
    </row>
    <row r="5" spans="1:7" ht="15.75">
      <c r="A5" s="63"/>
      <c r="B5" s="61"/>
      <c r="C5" s="61"/>
      <c r="D5" s="66"/>
      <c r="E5" s="61"/>
      <c r="F5" s="61"/>
      <c r="G5" s="61"/>
    </row>
    <row r="6" spans="1:7" ht="15.75">
      <c r="A6" s="63"/>
      <c r="B6" s="61"/>
      <c r="C6" s="61"/>
      <c r="D6" s="61"/>
      <c r="E6" s="61"/>
      <c r="F6" s="61"/>
      <c r="G6" s="61"/>
    </row>
    <row r="7" spans="1:7" ht="15.75">
      <c r="A7" s="63"/>
      <c r="B7" s="61"/>
      <c r="C7" s="61"/>
      <c r="D7" s="61"/>
      <c r="E7" s="61"/>
      <c r="F7" s="61"/>
      <c r="G7" s="61"/>
    </row>
    <row r="8" spans="1:7" ht="15">
      <c r="A8" s="61"/>
      <c r="B8" s="61"/>
      <c r="C8" s="61"/>
      <c r="D8" s="59"/>
      <c r="E8" s="61"/>
      <c r="F8" s="61"/>
      <c r="G8" s="61"/>
    </row>
    <row r="9" spans="1:7" ht="15.75">
      <c r="A9" s="65"/>
      <c r="B9" s="61"/>
      <c r="C9" s="61"/>
      <c r="D9" s="61"/>
      <c r="E9" s="61"/>
      <c r="F9" s="61"/>
      <c r="G9" s="61"/>
    </row>
    <row r="10" spans="1:7" ht="15.75">
      <c r="A10" s="63"/>
      <c r="B10" s="61"/>
      <c r="C10" s="61"/>
      <c r="D10" s="61"/>
      <c r="E10" s="61"/>
      <c r="F10" s="61"/>
      <c r="G10" s="61"/>
    </row>
    <row r="11" spans="1:7" ht="15.75">
      <c r="A11" s="63"/>
      <c r="B11" s="61"/>
      <c r="C11" s="61"/>
      <c r="D11" s="61"/>
      <c r="E11" s="61"/>
      <c r="F11" s="61"/>
      <c r="G11" s="61"/>
    </row>
    <row r="12" spans="1:7" ht="15.75">
      <c r="A12" s="63"/>
      <c r="B12" s="61"/>
      <c r="C12" s="61"/>
      <c r="D12" s="61"/>
      <c r="E12" s="61"/>
      <c r="F12" s="61"/>
      <c r="G12" s="61"/>
    </row>
    <row r="13" spans="1:8" ht="24.75">
      <c r="A13" s="61"/>
      <c r="B13" s="61"/>
      <c r="C13" s="240" t="s">
        <v>125</v>
      </c>
      <c r="D13" s="240"/>
      <c r="E13" s="240"/>
      <c r="F13" s="240"/>
      <c r="G13" s="240"/>
      <c r="H13" s="240"/>
    </row>
    <row r="14" spans="1:7" ht="15">
      <c r="A14" s="61"/>
      <c r="B14" s="61"/>
      <c r="C14" s="61"/>
      <c r="D14" s="61"/>
      <c r="E14" s="61"/>
      <c r="F14" s="61"/>
      <c r="G14" s="61"/>
    </row>
    <row r="15" spans="1:8" ht="15.75">
      <c r="A15" s="61"/>
      <c r="B15" s="61"/>
      <c r="C15" s="241"/>
      <c r="D15" s="241"/>
      <c r="E15" s="241"/>
      <c r="F15" s="241"/>
      <c r="G15" s="241"/>
      <c r="H15" s="241"/>
    </row>
    <row r="16" spans="1:7" ht="15">
      <c r="A16" s="61"/>
      <c r="B16" s="61"/>
      <c r="C16" s="61"/>
      <c r="D16" s="61"/>
      <c r="E16" s="61"/>
      <c r="F16" s="61"/>
      <c r="G16" s="61"/>
    </row>
    <row r="17" spans="1:7" ht="15">
      <c r="A17" s="61"/>
      <c r="B17" s="61"/>
      <c r="C17" s="61"/>
      <c r="D17" s="61"/>
      <c r="E17" s="61"/>
      <c r="F17" s="61"/>
      <c r="G17" s="61"/>
    </row>
    <row r="18" spans="1:7" ht="15">
      <c r="A18" s="61"/>
      <c r="B18" s="61"/>
      <c r="C18" s="61"/>
      <c r="D18" s="61" t="s">
        <v>338</v>
      </c>
      <c r="E18" s="61"/>
      <c r="F18" s="61"/>
      <c r="G18" s="61"/>
    </row>
    <row r="19" spans="1:7" ht="15">
      <c r="A19" s="61"/>
      <c r="B19" s="61"/>
      <c r="C19" s="61"/>
      <c r="D19" s="61"/>
      <c r="E19" s="61"/>
      <c r="F19" s="61"/>
      <c r="G19" s="61"/>
    </row>
    <row r="20" spans="1:7" ht="15.75">
      <c r="A20" s="63"/>
      <c r="B20" s="61"/>
      <c r="C20" s="61"/>
      <c r="D20" s="61"/>
      <c r="E20" s="61"/>
      <c r="F20" s="61"/>
      <c r="G20" s="61"/>
    </row>
    <row r="21" spans="1:7" ht="15.75">
      <c r="A21" s="63"/>
      <c r="B21" s="61"/>
      <c r="C21" s="61"/>
      <c r="D21" s="59"/>
      <c r="E21" s="61"/>
      <c r="F21" s="61"/>
      <c r="G21" s="61"/>
    </row>
    <row r="22" spans="1:7" ht="15.75">
      <c r="A22" s="63"/>
      <c r="B22" s="61"/>
      <c r="C22" s="61"/>
      <c r="D22" s="60"/>
      <c r="E22" s="61"/>
      <c r="F22" s="61"/>
      <c r="G22" s="61"/>
    </row>
    <row r="23" spans="1:7" ht="15.75">
      <c r="A23" s="63"/>
      <c r="B23" s="61"/>
      <c r="C23" s="61"/>
      <c r="D23" s="61"/>
      <c r="E23" s="61"/>
      <c r="F23" s="61"/>
      <c r="G23" s="61"/>
    </row>
    <row r="24" spans="1:7" ht="15.75">
      <c r="A24" s="63"/>
      <c r="B24" s="61"/>
      <c r="C24" s="61"/>
      <c r="D24" s="61"/>
      <c r="E24" s="61"/>
      <c r="F24" s="61"/>
      <c r="G24" s="61"/>
    </row>
    <row r="25" spans="1:7" ht="15.75">
      <c r="A25" s="63"/>
      <c r="B25" s="61"/>
      <c r="C25" s="61"/>
      <c r="D25" s="61"/>
      <c r="E25" s="61"/>
      <c r="F25" s="61"/>
      <c r="G25" s="61"/>
    </row>
    <row r="26" spans="1:7" ht="15.75">
      <c r="A26" s="63"/>
      <c r="B26" s="61"/>
      <c r="C26" s="61"/>
      <c r="D26" s="59"/>
      <c r="E26" s="61"/>
      <c r="F26" s="61"/>
      <c r="G26" s="61"/>
    </row>
    <row r="27" spans="1:7" ht="15.75">
      <c r="A27" s="63"/>
      <c r="B27" s="61"/>
      <c r="C27" s="61"/>
      <c r="D27" s="61"/>
      <c r="E27" s="61"/>
      <c r="F27" s="61"/>
      <c r="G27" s="61"/>
    </row>
    <row r="28" spans="1:7" ht="15.75">
      <c r="A28" s="63"/>
      <c r="B28" s="61"/>
      <c r="C28" s="61"/>
      <c r="D28" s="61"/>
      <c r="E28" s="61"/>
      <c r="F28" s="61"/>
      <c r="G28" s="61"/>
    </row>
    <row r="29" spans="1:7" ht="15.75">
      <c r="A29" s="63"/>
      <c r="B29" s="61"/>
      <c r="C29" s="61"/>
      <c r="D29" s="61"/>
      <c r="E29" s="61"/>
      <c r="F29" s="61"/>
      <c r="G29" s="61"/>
    </row>
    <row r="30" spans="1:7" ht="15.75">
      <c r="A30" s="63"/>
      <c r="B30" s="61"/>
      <c r="C30" s="61"/>
      <c r="D30" s="61"/>
      <c r="E30" s="61"/>
      <c r="F30" s="61"/>
      <c r="G30" s="61"/>
    </row>
    <row r="31" spans="6:7" ht="15">
      <c r="F31" s="61"/>
      <c r="G31" s="61"/>
    </row>
    <row r="32" spans="6:7" ht="15">
      <c r="F32" s="61"/>
      <c r="G32" s="61"/>
    </row>
    <row r="33" spans="6:7" ht="15">
      <c r="F33" s="61"/>
      <c r="G33" s="61"/>
    </row>
    <row r="34" spans="1:7" ht="15.75">
      <c r="A34" s="63"/>
      <c r="B34" s="61"/>
      <c r="C34" s="61"/>
      <c r="D34" s="61"/>
      <c r="E34" s="61"/>
      <c r="F34" s="61"/>
      <c r="G34" s="61"/>
    </row>
    <row r="35" spans="1:7" ht="15.75">
      <c r="A35" s="63"/>
      <c r="B35" s="61"/>
      <c r="C35" s="61"/>
      <c r="D35" s="61"/>
      <c r="E35" s="61"/>
      <c r="F35" s="61"/>
      <c r="G35" s="61"/>
    </row>
    <row r="36" spans="1:7" ht="15.75">
      <c r="A36" s="63"/>
      <c r="B36" s="61"/>
      <c r="C36" s="61"/>
      <c r="D36" s="61"/>
      <c r="E36" s="61"/>
      <c r="F36" s="61"/>
      <c r="G36" s="61"/>
    </row>
    <row r="37" spans="1:7" ht="15.75">
      <c r="A37" s="63"/>
      <c r="B37" s="61"/>
      <c r="C37" s="61"/>
      <c r="D37" s="61"/>
      <c r="E37" s="61"/>
      <c r="F37" s="61"/>
      <c r="G37" s="61"/>
    </row>
    <row r="38" spans="1:7" ht="15.75">
      <c r="A38" s="57"/>
      <c r="B38" s="61"/>
      <c r="C38" s="57"/>
      <c r="D38" s="62"/>
      <c r="E38" s="61"/>
      <c r="F38" s="61"/>
      <c r="G38" s="61"/>
    </row>
    <row r="39" spans="1:7" ht="15.75">
      <c r="A39" s="63"/>
      <c r="E39" s="61"/>
      <c r="F39" s="61"/>
      <c r="G39" s="61"/>
    </row>
    <row r="40" spans="3:7" ht="15.75">
      <c r="C40" s="63" t="s">
        <v>339</v>
      </c>
      <c r="D40" s="62"/>
      <c r="E40" s="61"/>
      <c r="F40" s="61"/>
      <c r="G40" s="61"/>
    </row>
    <row r="44" spans="1:7" ht="15">
      <c r="A44" s="61"/>
      <c r="B44" s="61"/>
      <c r="C44" s="61"/>
      <c r="D44" s="59" t="s">
        <v>4</v>
      </c>
      <c r="E44" s="61"/>
      <c r="F44" s="61"/>
      <c r="G44" s="61"/>
    </row>
    <row r="45" spans="1:7" ht="15.75">
      <c r="A45" s="63"/>
      <c r="B45" s="61"/>
      <c r="C45" s="61"/>
      <c r="D45" s="66" t="s">
        <v>340</v>
      </c>
      <c r="E45" s="61"/>
      <c r="F45" s="61"/>
      <c r="G45" s="61"/>
    </row>
    <row r="46" spans="1:7" ht="15.75">
      <c r="A46" s="63"/>
      <c r="B46" s="61"/>
      <c r="C46" s="61"/>
      <c r="D46" s="61"/>
      <c r="E46" s="61"/>
      <c r="F46" s="61"/>
      <c r="G46" s="61"/>
    </row>
    <row r="47" spans="1:7" ht="15.75">
      <c r="A47" s="63"/>
      <c r="B47" s="61"/>
      <c r="C47" s="61"/>
      <c r="D47" s="61"/>
      <c r="E47" s="61"/>
      <c r="F47" s="61"/>
      <c r="G47" s="61"/>
    </row>
    <row r="48" spans="1:7" ht="15">
      <c r="A48" s="61"/>
      <c r="B48" s="61"/>
      <c r="C48" s="61"/>
      <c r="D48" s="59" t="s">
        <v>5</v>
      </c>
      <c r="E48" s="61"/>
      <c r="F48" s="61"/>
      <c r="G48" s="61"/>
    </row>
    <row r="49" spans="1:7" ht="15.75">
      <c r="A49" s="65"/>
      <c r="B49" s="61"/>
      <c r="C49" s="61"/>
      <c r="E49" s="61"/>
      <c r="F49" s="61"/>
      <c r="G49" s="61"/>
    </row>
    <row r="50" spans="1:7" ht="15.75">
      <c r="A50" s="63"/>
      <c r="B50" s="61"/>
      <c r="C50" s="61"/>
      <c r="D50" s="61"/>
      <c r="E50" s="61"/>
      <c r="F50" s="61"/>
      <c r="G50" s="61"/>
    </row>
    <row r="51" spans="1:7" ht="15">
      <c r="A51" s="61"/>
      <c r="B51" s="61"/>
      <c r="C51" s="61"/>
      <c r="D51" s="61"/>
      <c r="E51" s="61"/>
      <c r="F51" s="61"/>
      <c r="G51" s="61"/>
    </row>
    <row r="52" spans="1:7" ht="15">
      <c r="A52" s="61"/>
      <c r="B52" s="61"/>
      <c r="C52" s="61"/>
      <c r="D52" s="61"/>
      <c r="E52" s="61"/>
      <c r="F52" s="61"/>
      <c r="G52" s="61"/>
    </row>
    <row r="53" spans="1:7" ht="15">
      <c r="A53" s="61"/>
      <c r="B53" s="61"/>
      <c r="C53" s="61"/>
      <c r="D53" s="60" t="s">
        <v>229</v>
      </c>
      <c r="E53" s="61"/>
      <c r="F53" s="61"/>
      <c r="G53" s="61"/>
    </row>
    <row r="54" spans="1:7" ht="15">
      <c r="A54" s="61"/>
      <c r="B54" s="61"/>
      <c r="C54" s="61"/>
      <c r="D54" s="60" t="s">
        <v>124</v>
      </c>
      <c r="E54" s="61"/>
      <c r="F54" s="61"/>
      <c r="G54" s="61"/>
    </row>
    <row r="55" spans="1:7" ht="15">
      <c r="A55" s="61"/>
      <c r="B55" s="61"/>
      <c r="C55" s="61"/>
      <c r="D55" s="61"/>
      <c r="E55" s="61"/>
      <c r="F55" s="61"/>
      <c r="G55" s="61"/>
    </row>
    <row r="56" spans="1:7" ht="15">
      <c r="A56" s="61"/>
      <c r="B56" s="61"/>
      <c r="C56" s="61"/>
      <c r="D56" s="61"/>
      <c r="E56" s="61"/>
      <c r="F56" s="61"/>
      <c r="G56" s="61"/>
    </row>
    <row r="57" spans="1:7" ht="15">
      <c r="A57" s="61"/>
      <c r="B57" s="61"/>
      <c r="C57" s="61"/>
      <c r="D57" s="61"/>
      <c r="E57" s="61"/>
      <c r="F57" s="61"/>
      <c r="G57" s="61"/>
    </row>
    <row r="58" spans="1:7" ht="15.75">
      <c r="A58" s="63"/>
      <c r="B58" s="61"/>
      <c r="C58" s="61"/>
      <c r="D58" s="61"/>
      <c r="E58" s="61"/>
      <c r="F58" s="61"/>
      <c r="G58" s="61"/>
    </row>
    <row r="59" spans="1:7" ht="15.75">
      <c r="A59" s="63"/>
      <c r="B59" s="61"/>
      <c r="C59" s="61"/>
      <c r="D59" s="59" t="s">
        <v>0</v>
      </c>
      <c r="E59" s="61"/>
      <c r="F59" s="61"/>
      <c r="G59" s="61"/>
    </row>
    <row r="60" spans="1:7" ht="15.75">
      <c r="A60" s="63"/>
      <c r="B60" s="61"/>
      <c r="C60" s="61"/>
      <c r="D60" s="60" t="s">
        <v>2</v>
      </c>
      <c r="E60" s="61"/>
      <c r="F60" s="61"/>
      <c r="G60" s="61"/>
    </row>
    <row r="61" spans="1:12" ht="15.75">
      <c r="A61" s="63"/>
      <c r="B61" s="61"/>
      <c r="C61" s="61"/>
      <c r="D61" s="61"/>
      <c r="E61" s="61"/>
      <c r="F61" s="61"/>
      <c r="G61" s="61"/>
      <c r="L61" s="64"/>
    </row>
    <row r="62" spans="1:7" ht="15.75">
      <c r="A62" s="63"/>
      <c r="B62" s="61"/>
      <c r="C62" s="61"/>
      <c r="D62" s="61"/>
      <c r="E62" s="61"/>
      <c r="F62" s="61"/>
      <c r="G62" s="61"/>
    </row>
    <row r="63" spans="1:7" ht="15.75">
      <c r="A63" s="63"/>
      <c r="B63" s="61"/>
      <c r="C63" s="61"/>
      <c r="D63" s="61"/>
      <c r="E63" s="61"/>
      <c r="F63" s="61"/>
      <c r="G63" s="61"/>
    </row>
    <row r="64" spans="1:8" ht="15">
      <c r="A64" s="242" t="s">
        <v>3</v>
      </c>
      <c r="B64" s="242"/>
      <c r="C64" s="242"/>
      <c r="D64" s="242"/>
      <c r="E64" s="242"/>
      <c r="F64" s="242"/>
      <c r="G64" s="242"/>
      <c r="H64" s="242"/>
    </row>
    <row r="65" spans="1:7" ht="15.75">
      <c r="A65" s="63"/>
      <c r="B65" s="61"/>
      <c r="C65" s="61"/>
      <c r="D65" s="61"/>
      <c r="E65" s="61"/>
      <c r="F65" s="61"/>
      <c r="G65" s="61"/>
    </row>
    <row r="66" spans="1:7" ht="15.75">
      <c r="A66" s="63"/>
      <c r="B66" s="61"/>
      <c r="C66" s="61"/>
      <c r="D66" s="61"/>
      <c r="E66" s="61"/>
      <c r="F66" s="61"/>
      <c r="G66" s="61"/>
    </row>
    <row r="67" spans="1:7" ht="15.75">
      <c r="A67" s="63"/>
      <c r="B67" s="61"/>
      <c r="C67" s="61"/>
      <c r="D67" s="61"/>
      <c r="E67" s="61"/>
      <c r="F67" s="61"/>
      <c r="G67" s="61"/>
    </row>
    <row r="68" spans="1:7" ht="15.75">
      <c r="A68" s="63"/>
      <c r="B68" s="61"/>
      <c r="C68" s="61"/>
      <c r="D68" s="61"/>
      <c r="E68" s="61"/>
      <c r="F68" s="61"/>
      <c r="G68" s="61"/>
    </row>
    <row r="69" spans="1:7" ht="15.75">
      <c r="A69" s="63"/>
      <c r="B69" s="61"/>
      <c r="C69" s="61"/>
      <c r="D69" s="61"/>
      <c r="E69" s="61"/>
      <c r="F69" s="61"/>
      <c r="G69" s="61"/>
    </row>
    <row r="70" spans="1:7" ht="15.75">
      <c r="A70" s="63"/>
      <c r="B70" s="61"/>
      <c r="C70" s="61"/>
      <c r="D70" s="61"/>
      <c r="E70" s="61"/>
      <c r="F70" s="61"/>
      <c r="G70" s="61"/>
    </row>
    <row r="71" spans="1:7" ht="15.75">
      <c r="A71" s="63"/>
      <c r="B71" s="61"/>
      <c r="C71" s="61"/>
      <c r="D71" s="61"/>
      <c r="E71" s="61"/>
      <c r="F71" s="61"/>
      <c r="G71" s="61"/>
    </row>
    <row r="72" spans="1:7" ht="15.75">
      <c r="A72" s="63"/>
      <c r="B72" s="61"/>
      <c r="C72" s="61"/>
      <c r="D72" s="61"/>
      <c r="E72" s="61"/>
      <c r="F72" s="61"/>
      <c r="G72" s="61"/>
    </row>
    <row r="73" spans="1:7" ht="15.75">
      <c r="A73" s="63"/>
      <c r="B73" s="61"/>
      <c r="C73" s="61"/>
      <c r="D73" s="61"/>
      <c r="E73" s="61"/>
      <c r="F73" s="61"/>
      <c r="G73" s="61"/>
    </row>
    <row r="74" spans="1:7" ht="15.75">
      <c r="A74" s="63"/>
      <c r="B74" s="61"/>
      <c r="C74" s="61"/>
      <c r="D74" s="61"/>
      <c r="E74" s="61"/>
      <c r="F74" s="61"/>
      <c r="G74" s="61"/>
    </row>
    <row r="75" spans="1:7" ht="15.75">
      <c r="A75" s="63"/>
      <c r="B75" s="61"/>
      <c r="C75" s="61"/>
      <c r="D75" s="61"/>
      <c r="E75" s="61"/>
      <c r="F75" s="61"/>
      <c r="G75" s="61"/>
    </row>
    <row r="76" spans="1:7" ht="15.75">
      <c r="A76" s="63"/>
      <c r="B76" s="61"/>
      <c r="C76" s="61"/>
      <c r="D76" s="61"/>
      <c r="E76" s="61"/>
      <c r="F76" s="61"/>
      <c r="G76" s="61"/>
    </row>
    <row r="77" spans="1:7" ht="15.75">
      <c r="A77" s="63"/>
      <c r="B77" s="61"/>
      <c r="C77" s="61"/>
      <c r="D77" s="61"/>
      <c r="E77" s="61"/>
      <c r="F77" s="61"/>
      <c r="G77" s="61"/>
    </row>
    <row r="78" spans="1:7" ht="15.75">
      <c r="A78" s="63"/>
      <c r="B78" s="61"/>
      <c r="C78" s="61"/>
      <c r="D78" s="61"/>
      <c r="E78" s="61"/>
      <c r="F78" s="61"/>
      <c r="G78" s="61"/>
    </row>
    <row r="79" spans="1:7" ht="10.5" customHeight="1">
      <c r="A79" s="57" t="s">
        <v>123</v>
      </c>
      <c r="B79" s="61"/>
      <c r="C79" s="61"/>
      <c r="D79" s="61"/>
      <c r="E79" s="61"/>
      <c r="F79" s="61"/>
      <c r="G79" s="61"/>
    </row>
    <row r="80" spans="1:7" ht="10.5" customHeight="1">
      <c r="A80" s="57" t="s">
        <v>119</v>
      </c>
      <c r="B80" s="61"/>
      <c r="C80" s="61"/>
      <c r="D80" s="61"/>
      <c r="E80" s="61"/>
      <c r="F80" s="61"/>
      <c r="G80" s="61"/>
    </row>
    <row r="81" spans="1:7" ht="10.5" customHeight="1">
      <c r="A81" s="57" t="s">
        <v>122</v>
      </c>
      <c r="B81" s="61"/>
      <c r="C81" s="61"/>
      <c r="D81" s="61"/>
      <c r="E81" s="61"/>
      <c r="F81" s="61"/>
      <c r="G81" s="61"/>
    </row>
    <row r="82" spans="1:7" ht="10.5" customHeight="1">
      <c r="A82" s="57" t="s">
        <v>121</v>
      </c>
      <c r="B82" s="61"/>
      <c r="C82" s="57"/>
      <c r="D82" s="62"/>
      <c r="E82" s="61"/>
      <c r="F82" s="61"/>
      <c r="G82" s="61"/>
    </row>
    <row r="83" spans="1:7" ht="10.5" customHeight="1">
      <c r="A83" s="42" t="s">
        <v>120</v>
      </c>
      <c r="B83" s="61"/>
      <c r="C83" s="61"/>
      <c r="D83" s="61"/>
      <c r="E83" s="61"/>
      <c r="F83" s="61"/>
      <c r="G83" s="61"/>
    </row>
    <row r="84" spans="1:7" ht="15">
      <c r="A84" s="61"/>
      <c r="B84" s="61"/>
      <c r="C84" s="61"/>
      <c r="D84" s="61"/>
      <c r="E84" s="61"/>
      <c r="F84" s="61"/>
      <c r="G84" s="61"/>
    </row>
    <row r="85" spans="1:7" ht="15">
      <c r="A85" s="50"/>
      <c r="B85" s="44"/>
      <c r="C85" s="48"/>
      <c r="D85" s="48"/>
      <c r="E85" s="48"/>
      <c r="F85" s="48"/>
      <c r="G85" s="47"/>
    </row>
    <row r="86" spans="1:12" ht="6.75" customHeight="1">
      <c r="A86" s="50"/>
      <c r="B86" s="44"/>
      <c r="C86" s="48"/>
      <c r="D86" s="48"/>
      <c r="E86" s="48"/>
      <c r="F86" s="48"/>
      <c r="G86" s="47"/>
      <c r="L86" s="59"/>
    </row>
    <row r="87" spans="1:12" ht="16.5" customHeight="1">
      <c r="A87" s="57"/>
      <c r="B87" s="44"/>
      <c r="C87" s="48"/>
      <c r="D87" s="48"/>
      <c r="E87" s="48"/>
      <c r="F87" s="48"/>
      <c r="G87" s="47"/>
      <c r="L87" s="60"/>
    </row>
    <row r="88" spans="1:12" ht="12.75" customHeight="1">
      <c r="A88" s="57"/>
      <c r="B88" s="44"/>
      <c r="C88" s="48"/>
      <c r="D88" s="48"/>
      <c r="E88" s="48"/>
      <c r="F88" s="48"/>
      <c r="G88" s="47"/>
      <c r="L88" s="58"/>
    </row>
    <row r="89" spans="1:12" ht="12.75" customHeight="1">
      <c r="A89" s="57"/>
      <c r="B89" s="44"/>
      <c r="C89" s="48"/>
      <c r="D89" s="48"/>
      <c r="E89" s="48"/>
      <c r="F89" s="48"/>
      <c r="G89" s="47"/>
      <c r="L89" s="58"/>
    </row>
    <row r="90" spans="1:12" ht="12.75" customHeight="1">
      <c r="A90" s="57"/>
      <c r="B90" s="44"/>
      <c r="C90" s="48"/>
      <c r="D90" s="48"/>
      <c r="E90" s="48"/>
      <c r="F90" s="48"/>
      <c r="G90" s="47"/>
      <c r="L90" s="58"/>
    </row>
    <row r="91" spans="1:12" ht="12.75" customHeight="1">
      <c r="A91" s="42"/>
      <c r="B91" s="44"/>
      <c r="C91" s="48"/>
      <c r="D91" s="48"/>
      <c r="E91" s="48"/>
      <c r="F91" s="48"/>
      <c r="G91" s="47"/>
      <c r="L91" s="59"/>
    </row>
    <row r="92" spans="1:12" ht="12.75" customHeight="1">
      <c r="A92" s="50"/>
      <c r="B92" s="44"/>
      <c r="C92" s="48"/>
      <c r="D92" s="48"/>
      <c r="E92" s="48"/>
      <c r="F92" s="48"/>
      <c r="G92" s="47"/>
      <c r="L92" s="58"/>
    </row>
    <row r="93" spans="1:12" ht="12.75" customHeight="1">
      <c r="A93" s="50"/>
      <c r="B93" s="44"/>
      <c r="C93" s="48"/>
      <c r="D93" s="48"/>
      <c r="E93" s="48"/>
      <c r="F93" s="48"/>
      <c r="G93" s="47"/>
      <c r="L93" s="58"/>
    </row>
    <row r="94" spans="1:12" ht="12.75" customHeight="1">
      <c r="A94" s="50"/>
      <c r="B94" s="44"/>
      <c r="C94" s="48"/>
      <c r="D94" s="48"/>
      <c r="E94" s="48"/>
      <c r="F94" s="48"/>
      <c r="G94" s="47"/>
      <c r="L94" s="58"/>
    </row>
    <row r="95" spans="1:12" ht="12.75" customHeight="1">
      <c r="A95" s="50"/>
      <c r="B95" s="44"/>
      <c r="C95" s="48"/>
      <c r="D95" s="48"/>
      <c r="E95" s="48"/>
      <c r="F95" s="48"/>
      <c r="G95" s="47"/>
      <c r="L95" s="58"/>
    </row>
    <row r="96" spans="1:12" ht="12.75" customHeight="1">
      <c r="A96" s="50"/>
      <c r="B96" s="44"/>
      <c r="C96" s="48"/>
      <c r="D96" s="48"/>
      <c r="E96" s="48"/>
      <c r="F96" s="48"/>
      <c r="G96" s="47"/>
      <c r="L96" s="58"/>
    </row>
    <row r="97" spans="1:12" ht="12.75" customHeight="1">
      <c r="A97" s="50"/>
      <c r="B97" s="44"/>
      <c r="C97" s="48"/>
      <c r="D97" s="48"/>
      <c r="E97" s="48"/>
      <c r="F97" s="48"/>
      <c r="G97" s="47"/>
      <c r="L97" s="58"/>
    </row>
    <row r="98" spans="1:12" ht="12.75" customHeight="1">
      <c r="A98" s="50"/>
      <c r="B98" s="44"/>
      <c r="C98" s="44"/>
      <c r="D98" s="44"/>
      <c r="E98" s="48"/>
      <c r="F98" s="48"/>
      <c r="G98" s="47"/>
      <c r="L98" s="58"/>
    </row>
    <row r="99" spans="1:12" ht="12.75" customHeight="1">
      <c r="A99" s="50"/>
      <c r="B99" s="44"/>
      <c r="C99" s="48"/>
      <c r="D99" s="48"/>
      <c r="E99" s="48"/>
      <c r="F99" s="48"/>
      <c r="G99" s="47"/>
      <c r="L99" s="57"/>
    </row>
    <row r="100" spans="1:12" ht="12.75" customHeight="1">
      <c r="A100" s="50"/>
      <c r="B100" s="44"/>
      <c r="C100" s="48"/>
      <c r="D100" s="48"/>
      <c r="E100" s="48"/>
      <c r="F100" s="48"/>
      <c r="G100" s="47"/>
      <c r="L100" s="57"/>
    </row>
    <row r="101" spans="1:12" ht="12.75" customHeight="1">
      <c r="A101" s="50"/>
      <c r="B101" s="44"/>
      <c r="C101" s="48"/>
      <c r="D101" s="48"/>
      <c r="E101" s="48"/>
      <c r="F101" s="48"/>
      <c r="G101" s="47"/>
      <c r="L101" s="57"/>
    </row>
    <row r="102" spans="1:12" ht="12.75" customHeight="1">
      <c r="A102" s="50"/>
      <c r="B102" s="44"/>
      <c r="C102" s="48"/>
      <c r="D102" s="48"/>
      <c r="E102" s="48"/>
      <c r="F102" s="48"/>
      <c r="G102" s="47"/>
      <c r="L102" s="42"/>
    </row>
    <row r="103" spans="1:7" ht="12.75" customHeight="1">
      <c r="A103" s="50"/>
      <c r="B103" s="44"/>
      <c r="C103" s="48"/>
      <c r="D103" s="48"/>
      <c r="E103" s="48"/>
      <c r="F103" s="48"/>
      <c r="G103" s="47"/>
    </row>
    <row r="104" spans="1:7" ht="12.75" customHeight="1">
      <c r="A104" s="50"/>
      <c r="B104" s="44"/>
      <c r="C104" s="48"/>
      <c r="D104" s="48"/>
      <c r="E104" s="48"/>
      <c r="F104" s="48"/>
      <c r="G104" s="47"/>
    </row>
    <row r="105" spans="1:7" ht="12.75" customHeight="1">
      <c r="A105" s="50"/>
      <c r="B105" s="44"/>
      <c r="C105" s="48"/>
      <c r="D105" s="48"/>
      <c r="E105" s="48"/>
      <c r="F105" s="48"/>
      <c r="G105" s="47"/>
    </row>
    <row r="106" spans="1:8" ht="12.75" customHeight="1">
      <c r="A106" s="50"/>
      <c r="B106" s="49"/>
      <c r="C106" s="48"/>
      <c r="D106" s="48"/>
      <c r="E106" s="48"/>
      <c r="F106" s="48"/>
      <c r="G106" s="47"/>
      <c r="H106" s="40"/>
    </row>
    <row r="107" spans="1:8" ht="12.75" customHeight="1">
      <c r="A107" s="50"/>
      <c r="B107" s="49"/>
      <c r="C107" s="48"/>
      <c r="D107" s="48"/>
      <c r="E107" s="48"/>
      <c r="F107" s="48"/>
      <c r="G107" s="47"/>
      <c r="H107" s="40"/>
    </row>
    <row r="108" spans="1:8" ht="6.75" customHeight="1">
      <c r="A108" s="50"/>
      <c r="B108" s="48"/>
      <c r="C108" s="48"/>
      <c r="D108" s="48"/>
      <c r="E108" s="48"/>
      <c r="F108" s="48"/>
      <c r="G108" s="56"/>
      <c r="H108" s="40"/>
    </row>
    <row r="109" spans="1:8" ht="15">
      <c r="A109" s="53"/>
      <c r="B109" s="55"/>
      <c r="C109" s="55"/>
      <c r="D109" s="55"/>
      <c r="E109" s="55"/>
      <c r="F109" s="55"/>
      <c r="G109" s="54"/>
      <c r="H109" s="40"/>
    </row>
    <row r="110" spans="1:8" ht="6.75" customHeight="1">
      <c r="A110" s="53"/>
      <c r="B110" s="52"/>
      <c r="C110" s="52"/>
      <c r="D110" s="52"/>
      <c r="E110" s="52"/>
      <c r="F110" s="52"/>
      <c r="G110" s="51"/>
      <c r="H110" s="40"/>
    </row>
    <row r="111" spans="1:8" ht="12.75" customHeight="1">
      <c r="A111" s="50"/>
      <c r="B111" s="49"/>
      <c r="C111" s="48"/>
      <c r="D111" s="48"/>
      <c r="E111" s="48"/>
      <c r="F111" s="48"/>
      <c r="G111" s="47"/>
      <c r="H111" s="40"/>
    </row>
    <row r="112" spans="1:8" ht="12.75" customHeight="1">
      <c r="A112" s="50"/>
      <c r="B112" s="49"/>
      <c r="C112" s="48"/>
      <c r="D112" s="48"/>
      <c r="E112" s="48"/>
      <c r="F112" s="48"/>
      <c r="G112" s="47"/>
      <c r="H112" s="40"/>
    </row>
    <row r="113" spans="1:8" ht="12.75" customHeight="1">
      <c r="A113" s="50"/>
      <c r="B113" s="49"/>
      <c r="C113" s="48"/>
      <c r="D113" s="48"/>
      <c r="E113" s="48"/>
      <c r="F113" s="48"/>
      <c r="G113" s="47"/>
      <c r="H113" s="40"/>
    </row>
    <row r="114" spans="1:8" ht="12.75" customHeight="1">
      <c r="A114" s="50"/>
      <c r="B114" s="49"/>
      <c r="C114" s="48"/>
      <c r="D114" s="48"/>
      <c r="E114" s="48"/>
      <c r="F114" s="48"/>
      <c r="G114" s="47"/>
      <c r="H114" s="40"/>
    </row>
    <row r="115" spans="1:8" ht="12.75" customHeight="1">
      <c r="A115" s="50"/>
      <c r="B115" s="49"/>
      <c r="C115" s="48"/>
      <c r="D115" s="48"/>
      <c r="E115" s="48"/>
      <c r="F115" s="48"/>
      <c r="G115" s="47"/>
      <c r="H115" s="40"/>
    </row>
    <row r="116" spans="1:8" ht="12.75" customHeight="1">
      <c r="A116" s="50"/>
      <c r="B116" s="49"/>
      <c r="C116" s="48"/>
      <c r="D116" s="48"/>
      <c r="E116" s="48"/>
      <c r="F116" s="48"/>
      <c r="G116" s="47"/>
      <c r="H116" s="40"/>
    </row>
    <row r="117" spans="1:8" ht="12.75" customHeight="1">
      <c r="A117" s="50"/>
      <c r="B117" s="49"/>
      <c r="C117" s="48"/>
      <c r="D117" s="48"/>
      <c r="E117" s="48"/>
      <c r="F117" s="48"/>
      <c r="G117" s="47"/>
      <c r="H117" s="40"/>
    </row>
    <row r="118" spans="1:8" ht="12.75" customHeight="1">
      <c r="A118" s="50"/>
      <c r="B118" s="49"/>
      <c r="C118" s="48"/>
      <c r="D118" s="48"/>
      <c r="E118" s="48"/>
      <c r="F118" s="48"/>
      <c r="G118" s="47"/>
      <c r="H118" s="40"/>
    </row>
    <row r="119" spans="1:8" ht="12.75" customHeight="1">
      <c r="A119" s="50"/>
      <c r="B119" s="49"/>
      <c r="C119" s="48"/>
      <c r="D119" s="48"/>
      <c r="E119" s="48"/>
      <c r="F119" s="48"/>
      <c r="G119" s="47"/>
      <c r="H119" s="40"/>
    </row>
    <row r="120" spans="1:8" ht="12.75" customHeight="1">
      <c r="A120" s="50"/>
      <c r="B120" s="49"/>
      <c r="C120" s="48"/>
      <c r="D120" s="48"/>
      <c r="E120" s="48"/>
      <c r="F120" s="48"/>
      <c r="G120" s="47"/>
      <c r="H120" s="40"/>
    </row>
    <row r="121" spans="1:8" ht="12.75" customHeight="1">
      <c r="A121" s="50"/>
      <c r="B121" s="49"/>
      <c r="C121" s="48"/>
      <c r="D121" s="48"/>
      <c r="E121" s="48"/>
      <c r="F121" s="48"/>
      <c r="G121" s="47"/>
      <c r="H121" s="40"/>
    </row>
    <row r="122" spans="1:8" ht="12.75" customHeight="1">
      <c r="A122" s="50"/>
      <c r="B122" s="49"/>
      <c r="C122" s="48"/>
      <c r="D122" s="48"/>
      <c r="E122" s="48"/>
      <c r="F122" s="48"/>
      <c r="G122" s="47"/>
      <c r="H122" s="40"/>
    </row>
    <row r="123" spans="1:8" ht="54.75" customHeight="1">
      <c r="A123" s="239"/>
      <c r="B123" s="239"/>
      <c r="C123" s="239"/>
      <c r="D123" s="239"/>
      <c r="E123" s="239"/>
      <c r="F123" s="239"/>
      <c r="G123" s="239"/>
      <c r="H123" s="40"/>
    </row>
    <row r="124" spans="1:7" ht="15" customHeight="1">
      <c r="A124" s="46"/>
      <c r="B124" s="46"/>
      <c r="C124" s="46"/>
      <c r="D124" s="46"/>
      <c r="E124" s="46"/>
      <c r="F124" s="46"/>
      <c r="G124" s="46"/>
    </row>
    <row r="125" spans="1:7" ht="15" customHeight="1">
      <c r="A125" s="45"/>
      <c r="B125" s="45"/>
      <c r="C125" s="45"/>
      <c r="D125" s="45"/>
      <c r="E125" s="45"/>
      <c r="F125" s="45"/>
      <c r="G125" s="45"/>
    </row>
    <row r="126" spans="1:7" ht="15" customHeight="1">
      <c r="A126" s="44"/>
      <c r="B126" s="44"/>
      <c r="C126" s="44"/>
      <c r="D126" s="44"/>
      <c r="E126" s="44"/>
      <c r="F126" s="44"/>
      <c r="G126" s="44"/>
    </row>
    <row r="127" spans="1:7" ht="10.5" customHeight="1">
      <c r="A127" s="43"/>
      <c r="C127" s="40"/>
      <c r="D127" s="40"/>
      <c r="E127" s="40"/>
      <c r="F127" s="40"/>
      <c r="G127" s="40"/>
    </row>
    <row r="128" spans="1:7" ht="10.5" customHeight="1">
      <c r="A128" s="43"/>
      <c r="C128" s="40"/>
      <c r="D128" s="40"/>
      <c r="E128" s="40"/>
      <c r="F128" s="40"/>
      <c r="G128" s="40"/>
    </row>
    <row r="129" spans="1:7" ht="10.5" customHeight="1">
      <c r="A129" s="43"/>
      <c r="C129" s="40"/>
      <c r="D129" s="40"/>
      <c r="E129" s="40"/>
      <c r="F129" s="40"/>
      <c r="G129" s="40"/>
    </row>
    <row r="130" spans="1:7" ht="10.5" customHeight="1">
      <c r="A130" s="42"/>
      <c r="B130" s="41"/>
      <c r="C130" s="40"/>
      <c r="D130" s="40"/>
      <c r="E130" s="40"/>
      <c r="F130" s="40"/>
      <c r="G130" s="40"/>
    </row>
    <row r="131" ht="10.5" customHeight="1"/>
  </sheetData>
  <sheetProtection/>
  <mergeCells count="4">
    <mergeCell ref="A123:G123"/>
    <mergeCell ref="C13:H13"/>
    <mergeCell ref="C15:H15"/>
    <mergeCell ref="A64:H64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I31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31" spans="1:9" ht="12.75">
      <c r="A31" s="67"/>
      <c r="B31" s="67"/>
      <c r="C31" s="67"/>
      <c r="D31" s="67"/>
      <c r="E31" s="67"/>
      <c r="F31" s="67"/>
      <c r="G31" s="67"/>
      <c r="H31" s="67"/>
      <c r="I31" s="67"/>
    </row>
    <row r="33" ht="13.5" customHeight="1"/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87"/>
    </row>
    <row r="32" spans="1:10" ht="12.75" customHeight="1">
      <c r="A32" s="268"/>
      <c r="B32" s="268"/>
      <c r="C32" s="268"/>
      <c r="D32" s="268"/>
      <c r="E32" s="268"/>
      <c r="F32" s="268"/>
      <c r="G32" s="268"/>
      <c r="H32" s="268"/>
      <c r="I32" s="268"/>
      <c r="J32" s="268"/>
    </row>
    <row r="33" spans="1:10" ht="12.75" customHeight="1">
      <c r="A33" s="268"/>
      <c r="B33" s="268"/>
      <c r="C33" s="268"/>
      <c r="D33" s="268"/>
      <c r="E33" s="268"/>
      <c r="F33" s="268"/>
      <c r="G33" s="268"/>
      <c r="H33" s="268"/>
      <c r="I33" s="268"/>
      <c r="J33" s="268"/>
    </row>
    <row r="34" spans="1:10" ht="12.75" customHeight="1">
      <c r="A34" s="268"/>
      <c r="B34" s="268"/>
      <c r="C34" s="268"/>
      <c r="D34" s="268"/>
      <c r="E34" s="268"/>
      <c r="F34" s="268"/>
      <c r="G34" s="268"/>
      <c r="H34" s="268"/>
      <c r="I34" s="268"/>
      <c r="J34" s="268"/>
    </row>
    <row r="35" spans="1:10" ht="12.75" customHeight="1">
      <c r="A35" s="268"/>
      <c r="B35" s="268"/>
      <c r="C35" s="268"/>
      <c r="D35" s="268"/>
      <c r="E35" s="268"/>
      <c r="F35" s="268"/>
      <c r="G35" s="268"/>
      <c r="H35" s="268"/>
      <c r="I35" s="268"/>
      <c r="J35" s="268"/>
    </row>
    <row r="36" spans="1:10" ht="12.75" customHeight="1">
      <c r="A36" s="268"/>
      <c r="B36" s="268"/>
      <c r="C36" s="268"/>
      <c r="D36" s="268"/>
      <c r="E36" s="268"/>
      <c r="F36" s="268"/>
      <c r="G36" s="268"/>
      <c r="H36" s="268"/>
      <c r="I36" s="268"/>
      <c r="J36" s="268"/>
    </row>
    <row r="37" spans="1:10" ht="12.75" customHeight="1">
      <c r="A37" s="268"/>
      <c r="B37" s="268"/>
      <c r="C37" s="268"/>
      <c r="D37" s="268"/>
      <c r="E37" s="268"/>
      <c r="F37" s="268"/>
      <c r="G37" s="268"/>
      <c r="H37" s="268"/>
      <c r="I37" s="268"/>
      <c r="J37" s="268"/>
    </row>
    <row r="38" spans="1:10" ht="12.75" customHeight="1">
      <c r="A38" s="268"/>
      <c r="B38" s="268"/>
      <c r="C38" s="268"/>
      <c r="D38" s="268"/>
      <c r="E38" s="268"/>
      <c r="F38" s="268"/>
      <c r="G38" s="268"/>
      <c r="H38" s="268"/>
      <c r="I38" s="268"/>
      <c r="J38" s="268"/>
    </row>
    <row r="39" spans="1:10" ht="18.75" customHeight="1">
      <c r="A39" s="268"/>
      <c r="B39" s="268"/>
      <c r="C39" s="268"/>
      <c r="D39" s="268"/>
      <c r="E39" s="268"/>
      <c r="F39" s="268"/>
      <c r="G39" s="268"/>
      <c r="H39" s="268"/>
      <c r="I39" s="268"/>
      <c r="J39" s="268"/>
    </row>
  </sheetData>
  <sheetProtection/>
  <mergeCells count="1">
    <mergeCell ref="A32:J39"/>
  </mergeCell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BreakPreview" zoomScaleSheetLayoutView="100" zoomScalePageLayoutView="0" workbookViewId="0" topLeftCell="A1">
      <selection activeCell="F1" sqref="F1"/>
    </sheetView>
  </sheetViews>
  <sheetFormatPr defaultColWidth="11.421875" defaultRowHeight="12.75"/>
  <cols>
    <col min="1" max="1" width="30.421875" style="21" customWidth="1"/>
    <col min="2" max="2" width="14.00390625" style="21" customWidth="1"/>
    <col min="3" max="3" width="20.8515625" style="21" customWidth="1"/>
    <col min="4" max="4" width="26.28125" style="21" customWidth="1"/>
    <col min="5" max="5" width="26.28125" style="0" customWidth="1"/>
  </cols>
  <sheetData>
    <row r="1" spans="1:5" ht="12.75">
      <c r="A1" s="271" t="s">
        <v>183</v>
      </c>
      <c r="B1" s="271"/>
      <c r="C1" s="271"/>
      <c r="D1" s="271"/>
      <c r="E1" s="271"/>
    </row>
    <row r="2" spans="1:5" ht="12.75">
      <c r="A2" s="244" t="s">
        <v>33</v>
      </c>
      <c r="B2" s="244"/>
      <c r="C2" s="244"/>
      <c r="D2" s="244"/>
      <c r="E2" s="244"/>
    </row>
    <row r="3" spans="1:5" ht="12.75">
      <c r="A3" s="271" t="s">
        <v>226</v>
      </c>
      <c r="B3" s="271"/>
      <c r="C3" s="271"/>
      <c r="D3" s="271"/>
      <c r="E3" s="271"/>
    </row>
    <row r="4" spans="1:5" ht="12.75">
      <c r="A4" s="272" t="s">
        <v>340</v>
      </c>
      <c r="B4" s="272"/>
      <c r="C4" s="272"/>
      <c r="D4" s="272"/>
      <c r="E4" s="272"/>
    </row>
    <row r="5" spans="1:3" ht="12.75">
      <c r="A5" s="85"/>
      <c r="B5" s="86"/>
      <c r="C5" s="86"/>
    </row>
    <row r="7" spans="1:5" ht="12.75">
      <c r="A7" s="152" t="s">
        <v>52</v>
      </c>
      <c r="B7" s="153" t="s">
        <v>29</v>
      </c>
      <c r="C7" s="153" t="s">
        <v>223</v>
      </c>
      <c r="D7" s="153" t="s">
        <v>275</v>
      </c>
      <c r="E7" s="153" t="s">
        <v>224</v>
      </c>
    </row>
    <row r="8" spans="1:5" ht="12.75">
      <c r="A8" s="273" t="s">
        <v>16</v>
      </c>
      <c r="B8" s="273"/>
      <c r="C8" s="273"/>
      <c r="D8" s="273"/>
      <c r="E8" s="274"/>
    </row>
    <row r="9" spans="1:7" ht="12.75">
      <c r="A9" s="151" t="s">
        <v>328</v>
      </c>
      <c r="B9" s="88" t="s">
        <v>146</v>
      </c>
      <c r="C9" s="96">
        <v>16562</v>
      </c>
      <c r="D9" s="205">
        <f>C9/25</f>
        <v>662.48</v>
      </c>
      <c r="E9" s="160">
        <f>D9/480.57</f>
        <v>1.3785296626922197</v>
      </c>
      <c r="G9" s="90"/>
    </row>
    <row r="10" spans="1:7" ht="12.75">
      <c r="A10" s="151" t="s">
        <v>274</v>
      </c>
      <c r="B10" s="88" t="s">
        <v>143</v>
      </c>
      <c r="C10" s="96">
        <v>10983</v>
      </c>
      <c r="D10" s="205">
        <f>C10</f>
        <v>10983</v>
      </c>
      <c r="E10" s="106">
        <f aca="true" t="shared" si="0" ref="E10:E16">D10/480.57</f>
        <v>22.854110743492104</v>
      </c>
      <c r="G10" s="90"/>
    </row>
    <row r="11" spans="1:7" ht="12.75">
      <c r="A11" s="151" t="s">
        <v>30</v>
      </c>
      <c r="B11" s="88" t="s">
        <v>146</v>
      </c>
      <c r="C11" s="96">
        <v>61813</v>
      </c>
      <c r="D11" s="205">
        <f>C11/25</f>
        <v>2472.52</v>
      </c>
      <c r="E11" s="106">
        <f t="shared" si="0"/>
        <v>5.144973677091786</v>
      </c>
      <c r="G11" s="90"/>
    </row>
    <row r="12" spans="1:7" ht="12.75">
      <c r="A12" s="151" t="s">
        <v>31</v>
      </c>
      <c r="B12" s="88" t="s">
        <v>143</v>
      </c>
      <c r="C12" s="96">
        <v>6267</v>
      </c>
      <c r="D12" s="205">
        <f>C12</f>
        <v>6267</v>
      </c>
      <c r="E12" s="106">
        <f t="shared" si="0"/>
        <v>13.040764092639991</v>
      </c>
      <c r="G12" s="90"/>
    </row>
    <row r="13" spans="1:7" ht="12.75">
      <c r="A13" s="151" t="s">
        <v>286</v>
      </c>
      <c r="B13" s="88" t="s">
        <v>146</v>
      </c>
      <c r="C13" s="96">
        <v>92610</v>
      </c>
      <c r="D13" s="205">
        <f>C13/25</f>
        <v>3704.4</v>
      </c>
      <c r="E13" s="106">
        <f t="shared" si="0"/>
        <v>7.708346338722767</v>
      </c>
      <c r="G13" s="90"/>
    </row>
    <row r="14" spans="1:7" ht="12.75">
      <c r="A14" s="151" t="s">
        <v>322</v>
      </c>
      <c r="B14" s="88" t="s">
        <v>391</v>
      </c>
      <c r="C14" s="96">
        <v>21678</v>
      </c>
      <c r="D14" s="205">
        <f>C14</f>
        <v>21678</v>
      </c>
      <c r="E14" s="106">
        <f t="shared" si="0"/>
        <v>45.108933141894</v>
      </c>
      <c r="G14" s="90"/>
    </row>
    <row r="15" spans="1:7" ht="12.75">
      <c r="A15" s="151" t="s">
        <v>323</v>
      </c>
      <c r="B15" s="88" t="s">
        <v>143</v>
      </c>
      <c r="C15" s="96">
        <v>34944</v>
      </c>
      <c r="D15" s="205">
        <f>C15</f>
        <v>34944</v>
      </c>
      <c r="E15" s="106">
        <f t="shared" si="0"/>
        <v>72.7136525376116</v>
      </c>
      <c r="G15" s="90"/>
    </row>
    <row r="16" spans="1:7" ht="12.75">
      <c r="A16" s="161" t="s">
        <v>188</v>
      </c>
      <c r="B16" s="162" t="s">
        <v>389</v>
      </c>
      <c r="C16" s="107">
        <v>180544</v>
      </c>
      <c r="D16" s="206">
        <f>C16/20</f>
        <v>9027.2</v>
      </c>
      <c r="E16" s="163">
        <f t="shared" si="0"/>
        <v>18.784360238882996</v>
      </c>
      <c r="G16" s="90"/>
    </row>
    <row r="17" spans="1:7" ht="12.75">
      <c r="A17" s="269" t="s">
        <v>15</v>
      </c>
      <c r="B17" s="269"/>
      <c r="C17" s="269"/>
      <c r="D17" s="269"/>
      <c r="E17" s="269"/>
      <c r="G17" s="89"/>
    </row>
    <row r="18" spans="1:7" ht="12.75">
      <c r="A18" s="151" t="s">
        <v>320</v>
      </c>
      <c r="B18" s="88" t="s">
        <v>390</v>
      </c>
      <c r="C18" s="96">
        <v>50600</v>
      </c>
      <c r="D18" s="205">
        <f>C18/20</f>
        <v>2530</v>
      </c>
      <c r="E18" s="106">
        <f aca="true" t="shared" si="1" ref="E18:E23">D18/480.57</f>
        <v>5.264581642632707</v>
      </c>
      <c r="G18" s="90"/>
    </row>
    <row r="19" spans="1:7" ht="12.75">
      <c r="A19" s="151" t="s">
        <v>269</v>
      </c>
      <c r="B19" s="88" t="s">
        <v>391</v>
      </c>
      <c r="C19" s="96">
        <v>14000</v>
      </c>
      <c r="D19" s="205">
        <f>C19</f>
        <v>14000</v>
      </c>
      <c r="E19" s="106">
        <f t="shared" si="1"/>
        <v>29.132072330773873</v>
      </c>
      <c r="G19" s="89"/>
    </row>
    <row r="20" spans="1:7" ht="12.75">
      <c r="A20" s="151" t="s">
        <v>321</v>
      </c>
      <c r="B20" s="88" t="s">
        <v>391</v>
      </c>
      <c r="C20" s="96">
        <v>12075</v>
      </c>
      <c r="D20" s="205">
        <f>C20</f>
        <v>12075</v>
      </c>
      <c r="E20" s="106">
        <f t="shared" si="1"/>
        <v>25.126412385292465</v>
      </c>
      <c r="G20" s="89"/>
    </row>
    <row r="21" spans="1:7" ht="12.75">
      <c r="A21" s="151" t="s">
        <v>333</v>
      </c>
      <c r="B21" s="88" t="s">
        <v>392</v>
      </c>
      <c r="C21" s="96">
        <v>35672</v>
      </c>
      <c r="D21" s="205">
        <f>C21/5</f>
        <v>7134.4</v>
      </c>
      <c r="E21" s="106">
        <f t="shared" si="1"/>
        <v>14.845704059762365</v>
      </c>
      <c r="G21" s="89"/>
    </row>
    <row r="22" spans="1:7" ht="12.75">
      <c r="A22" s="151" t="s">
        <v>335</v>
      </c>
      <c r="B22" s="88" t="s">
        <v>390</v>
      </c>
      <c r="C22" s="96">
        <v>50960</v>
      </c>
      <c r="D22" s="205">
        <f>C22/20</f>
        <v>2548</v>
      </c>
      <c r="E22" s="106">
        <f t="shared" si="1"/>
        <v>5.302037164200845</v>
      </c>
      <c r="G22" s="89"/>
    </row>
    <row r="23" spans="1:7" ht="12.75">
      <c r="A23" s="161" t="s">
        <v>334</v>
      </c>
      <c r="B23" s="162" t="s">
        <v>149</v>
      </c>
      <c r="C23" s="107">
        <v>112476</v>
      </c>
      <c r="D23" s="206">
        <f>C23/15</f>
        <v>7498.4</v>
      </c>
      <c r="E23" s="163">
        <f t="shared" si="1"/>
        <v>15.603137940362485</v>
      </c>
      <c r="G23" s="89"/>
    </row>
    <row r="24" spans="1:7" ht="12.75">
      <c r="A24" s="270" t="s">
        <v>17</v>
      </c>
      <c r="B24" s="270"/>
      <c r="C24" s="270"/>
      <c r="D24" s="270"/>
      <c r="E24" s="251"/>
      <c r="G24" s="89"/>
    </row>
    <row r="25" spans="1:7" ht="12.75">
      <c r="A25" s="151" t="s">
        <v>32</v>
      </c>
      <c r="B25" s="88" t="s">
        <v>391</v>
      </c>
      <c r="C25" s="96">
        <v>22943</v>
      </c>
      <c r="D25" s="205">
        <f>C25</f>
        <v>22943</v>
      </c>
      <c r="E25" s="160">
        <f>D25/480.57</f>
        <v>47.74122396321035</v>
      </c>
      <c r="G25" s="90"/>
    </row>
    <row r="26" spans="1:7" ht="12.75">
      <c r="A26" s="151" t="s">
        <v>287</v>
      </c>
      <c r="B26" s="88" t="s">
        <v>391</v>
      </c>
      <c r="C26" s="96">
        <v>4600</v>
      </c>
      <c r="D26" s="205">
        <f>C26</f>
        <v>4600</v>
      </c>
      <c r="E26" s="106">
        <f>D26/480.57</f>
        <v>9.571966622968558</v>
      </c>
      <c r="G26" s="90"/>
    </row>
    <row r="27" spans="1:7" ht="12.75">
      <c r="A27" s="12" t="s">
        <v>34</v>
      </c>
      <c r="G27" s="89"/>
    </row>
    <row r="28" spans="1:7" ht="12.75">
      <c r="A28" s="149" t="s">
        <v>342</v>
      </c>
      <c r="G28" s="89"/>
    </row>
    <row r="29" ht="12.75">
      <c r="G29" s="89"/>
    </row>
    <row r="30" ht="12.75">
      <c r="G30" s="89"/>
    </row>
    <row r="31" ht="12.75">
      <c r="G31" s="89"/>
    </row>
    <row r="32" ht="12.75">
      <c r="G32" s="89"/>
    </row>
    <row r="33" ht="12.75">
      <c r="G33" s="89"/>
    </row>
  </sheetData>
  <sheetProtection/>
  <mergeCells count="7">
    <mergeCell ref="A17:E17"/>
    <mergeCell ref="A24:E24"/>
    <mergeCell ref="A1:E1"/>
    <mergeCell ref="A2:E2"/>
    <mergeCell ref="A3:E3"/>
    <mergeCell ref="A4:E4"/>
    <mergeCell ref="A8:E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6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41.421875" style="24" customWidth="1"/>
    <col min="2" max="2" width="13.140625" style="21" bestFit="1" customWidth="1"/>
    <col min="3" max="3" width="23.140625" style="148" customWidth="1"/>
    <col min="4" max="4" width="27.00390625" style="76" bestFit="1" customWidth="1"/>
    <col min="5" max="5" width="11.421875" style="76" customWidth="1"/>
    <col min="6" max="16384" width="11.421875" style="3" customWidth="1"/>
  </cols>
  <sheetData>
    <row r="1" spans="1:4" ht="12.75">
      <c r="A1" s="277" t="s">
        <v>184</v>
      </c>
      <c r="B1" s="277"/>
      <c r="C1" s="277"/>
      <c r="D1" s="277"/>
    </row>
    <row r="2" spans="1:4" ht="15" customHeight="1">
      <c r="A2" s="278" t="s">
        <v>128</v>
      </c>
      <c r="B2" s="278"/>
      <c r="C2" s="278"/>
      <c r="D2" s="278"/>
    </row>
    <row r="3" spans="1:5" s="87" customFormat="1" ht="15" customHeight="1">
      <c r="A3" s="279" t="s">
        <v>225</v>
      </c>
      <c r="B3" s="279"/>
      <c r="C3" s="279"/>
      <c r="D3" s="279"/>
      <c r="E3" s="110"/>
    </row>
    <row r="4" spans="1:5" s="87" customFormat="1" ht="15" customHeight="1">
      <c r="A4" s="280" t="s">
        <v>340</v>
      </c>
      <c r="B4" s="280"/>
      <c r="C4" s="280"/>
      <c r="D4" s="280"/>
      <c r="E4" s="110"/>
    </row>
    <row r="5" spans="1:5" s="87" customFormat="1" ht="15" customHeight="1">
      <c r="A5" s="97"/>
      <c r="B5" s="111"/>
      <c r="C5" s="147"/>
      <c r="D5" s="110"/>
      <c r="E5" s="110"/>
    </row>
    <row r="6" spans="1:12" s="87" customFormat="1" ht="15" customHeight="1">
      <c r="A6" s="166" t="s">
        <v>52</v>
      </c>
      <c r="B6" s="167" t="s">
        <v>236</v>
      </c>
      <c r="C6" s="168" t="s">
        <v>237</v>
      </c>
      <c r="D6" s="169" t="s">
        <v>224</v>
      </c>
      <c r="E6" s="110"/>
      <c r="F6" s="81"/>
      <c r="G6" s="81"/>
      <c r="H6" s="81"/>
      <c r="I6" s="81"/>
      <c r="J6" s="81"/>
      <c r="K6" s="81"/>
      <c r="L6" s="81"/>
    </row>
    <row r="7" spans="1:12" s="87" customFormat="1" ht="15" customHeight="1">
      <c r="A7" s="276" t="s">
        <v>67</v>
      </c>
      <c r="B7" s="276"/>
      <c r="C7" s="276"/>
      <c r="D7" s="276"/>
      <c r="E7" s="110"/>
      <c r="F7" s="81"/>
      <c r="G7" s="81"/>
      <c r="H7" s="81"/>
      <c r="I7" s="81"/>
      <c r="J7" s="81"/>
      <c r="K7" s="81"/>
      <c r="L7" s="81"/>
    </row>
    <row r="8" spans="1:12" s="87" customFormat="1" ht="15" customHeight="1">
      <c r="A8" s="170" t="s">
        <v>68</v>
      </c>
      <c r="B8" s="139">
        <v>40</v>
      </c>
      <c r="C8" s="160">
        <v>251.5</v>
      </c>
      <c r="D8" s="160">
        <f>C8/480.57</f>
        <v>0.5233368707992592</v>
      </c>
      <c r="E8" s="110"/>
      <c r="F8" s="81"/>
      <c r="G8" s="81"/>
      <c r="H8" s="81"/>
      <c r="I8" s="81"/>
      <c r="J8" s="81"/>
      <c r="K8" s="81"/>
      <c r="L8" s="81"/>
    </row>
    <row r="9" spans="1:12" s="87" customFormat="1" ht="15" customHeight="1">
      <c r="A9" s="164" t="s">
        <v>129</v>
      </c>
      <c r="B9" s="109">
        <v>40</v>
      </c>
      <c r="C9" s="106">
        <v>259</v>
      </c>
      <c r="D9" s="106">
        <f aca="true" t="shared" si="0" ref="D9:D25">C9/480.57</f>
        <v>0.5389433381193166</v>
      </c>
      <c r="E9" s="110"/>
      <c r="F9" s="81"/>
      <c r="G9" s="81"/>
      <c r="H9" s="81"/>
      <c r="I9" s="81"/>
      <c r="J9" s="81"/>
      <c r="K9" s="81"/>
      <c r="L9" s="81"/>
    </row>
    <row r="10" spans="1:12" s="87" customFormat="1" ht="15" customHeight="1">
      <c r="A10" s="164" t="s">
        <v>69</v>
      </c>
      <c r="B10" s="109">
        <v>40</v>
      </c>
      <c r="C10" s="106">
        <v>237.5</v>
      </c>
      <c r="D10" s="106">
        <f t="shared" si="0"/>
        <v>0.49420479846848536</v>
      </c>
      <c r="E10" s="110"/>
      <c r="F10" s="81"/>
      <c r="G10" s="81"/>
      <c r="H10" s="81"/>
      <c r="I10" s="81"/>
      <c r="J10" s="81"/>
      <c r="K10" s="81"/>
      <c r="L10" s="81"/>
    </row>
    <row r="11" spans="1:12" s="87" customFormat="1" ht="15" customHeight="1">
      <c r="A11" s="164" t="s">
        <v>166</v>
      </c>
      <c r="B11" s="109">
        <v>40</v>
      </c>
      <c r="C11" s="106">
        <v>245</v>
      </c>
      <c r="D11" s="106">
        <f t="shared" si="0"/>
        <v>0.5098112657885427</v>
      </c>
      <c r="E11" s="110"/>
      <c r="F11" s="81"/>
      <c r="G11" s="81"/>
      <c r="H11" s="81"/>
      <c r="I11" s="81"/>
      <c r="J11" s="81"/>
      <c r="K11" s="81"/>
      <c r="L11" s="81"/>
    </row>
    <row r="12" spans="1:12" s="87" customFormat="1" ht="15" customHeight="1">
      <c r="A12" s="164" t="s">
        <v>70</v>
      </c>
      <c r="B12" s="109">
        <v>40</v>
      </c>
      <c r="C12" s="106">
        <v>242.5</v>
      </c>
      <c r="D12" s="106">
        <f t="shared" si="0"/>
        <v>0.5046091100151903</v>
      </c>
      <c r="E12" s="110"/>
      <c r="F12" s="81"/>
      <c r="G12" s="81"/>
      <c r="H12" s="81"/>
      <c r="I12" s="81"/>
      <c r="J12" s="81"/>
      <c r="K12" s="81"/>
      <c r="L12" s="81"/>
    </row>
    <row r="13" spans="1:12" s="87" customFormat="1" ht="15" customHeight="1">
      <c r="A13" s="164" t="s">
        <v>130</v>
      </c>
      <c r="B13" s="109">
        <v>40</v>
      </c>
      <c r="C13" s="106">
        <v>240</v>
      </c>
      <c r="D13" s="106">
        <f t="shared" si="0"/>
        <v>0.49940695424183784</v>
      </c>
      <c r="E13" s="110"/>
      <c r="F13" s="81"/>
      <c r="G13" s="81"/>
      <c r="H13" s="81"/>
      <c r="I13" s="81"/>
      <c r="J13" s="81"/>
      <c r="K13" s="81"/>
      <c r="L13" s="81"/>
    </row>
    <row r="14" spans="1:12" s="87" customFormat="1" ht="15" customHeight="1">
      <c r="A14" s="164" t="s">
        <v>92</v>
      </c>
      <c r="B14" s="109">
        <v>40</v>
      </c>
      <c r="C14" s="106">
        <v>223</v>
      </c>
      <c r="D14" s="106">
        <f t="shared" si="0"/>
        <v>0.464032294983041</v>
      </c>
      <c r="E14" s="109"/>
      <c r="F14" s="81"/>
      <c r="G14" s="81"/>
      <c r="H14" s="81"/>
      <c r="I14" s="81"/>
      <c r="J14" s="81"/>
      <c r="K14" s="81"/>
      <c r="L14" s="81"/>
    </row>
    <row r="15" spans="1:12" s="87" customFormat="1" ht="15" customHeight="1">
      <c r="A15" s="164" t="s">
        <v>131</v>
      </c>
      <c r="B15" s="109">
        <v>40</v>
      </c>
      <c r="C15" s="106">
        <v>230.5</v>
      </c>
      <c r="D15" s="106">
        <f t="shared" si="0"/>
        <v>0.47963876230309843</v>
      </c>
      <c r="E15" s="109"/>
      <c r="F15" s="81"/>
      <c r="G15" s="81"/>
      <c r="H15" s="81"/>
      <c r="I15" s="81"/>
      <c r="J15" s="81"/>
      <c r="K15" s="81"/>
      <c r="L15" s="81"/>
    </row>
    <row r="16" spans="1:12" s="87" customFormat="1" ht="15" customHeight="1">
      <c r="A16" s="164" t="s">
        <v>71</v>
      </c>
      <c r="B16" s="109">
        <v>40</v>
      </c>
      <c r="C16" s="106">
        <v>210</v>
      </c>
      <c r="D16" s="106">
        <f t="shared" si="0"/>
        <v>0.4369810849616081</v>
      </c>
      <c r="E16" s="109"/>
      <c r="F16" s="81"/>
      <c r="G16" s="81"/>
      <c r="H16" s="81"/>
      <c r="I16" s="81"/>
      <c r="J16" s="81"/>
      <c r="K16" s="81"/>
      <c r="L16" s="81"/>
    </row>
    <row r="17" spans="1:12" s="87" customFormat="1" ht="15" customHeight="1">
      <c r="A17" s="164" t="s">
        <v>132</v>
      </c>
      <c r="B17" s="109">
        <v>40</v>
      </c>
      <c r="C17" s="106">
        <v>217.5</v>
      </c>
      <c r="D17" s="106">
        <f t="shared" si="0"/>
        <v>0.45258755228166553</v>
      </c>
      <c r="E17" s="109"/>
      <c r="F17" s="81"/>
      <c r="G17" s="81"/>
      <c r="H17" s="81"/>
      <c r="I17" s="81"/>
      <c r="J17" s="81"/>
      <c r="K17" s="81"/>
      <c r="L17" s="81"/>
    </row>
    <row r="18" spans="1:12" s="87" customFormat="1" ht="15" customHeight="1">
      <c r="A18" s="164" t="s">
        <v>89</v>
      </c>
      <c r="B18" s="109">
        <v>40</v>
      </c>
      <c r="C18" s="106">
        <v>225</v>
      </c>
      <c r="D18" s="106">
        <f t="shared" si="0"/>
        <v>0.46819401960172297</v>
      </c>
      <c r="E18" s="109"/>
      <c r="F18" s="81"/>
      <c r="G18" s="81"/>
      <c r="H18" s="81"/>
      <c r="I18" s="81"/>
      <c r="J18" s="81"/>
      <c r="K18" s="81"/>
      <c r="L18" s="81"/>
    </row>
    <row r="19" spans="1:12" s="87" customFormat="1" ht="15" customHeight="1">
      <c r="A19" s="164" t="s">
        <v>116</v>
      </c>
      <c r="B19" s="109">
        <v>40</v>
      </c>
      <c r="C19" s="106">
        <v>229</v>
      </c>
      <c r="D19" s="106">
        <f t="shared" si="0"/>
        <v>0.4765174688390869</v>
      </c>
      <c r="E19" s="109"/>
      <c r="F19" s="81"/>
      <c r="G19" s="81"/>
      <c r="H19" s="81"/>
      <c r="I19" s="81"/>
      <c r="J19" s="81"/>
      <c r="K19" s="81"/>
      <c r="L19" s="81"/>
    </row>
    <row r="20" spans="1:12" s="87" customFormat="1" ht="15" customHeight="1">
      <c r="A20" s="164" t="s">
        <v>90</v>
      </c>
      <c r="B20" s="109">
        <v>40</v>
      </c>
      <c r="C20" s="106">
        <v>215</v>
      </c>
      <c r="D20" s="106">
        <f t="shared" si="0"/>
        <v>0.44738539650831305</v>
      </c>
      <c r="E20" s="109"/>
      <c r="F20" s="81"/>
      <c r="G20" s="81"/>
      <c r="H20" s="81"/>
      <c r="I20" s="81"/>
      <c r="J20" s="81"/>
      <c r="K20" s="81"/>
      <c r="L20" s="81"/>
    </row>
    <row r="21" spans="1:12" s="87" customFormat="1" ht="15" customHeight="1">
      <c r="A21" s="164" t="s">
        <v>91</v>
      </c>
      <c r="B21" s="109">
        <v>40</v>
      </c>
      <c r="C21" s="106">
        <v>220</v>
      </c>
      <c r="D21" s="106">
        <f t="shared" si="0"/>
        <v>0.457789708055018</v>
      </c>
      <c r="E21" s="109"/>
      <c r="F21" s="81"/>
      <c r="G21" s="81"/>
      <c r="H21" s="81"/>
      <c r="I21" s="81"/>
      <c r="J21" s="81"/>
      <c r="K21" s="81"/>
      <c r="L21" s="81"/>
    </row>
    <row r="22" spans="1:12" s="87" customFormat="1" ht="15" customHeight="1">
      <c r="A22" s="164" t="s">
        <v>117</v>
      </c>
      <c r="B22" s="109">
        <v>40</v>
      </c>
      <c r="C22" s="106">
        <v>210</v>
      </c>
      <c r="D22" s="106">
        <f t="shared" si="0"/>
        <v>0.4369810849616081</v>
      </c>
      <c r="E22" s="109"/>
      <c r="F22" s="81"/>
      <c r="G22" s="81"/>
      <c r="H22" s="81"/>
      <c r="I22" s="81"/>
      <c r="J22" s="81"/>
      <c r="K22" s="81"/>
      <c r="L22" s="81"/>
    </row>
    <row r="23" spans="1:12" s="87" customFormat="1" ht="15" customHeight="1">
      <c r="A23" s="164" t="s">
        <v>133</v>
      </c>
      <c r="B23" s="109">
        <v>40</v>
      </c>
      <c r="C23" s="106">
        <v>220</v>
      </c>
      <c r="D23" s="106">
        <f t="shared" si="0"/>
        <v>0.457789708055018</v>
      </c>
      <c r="E23" s="109"/>
      <c r="F23" s="81"/>
      <c r="G23" s="81"/>
      <c r="H23" s="81"/>
      <c r="I23" s="81"/>
      <c r="J23" s="81"/>
      <c r="K23" s="81"/>
      <c r="L23" s="81"/>
    </row>
    <row r="24" spans="1:12" s="87" customFormat="1" ht="15" customHeight="1">
      <c r="A24" s="164" t="s">
        <v>118</v>
      </c>
      <c r="B24" s="109">
        <v>40</v>
      </c>
      <c r="C24" s="106">
        <v>217</v>
      </c>
      <c r="D24" s="106">
        <f t="shared" si="0"/>
        <v>0.451547121126995</v>
      </c>
      <c r="E24" s="109"/>
      <c r="F24" s="81"/>
      <c r="G24" s="81"/>
      <c r="H24" s="81"/>
      <c r="I24" s="81"/>
      <c r="J24" s="81"/>
      <c r="K24" s="81"/>
      <c r="L24" s="81"/>
    </row>
    <row r="25" spans="1:12" s="87" customFormat="1" ht="15" customHeight="1">
      <c r="A25" s="171" t="s">
        <v>134</v>
      </c>
      <c r="B25" s="172">
        <v>40</v>
      </c>
      <c r="C25" s="163">
        <v>227</v>
      </c>
      <c r="D25" s="163">
        <f t="shared" si="0"/>
        <v>0.47235574422040494</v>
      </c>
      <c r="E25" s="109"/>
      <c r="F25" s="81"/>
      <c r="G25" s="81"/>
      <c r="H25" s="81"/>
      <c r="I25" s="81"/>
      <c r="J25" s="81"/>
      <c r="K25" s="81"/>
      <c r="L25" s="81"/>
    </row>
    <row r="26" spans="1:12" s="87" customFormat="1" ht="15" customHeight="1">
      <c r="A26" s="276" t="s">
        <v>72</v>
      </c>
      <c r="B26" s="276"/>
      <c r="C26" s="276"/>
      <c r="D26" s="276"/>
      <c r="E26" s="110"/>
      <c r="F26" s="81"/>
      <c r="G26" s="81"/>
      <c r="H26" s="81"/>
      <c r="I26" s="81"/>
      <c r="J26" s="81"/>
      <c r="K26" s="81"/>
      <c r="L26" s="81"/>
    </row>
    <row r="27" spans="1:12" s="87" customFormat="1" ht="15" customHeight="1">
      <c r="A27" s="170" t="s">
        <v>135</v>
      </c>
      <c r="B27" s="139">
        <v>40</v>
      </c>
      <c r="C27" s="156">
        <v>240</v>
      </c>
      <c r="D27" s="160">
        <f>C27/480.57</f>
        <v>0.49940695424183784</v>
      </c>
      <c r="E27" s="110"/>
      <c r="F27" s="81"/>
      <c r="G27" s="81"/>
      <c r="H27" s="81"/>
      <c r="I27" s="81"/>
      <c r="J27" s="81"/>
      <c r="K27" s="81"/>
      <c r="L27" s="81"/>
    </row>
    <row r="28" spans="1:12" s="87" customFormat="1" ht="15" customHeight="1">
      <c r="A28" s="164" t="s">
        <v>73</v>
      </c>
      <c r="B28" s="109">
        <v>40</v>
      </c>
      <c r="C28" s="106">
        <v>219</v>
      </c>
      <c r="D28" s="106">
        <f aca="true" t="shared" si="1" ref="D28:D36">C28/480.57</f>
        <v>0.455708845745677</v>
      </c>
      <c r="E28" s="110"/>
      <c r="F28" s="81"/>
      <c r="G28" s="81"/>
      <c r="H28" s="81"/>
      <c r="I28" s="81"/>
      <c r="J28" s="81"/>
      <c r="K28" s="81"/>
      <c r="L28" s="81"/>
    </row>
    <row r="29" spans="1:12" s="87" customFormat="1" ht="15" customHeight="1">
      <c r="A29" s="164" t="s">
        <v>136</v>
      </c>
      <c r="B29" s="109">
        <v>40</v>
      </c>
      <c r="C29" s="90">
        <v>212.5</v>
      </c>
      <c r="D29" s="106">
        <f t="shared" si="1"/>
        <v>0.44218324073496057</v>
      </c>
      <c r="E29" s="110"/>
      <c r="F29" s="81"/>
      <c r="G29" s="81"/>
      <c r="H29" s="81"/>
      <c r="I29" s="81"/>
      <c r="J29" s="81"/>
      <c r="K29" s="81"/>
      <c r="L29" s="81"/>
    </row>
    <row r="30" spans="1:12" s="87" customFormat="1" ht="15" customHeight="1">
      <c r="A30" s="164" t="s">
        <v>74</v>
      </c>
      <c r="B30" s="109">
        <v>40</v>
      </c>
      <c r="C30" s="106">
        <v>203</v>
      </c>
      <c r="D30" s="106">
        <f t="shared" si="1"/>
        <v>0.42241504879622116</v>
      </c>
      <c r="E30" s="110"/>
      <c r="F30" s="81"/>
      <c r="G30" s="81"/>
      <c r="H30" s="81"/>
      <c r="I30" s="81"/>
      <c r="J30" s="81"/>
      <c r="K30" s="81"/>
      <c r="L30" s="81"/>
    </row>
    <row r="31" spans="1:12" s="87" customFormat="1" ht="15" customHeight="1">
      <c r="A31" s="164" t="s">
        <v>137</v>
      </c>
      <c r="B31" s="109">
        <v>40</v>
      </c>
      <c r="C31" s="90">
        <v>197.5</v>
      </c>
      <c r="D31" s="106">
        <f t="shared" si="1"/>
        <v>0.4109703060948457</v>
      </c>
      <c r="E31" s="110"/>
      <c r="F31" s="81"/>
      <c r="G31" s="81"/>
      <c r="H31" s="81"/>
      <c r="I31" s="81"/>
      <c r="J31" s="81"/>
      <c r="K31" s="81"/>
      <c r="L31" s="81"/>
    </row>
    <row r="32" spans="1:12" s="87" customFormat="1" ht="15" customHeight="1">
      <c r="A32" s="164" t="s">
        <v>75</v>
      </c>
      <c r="B32" s="109">
        <v>40</v>
      </c>
      <c r="C32" s="106">
        <v>192</v>
      </c>
      <c r="D32" s="106">
        <f t="shared" si="1"/>
        <v>0.3995255633934703</v>
      </c>
      <c r="E32" s="110"/>
      <c r="F32" s="81"/>
      <c r="G32" s="81"/>
      <c r="H32" s="81"/>
      <c r="I32" s="81"/>
      <c r="J32" s="81"/>
      <c r="K32" s="81"/>
      <c r="L32" s="81"/>
    </row>
    <row r="33" spans="1:12" s="87" customFormat="1" ht="15" customHeight="1">
      <c r="A33" s="164" t="s">
        <v>138</v>
      </c>
      <c r="B33" s="109">
        <v>40</v>
      </c>
      <c r="C33" s="106">
        <v>189</v>
      </c>
      <c r="D33" s="106">
        <f t="shared" si="1"/>
        <v>0.3932829764654473</v>
      </c>
      <c r="E33" s="110"/>
      <c r="F33" s="81"/>
      <c r="G33" s="81"/>
      <c r="H33" s="81"/>
      <c r="I33" s="81"/>
      <c r="J33" s="81"/>
      <c r="K33" s="81"/>
      <c r="L33" s="81"/>
    </row>
    <row r="34" spans="1:12" s="87" customFormat="1" ht="15" customHeight="1">
      <c r="A34" s="164" t="s">
        <v>76</v>
      </c>
      <c r="B34" s="109">
        <v>40</v>
      </c>
      <c r="C34" s="106">
        <v>185</v>
      </c>
      <c r="D34" s="106">
        <f t="shared" si="1"/>
        <v>0.3849595272280833</v>
      </c>
      <c r="E34" s="110"/>
      <c r="F34" s="81"/>
      <c r="G34" s="81"/>
      <c r="H34" s="81"/>
      <c r="I34" s="81"/>
      <c r="J34" s="81"/>
      <c r="K34" s="81"/>
      <c r="L34" s="81"/>
    </row>
    <row r="35" spans="1:12" s="87" customFormat="1" ht="15" customHeight="1">
      <c r="A35" s="164" t="s">
        <v>139</v>
      </c>
      <c r="B35" s="109">
        <v>40</v>
      </c>
      <c r="C35" s="106">
        <v>200</v>
      </c>
      <c r="D35" s="106">
        <f t="shared" si="1"/>
        <v>0.4161724618681982</v>
      </c>
      <c r="E35" s="110"/>
      <c r="F35" s="81"/>
      <c r="G35" s="81"/>
      <c r="H35" s="81"/>
      <c r="I35" s="81"/>
      <c r="J35" s="81"/>
      <c r="K35" s="81"/>
      <c r="L35" s="81"/>
    </row>
    <row r="36" spans="1:12" s="87" customFormat="1" ht="15" customHeight="1">
      <c r="A36" s="171" t="s">
        <v>189</v>
      </c>
      <c r="B36" s="172">
        <v>40</v>
      </c>
      <c r="C36" s="163">
        <v>196</v>
      </c>
      <c r="D36" s="163">
        <f t="shared" si="1"/>
        <v>0.40784901263083423</v>
      </c>
      <c r="E36" s="110"/>
      <c r="F36" s="81"/>
      <c r="G36" s="81"/>
      <c r="H36" s="81"/>
      <c r="I36" s="81"/>
      <c r="J36" s="81"/>
      <c r="K36" s="81"/>
      <c r="L36" s="81"/>
    </row>
    <row r="37" spans="1:12" s="87" customFormat="1" ht="15" customHeight="1">
      <c r="A37" s="276" t="s">
        <v>77</v>
      </c>
      <c r="B37" s="276"/>
      <c r="C37" s="276"/>
      <c r="D37" s="276"/>
      <c r="E37" s="110"/>
      <c r="F37" s="81"/>
      <c r="G37" s="81"/>
      <c r="H37" s="81"/>
      <c r="I37" s="81"/>
      <c r="J37" s="81"/>
      <c r="K37" s="81"/>
      <c r="L37" s="81"/>
    </row>
    <row r="38" spans="1:12" s="87" customFormat="1" ht="15" customHeight="1">
      <c r="A38" s="170" t="s">
        <v>93</v>
      </c>
      <c r="B38" s="155" t="s">
        <v>95</v>
      </c>
      <c r="C38" s="156">
        <v>189</v>
      </c>
      <c r="D38" s="160">
        <f>C38/480.57</f>
        <v>0.3932829764654473</v>
      </c>
      <c r="E38" s="110"/>
      <c r="F38" s="81"/>
      <c r="G38" s="81"/>
      <c r="H38" s="81"/>
      <c r="I38" s="81"/>
      <c r="J38" s="81"/>
      <c r="K38" s="81"/>
      <c r="L38" s="81"/>
    </row>
    <row r="39" spans="1:12" s="87" customFormat="1" ht="18" customHeight="1">
      <c r="A39" s="164" t="s">
        <v>94</v>
      </c>
      <c r="B39" s="88" t="s">
        <v>95</v>
      </c>
      <c r="C39" s="90">
        <v>172.5</v>
      </c>
      <c r="D39" s="106">
        <f aca="true" t="shared" si="2" ref="D39:D49">C39/480.57</f>
        <v>0.35894874836132096</v>
      </c>
      <c r="E39" s="110"/>
      <c r="F39" s="81"/>
      <c r="G39" s="81"/>
      <c r="H39" s="81"/>
      <c r="I39" s="81"/>
      <c r="J39" s="81"/>
      <c r="K39" s="81"/>
      <c r="L39" s="81"/>
    </row>
    <row r="40" spans="1:12" s="87" customFormat="1" ht="12.75">
      <c r="A40" s="164" t="s">
        <v>97</v>
      </c>
      <c r="B40" s="88">
        <v>50</v>
      </c>
      <c r="C40" s="90">
        <v>176.5</v>
      </c>
      <c r="D40" s="106">
        <f t="shared" si="2"/>
        <v>0.3672721975986849</v>
      </c>
      <c r="E40" s="110"/>
      <c r="F40" s="81"/>
      <c r="G40" s="81"/>
      <c r="H40" s="81"/>
      <c r="I40" s="81"/>
      <c r="J40" s="81"/>
      <c r="K40" s="81"/>
      <c r="L40" s="81"/>
    </row>
    <row r="41" spans="1:12" s="87" customFormat="1" ht="15" customHeight="1">
      <c r="A41" s="164" t="s">
        <v>78</v>
      </c>
      <c r="B41" s="88">
        <v>50</v>
      </c>
      <c r="C41" s="106">
        <v>170</v>
      </c>
      <c r="D41" s="106">
        <f t="shared" si="2"/>
        <v>0.3537465925879685</v>
      </c>
      <c r="E41" s="110"/>
      <c r="F41" s="81"/>
      <c r="G41" s="81"/>
      <c r="H41" s="81"/>
      <c r="I41" s="81"/>
      <c r="J41" s="81"/>
      <c r="K41" s="81"/>
      <c r="L41" s="81"/>
    </row>
    <row r="42" spans="1:12" s="87" customFormat="1" ht="15" customHeight="1">
      <c r="A42" s="164" t="s">
        <v>79</v>
      </c>
      <c r="B42" s="88">
        <v>50</v>
      </c>
      <c r="C42" s="106">
        <v>172</v>
      </c>
      <c r="D42" s="106">
        <f t="shared" si="2"/>
        <v>0.35790831720665045</v>
      </c>
      <c r="E42" s="110"/>
      <c r="F42" s="81"/>
      <c r="G42" s="81"/>
      <c r="H42" s="81"/>
      <c r="I42" s="81"/>
      <c r="J42" s="81"/>
      <c r="K42" s="81"/>
      <c r="L42" s="81"/>
    </row>
    <row r="43" spans="1:12" s="87" customFormat="1" ht="15" customHeight="1">
      <c r="A43" s="164" t="s">
        <v>80</v>
      </c>
      <c r="B43" s="88">
        <v>50</v>
      </c>
      <c r="C43" s="106">
        <v>170</v>
      </c>
      <c r="D43" s="106">
        <f t="shared" si="2"/>
        <v>0.3537465925879685</v>
      </c>
      <c r="E43" s="110"/>
      <c r="F43" s="81"/>
      <c r="G43" s="81"/>
      <c r="H43" s="81"/>
      <c r="I43" s="81"/>
      <c r="J43" s="81"/>
      <c r="K43" s="81"/>
      <c r="L43" s="81"/>
    </row>
    <row r="44" spans="1:12" s="87" customFormat="1" ht="15" customHeight="1">
      <c r="A44" s="164" t="s">
        <v>81</v>
      </c>
      <c r="B44" s="88">
        <v>50</v>
      </c>
      <c r="C44" s="106">
        <v>166</v>
      </c>
      <c r="D44" s="106">
        <f t="shared" si="2"/>
        <v>0.3454231433506045</v>
      </c>
      <c r="E44" s="110"/>
      <c r="F44" s="81"/>
      <c r="G44" s="81"/>
      <c r="H44" s="81"/>
      <c r="I44" s="81"/>
      <c r="J44" s="81"/>
      <c r="K44" s="81"/>
      <c r="L44" s="81"/>
    </row>
    <row r="45" spans="1:12" s="87" customFormat="1" ht="15" customHeight="1">
      <c r="A45" s="164" t="s">
        <v>82</v>
      </c>
      <c r="B45" s="88">
        <v>50</v>
      </c>
      <c r="C45" s="90">
        <v>164</v>
      </c>
      <c r="D45" s="106">
        <f t="shared" si="2"/>
        <v>0.3412614187319225</v>
      </c>
      <c r="E45" s="110"/>
      <c r="F45" s="81"/>
      <c r="G45" s="81"/>
      <c r="H45" s="81"/>
      <c r="I45" s="81"/>
      <c r="J45" s="81"/>
      <c r="K45" s="81"/>
      <c r="L45" s="81"/>
    </row>
    <row r="46" spans="1:12" s="87" customFormat="1" ht="15" customHeight="1">
      <c r="A46" s="164" t="s">
        <v>83</v>
      </c>
      <c r="B46" s="88">
        <v>50</v>
      </c>
      <c r="C46" s="106">
        <v>157</v>
      </c>
      <c r="D46" s="106">
        <f t="shared" si="2"/>
        <v>0.3266953825665356</v>
      </c>
      <c r="E46" s="110"/>
      <c r="F46" s="81"/>
      <c r="G46" s="81"/>
      <c r="H46" s="81"/>
      <c r="I46" s="81"/>
      <c r="J46" s="81"/>
      <c r="K46" s="81"/>
      <c r="L46" s="81"/>
    </row>
    <row r="47" spans="1:12" s="87" customFormat="1" ht="15" customHeight="1">
      <c r="A47" s="164" t="s">
        <v>84</v>
      </c>
      <c r="B47" s="88">
        <v>50</v>
      </c>
      <c r="C47" s="106">
        <v>262</v>
      </c>
      <c r="D47" s="106">
        <f t="shared" si="2"/>
        <v>0.5451859250473396</v>
      </c>
      <c r="E47" s="110"/>
      <c r="F47" s="81"/>
      <c r="G47" s="81"/>
      <c r="H47" s="81"/>
      <c r="I47" s="81"/>
      <c r="J47" s="81"/>
      <c r="K47" s="81"/>
      <c r="L47" s="81"/>
    </row>
    <row r="48" spans="1:12" s="87" customFormat="1" ht="15" customHeight="1">
      <c r="A48" s="151" t="s">
        <v>96</v>
      </c>
      <c r="B48" s="88">
        <v>25</v>
      </c>
      <c r="C48" s="106">
        <v>1211</v>
      </c>
      <c r="D48" s="106">
        <f t="shared" si="2"/>
        <v>2.51992425661194</v>
      </c>
      <c r="E48" s="110"/>
      <c r="F48" s="81"/>
      <c r="G48" s="81"/>
      <c r="H48" s="81"/>
      <c r="I48" s="81"/>
      <c r="J48" s="113"/>
      <c r="K48" s="81"/>
      <c r="L48" s="81"/>
    </row>
    <row r="49" spans="1:12" s="87" customFormat="1" ht="15" customHeight="1">
      <c r="A49" s="161" t="s">
        <v>98</v>
      </c>
      <c r="B49" s="162">
        <v>40</v>
      </c>
      <c r="C49" s="163">
        <v>387</v>
      </c>
      <c r="D49" s="163">
        <f t="shared" si="2"/>
        <v>0.8052937137149635</v>
      </c>
      <c r="E49" s="110"/>
      <c r="F49" s="81"/>
      <c r="G49" s="81"/>
      <c r="H49" s="81"/>
      <c r="I49" s="81"/>
      <c r="J49" s="81"/>
      <c r="K49" s="81"/>
      <c r="L49" s="81"/>
    </row>
    <row r="50" spans="1:12" s="87" customFormat="1" ht="15" customHeight="1">
      <c r="A50" s="281" t="s">
        <v>85</v>
      </c>
      <c r="B50" s="281"/>
      <c r="C50" s="281"/>
      <c r="D50" s="276"/>
      <c r="E50" s="110"/>
      <c r="F50" s="81"/>
      <c r="G50" s="81"/>
      <c r="H50" s="81"/>
      <c r="I50" s="81"/>
      <c r="J50" s="81"/>
      <c r="K50" s="81"/>
      <c r="L50" s="81"/>
    </row>
    <row r="51" spans="1:12" s="87" customFormat="1" ht="15" customHeight="1">
      <c r="A51" s="170" t="s">
        <v>86</v>
      </c>
      <c r="B51" s="139">
        <v>40</v>
      </c>
      <c r="C51" s="160">
        <v>243</v>
      </c>
      <c r="D51" s="160">
        <f>C51/480.57</f>
        <v>0.5056495411698608</v>
      </c>
      <c r="E51" s="110"/>
      <c r="F51" s="81"/>
      <c r="G51" s="81"/>
      <c r="H51" s="81"/>
      <c r="I51" s="81"/>
      <c r="J51" s="81"/>
      <c r="K51" s="81"/>
      <c r="L51" s="81"/>
    </row>
    <row r="52" spans="1:12" s="87" customFormat="1" ht="15" customHeight="1">
      <c r="A52" s="14" t="s">
        <v>88</v>
      </c>
      <c r="B52" s="165">
        <v>40</v>
      </c>
      <c r="C52" s="106">
        <v>243</v>
      </c>
      <c r="D52" s="106">
        <f aca="true" t="shared" si="3" ref="D52:D58">C52/480.57</f>
        <v>0.5056495411698608</v>
      </c>
      <c r="E52" s="110"/>
      <c r="F52" s="81"/>
      <c r="G52" s="81"/>
      <c r="H52" s="81"/>
      <c r="I52" s="81"/>
      <c r="J52" s="81"/>
      <c r="K52" s="81"/>
      <c r="L52" s="81"/>
    </row>
    <row r="53" spans="1:12" s="87" customFormat="1" ht="15" customHeight="1">
      <c r="A53" s="164" t="s">
        <v>87</v>
      </c>
      <c r="B53" s="109">
        <v>40</v>
      </c>
      <c r="C53" s="106">
        <v>231</v>
      </c>
      <c r="D53" s="106">
        <f t="shared" si="3"/>
        <v>0.4806791934577689</v>
      </c>
      <c r="E53" s="110"/>
      <c r="F53" s="81"/>
      <c r="G53" s="81"/>
      <c r="H53" s="81"/>
      <c r="I53" s="81"/>
      <c r="J53" s="81"/>
      <c r="K53" s="81"/>
      <c r="L53" s="81"/>
    </row>
    <row r="54" spans="1:12" s="87" customFormat="1" ht="15" customHeight="1">
      <c r="A54" s="164" t="s">
        <v>102</v>
      </c>
      <c r="B54" s="151"/>
      <c r="C54" s="106">
        <v>172</v>
      </c>
      <c r="D54" s="106">
        <f t="shared" si="3"/>
        <v>0.35790831720665045</v>
      </c>
      <c r="E54" s="110"/>
      <c r="F54" s="81"/>
      <c r="G54" s="81"/>
      <c r="H54" s="81"/>
      <c r="I54" s="81"/>
      <c r="J54" s="81"/>
      <c r="K54" s="81"/>
      <c r="L54" s="81"/>
    </row>
    <row r="55" spans="1:12" s="87" customFormat="1" ht="15" customHeight="1">
      <c r="A55" s="164" t="s">
        <v>99</v>
      </c>
      <c r="B55" s="109">
        <v>40</v>
      </c>
      <c r="C55" s="106">
        <v>197</v>
      </c>
      <c r="D55" s="106">
        <f t="shared" si="3"/>
        <v>0.4099298749401752</v>
      </c>
      <c r="E55" s="110"/>
      <c r="F55" s="81"/>
      <c r="G55" s="81"/>
      <c r="H55" s="81"/>
      <c r="I55" s="81"/>
      <c r="J55" s="81"/>
      <c r="K55" s="81"/>
      <c r="L55" s="81"/>
    </row>
    <row r="56" spans="1:12" s="87" customFormat="1" ht="15" customHeight="1">
      <c r="A56" s="164" t="s">
        <v>101</v>
      </c>
      <c r="B56" s="109">
        <v>50</v>
      </c>
      <c r="C56" s="106">
        <v>48</v>
      </c>
      <c r="D56" s="106">
        <f t="shared" si="3"/>
        <v>0.09988139084836757</v>
      </c>
      <c r="E56" s="110"/>
      <c r="F56" s="81"/>
      <c r="G56" s="81"/>
      <c r="H56" s="81"/>
      <c r="I56" s="81"/>
      <c r="J56" s="81"/>
      <c r="K56" s="81"/>
      <c r="L56" s="81"/>
    </row>
    <row r="57" spans="1:12" s="87" customFormat="1" ht="15" customHeight="1">
      <c r="A57" s="164" t="s">
        <v>100</v>
      </c>
      <c r="B57" s="109">
        <v>50</v>
      </c>
      <c r="C57" s="106">
        <v>48</v>
      </c>
      <c r="D57" s="106">
        <f t="shared" si="3"/>
        <v>0.09988139084836757</v>
      </c>
      <c r="E57" s="110"/>
      <c r="F57" s="81"/>
      <c r="G57" s="81"/>
      <c r="H57" s="81"/>
      <c r="I57" s="81"/>
      <c r="J57" s="81"/>
      <c r="K57" s="81"/>
      <c r="L57" s="81"/>
    </row>
    <row r="58" spans="1:5" s="87" customFormat="1" ht="15" customHeight="1">
      <c r="A58" s="171" t="s">
        <v>103</v>
      </c>
      <c r="B58" s="172">
        <v>40</v>
      </c>
      <c r="C58" s="163">
        <v>318</v>
      </c>
      <c r="D58" s="163">
        <f t="shared" si="3"/>
        <v>0.6617142143704351</v>
      </c>
      <c r="E58" s="110"/>
    </row>
    <row r="59" spans="1:5" s="87" customFormat="1" ht="15" customHeight="1">
      <c r="A59" s="275" t="s">
        <v>34</v>
      </c>
      <c r="B59" s="275"/>
      <c r="C59" s="275"/>
      <c r="D59" s="110"/>
      <c r="E59" s="110"/>
    </row>
    <row r="60" spans="1:5" s="87" customFormat="1" ht="19.5" customHeight="1">
      <c r="A60" s="149" t="s">
        <v>342</v>
      </c>
      <c r="B60" s="114"/>
      <c r="C60" s="112"/>
      <c r="D60" s="110"/>
      <c r="E60" s="110"/>
    </row>
    <row r="61" spans="1:5" s="87" customFormat="1" ht="12.75">
      <c r="A61" s="115"/>
      <c r="B61" s="114"/>
      <c r="C61" s="112"/>
      <c r="D61" s="110"/>
      <c r="E61" s="110"/>
    </row>
  </sheetData>
  <sheetProtection/>
  <mergeCells count="9">
    <mergeCell ref="A59:C59"/>
    <mergeCell ref="A7:D7"/>
    <mergeCell ref="A26:D26"/>
    <mergeCell ref="A37:D37"/>
    <mergeCell ref="A1:D1"/>
    <mergeCell ref="A2:D2"/>
    <mergeCell ref="A3:D3"/>
    <mergeCell ref="A4:D4"/>
    <mergeCell ref="A50:D5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3" r:id="rId1"/>
  <headerFooter>
    <oddHeader>&amp;LODEPA</oddHead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view="pageBreakPreview" zoomScaleSheetLayoutView="100" zoomScalePageLayoutView="0" workbookViewId="0" topLeftCell="A1">
      <selection activeCell="F1" sqref="F1"/>
    </sheetView>
  </sheetViews>
  <sheetFormatPr defaultColWidth="11.421875" defaultRowHeight="12.75"/>
  <cols>
    <col min="1" max="1" width="40.140625" style="21" customWidth="1"/>
    <col min="2" max="2" width="22.57421875" style="21" customWidth="1"/>
    <col min="3" max="3" width="20.57421875" style="21" bestFit="1" customWidth="1"/>
    <col min="4" max="4" width="20.00390625" style="83" customWidth="1"/>
    <col min="5" max="5" width="31.57421875" style="222" bestFit="1" customWidth="1"/>
    <col min="7" max="7" width="11.421875" style="94" customWidth="1"/>
    <col min="8" max="8" width="11.421875" style="91" customWidth="1"/>
  </cols>
  <sheetData>
    <row r="1" spans="1:8" ht="12.75">
      <c r="A1" s="277" t="s">
        <v>185</v>
      </c>
      <c r="B1" s="277"/>
      <c r="C1" s="277"/>
      <c r="D1" s="277"/>
      <c r="E1" s="277"/>
      <c r="H1" s="93"/>
    </row>
    <row r="2" spans="1:8" ht="12.75">
      <c r="A2" s="283" t="s">
        <v>140</v>
      </c>
      <c r="B2" s="283"/>
      <c r="C2" s="283"/>
      <c r="D2" s="283"/>
      <c r="E2" s="283"/>
      <c r="H2" s="93"/>
    </row>
    <row r="3" spans="1:8" ht="12.75">
      <c r="A3" s="248" t="s">
        <v>226</v>
      </c>
      <c r="B3" s="248"/>
      <c r="C3" s="248"/>
      <c r="D3" s="248"/>
      <c r="E3" s="248"/>
      <c r="H3" s="93"/>
    </row>
    <row r="4" spans="1:8" ht="12.75">
      <c r="A4" s="280" t="s">
        <v>340</v>
      </c>
      <c r="B4" s="280"/>
      <c r="C4" s="280"/>
      <c r="D4" s="280"/>
      <c r="E4" s="280"/>
      <c r="H4" s="93"/>
    </row>
    <row r="5" spans="1:8" ht="12.75">
      <c r="A5" s="97"/>
      <c r="B5" s="111"/>
      <c r="C5" s="111"/>
      <c r="D5" s="194"/>
      <c r="E5" s="194"/>
      <c r="H5" s="93"/>
    </row>
    <row r="6" spans="1:8" ht="12.75">
      <c r="A6" s="114"/>
      <c r="B6" s="114"/>
      <c r="C6" s="114"/>
      <c r="D6" s="146"/>
      <c r="E6" s="146"/>
      <c r="G6" s="95"/>
      <c r="H6" s="93"/>
    </row>
    <row r="7" spans="1:9" ht="12.75">
      <c r="A7" s="215" t="s">
        <v>52</v>
      </c>
      <c r="B7" s="169" t="s">
        <v>29</v>
      </c>
      <c r="C7" s="215" t="s">
        <v>228</v>
      </c>
      <c r="D7" s="216" t="s">
        <v>238</v>
      </c>
      <c r="E7" s="169" t="s">
        <v>227</v>
      </c>
      <c r="G7" s="13"/>
      <c r="H7" s="92"/>
      <c r="I7" s="13"/>
    </row>
    <row r="8" spans="1:9" ht="12.75">
      <c r="A8" s="269" t="s">
        <v>54</v>
      </c>
      <c r="B8" s="269"/>
      <c r="C8" s="269"/>
      <c r="D8" s="269"/>
      <c r="E8" s="269"/>
      <c r="G8" s="96"/>
      <c r="H8" s="92"/>
      <c r="I8" s="13"/>
    </row>
    <row r="9" spans="1:8" ht="12.75">
      <c r="A9" s="151" t="s">
        <v>152</v>
      </c>
      <c r="B9" s="88" t="s">
        <v>147</v>
      </c>
      <c r="C9" s="96">
        <f>300*50</f>
        <v>15000</v>
      </c>
      <c r="D9" s="96" t="s">
        <v>216</v>
      </c>
      <c r="E9" s="106" t="s">
        <v>348</v>
      </c>
      <c r="G9" s="96"/>
      <c r="H9" s="92"/>
    </row>
    <row r="10" spans="1:8" ht="12.75">
      <c r="A10" s="151" t="s">
        <v>239</v>
      </c>
      <c r="B10" s="88" t="s">
        <v>146</v>
      </c>
      <c r="C10" s="96">
        <f>1850*25</f>
        <v>46250</v>
      </c>
      <c r="D10" s="96" t="s">
        <v>258</v>
      </c>
      <c r="E10" s="106" t="s">
        <v>349</v>
      </c>
      <c r="G10" s="96"/>
      <c r="H10" s="92"/>
    </row>
    <row r="11" spans="1:8" ht="12.75">
      <c r="A11" s="151" t="s">
        <v>240</v>
      </c>
      <c r="B11" s="88" t="s">
        <v>146</v>
      </c>
      <c r="C11" s="96">
        <f>2200*25</f>
        <v>55000</v>
      </c>
      <c r="D11" s="96" t="s">
        <v>293</v>
      </c>
      <c r="E11" s="106" t="s">
        <v>350</v>
      </c>
      <c r="G11" s="96"/>
      <c r="H11" s="92"/>
    </row>
    <row r="12" spans="1:8" ht="12.75">
      <c r="A12" s="151" t="s">
        <v>294</v>
      </c>
      <c r="B12" s="88" t="s">
        <v>141</v>
      </c>
      <c r="C12" s="96">
        <v>1250</v>
      </c>
      <c r="D12" s="96" t="s">
        <v>324</v>
      </c>
      <c r="E12" s="106" t="s">
        <v>394</v>
      </c>
      <c r="F12" s="75"/>
      <c r="G12" s="96"/>
      <c r="H12" s="92"/>
    </row>
    <row r="13" spans="1:8" ht="12.75">
      <c r="A13" s="151" t="s">
        <v>241</v>
      </c>
      <c r="B13" s="88" t="s">
        <v>148</v>
      </c>
      <c r="C13" s="96">
        <f>3100*22.7</f>
        <v>70370</v>
      </c>
      <c r="D13" s="96" t="s">
        <v>318</v>
      </c>
      <c r="E13" s="106" t="s">
        <v>351</v>
      </c>
      <c r="F13" s="75"/>
      <c r="G13" s="96"/>
      <c r="H13" s="92"/>
    </row>
    <row r="14" spans="1:8" ht="12.75">
      <c r="A14" s="151" t="s">
        <v>167</v>
      </c>
      <c r="B14" s="88" t="s">
        <v>149</v>
      </c>
      <c r="C14" s="96">
        <v>59900</v>
      </c>
      <c r="D14" s="96" t="s">
        <v>330</v>
      </c>
      <c r="E14" s="106" t="s">
        <v>352</v>
      </c>
      <c r="G14" s="96"/>
      <c r="H14" s="92"/>
    </row>
    <row r="15" spans="1:8" ht="12.75">
      <c r="A15" s="151" t="s">
        <v>65</v>
      </c>
      <c r="B15" s="88" t="s">
        <v>149</v>
      </c>
      <c r="C15" s="96">
        <v>59900</v>
      </c>
      <c r="D15" s="96" t="s">
        <v>330</v>
      </c>
      <c r="E15" s="106" t="s">
        <v>352</v>
      </c>
      <c r="G15" s="96"/>
      <c r="H15" s="92"/>
    </row>
    <row r="16" spans="1:8" ht="12.75">
      <c r="A16" s="151" t="s">
        <v>242</v>
      </c>
      <c r="B16" s="88" t="s">
        <v>141</v>
      </c>
      <c r="C16" s="96">
        <f>4200</f>
        <v>4200</v>
      </c>
      <c r="D16" s="96" t="s">
        <v>295</v>
      </c>
      <c r="E16" s="106" t="s">
        <v>353</v>
      </c>
      <c r="G16" s="96"/>
      <c r="H16" s="92"/>
    </row>
    <row r="17" spans="1:8" ht="12.75">
      <c r="A17" s="151" t="s">
        <v>347</v>
      </c>
      <c r="B17" s="88" t="s">
        <v>141</v>
      </c>
      <c r="C17" s="96">
        <v>2700</v>
      </c>
      <c r="D17" s="96" t="s">
        <v>217</v>
      </c>
      <c r="E17" s="106" t="s">
        <v>354</v>
      </c>
      <c r="G17" s="96"/>
      <c r="H17" s="92"/>
    </row>
    <row r="18" spans="1:8" ht="12.75">
      <c r="A18" s="151" t="s">
        <v>55</v>
      </c>
      <c r="B18" s="88" t="s">
        <v>276</v>
      </c>
      <c r="C18" s="96">
        <v>90400</v>
      </c>
      <c r="D18" s="96" t="s">
        <v>336</v>
      </c>
      <c r="E18" s="106" t="s">
        <v>331</v>
      </c>
      <c r="G18" s="236"/>
      <c r="H18" s="92"/>
    </row>
    <row r="19" spans="1:8" ht="12.75">
      <c r="A19" s="151" t="s">
        <v>56</v>
      </c>
      <c r="B19" s="88" t="s">
        <v>276</v>
      </c>
      <c r="C19" s="96">
        <v>90400</v>
      </c>
      <c r="D19" s="96" t="s">
        <v>336</v>
      </c>
      <c r="E19" s="106" t="s">
        <v>331</v>
      </c>
      <c r="G19" s="96"/>
      <c r="H19" s="92"/>
    </row>
    <row r="20" spans="1:8" ht="12.75">
      <c r="A20" s="151" t="s">
        <v>243</v>
      </c>
      <c r="B20" s="88" t="s">
        <v>276</v>
      </c>
      <c r="C20" s="96">
        <v>90400</v>
      </c>
      <c r="D20" s="96" t="s">
        <v>336</v>
      </c>
      <c r="E20" s="106" t="s">
        <v>331</v>
      </c>
      <c r="G20" s="96"/>
      <c r="H20" s="92"/>
    </row>
    <row r="21" spans="1:8" ht="12.75">
      <c r="A21" s="151" t="s">
        <v>57</v>
      </c>
      <c r="B21" s="88" t="s">
        <v>276</v>
      </c>
      <c r="C21" s="96">
        <v>90400</v>
      </c>
      <c r="D21" s="96" t="s">
        <v>336</v>
      </c>
      <c r="E21" s="106" t="s">
        <v>331</v>
      </c>
      <c r="G21" s="96"/>
      <c r="H21" s="92"/>
    </row>
    <row r="22" spans="1:8" ht="12.75">
      <c r="A22" s="151" t="s">
        <v>58</v>
      </c>
      <c r="B22" s="88" t="s">
        <v>150</v>
      </c>
      <c r="C22" s="96">
        <v>19960</v>
      </c>
      <c r="D22" s="96" t="s">
        <v>337</v>
      </c>
      <c r="E22" s="106" t="s">
        <v>355</v>
      </c>
      <c r="G22" s="96"/>
      <c r="H22" s="92"/>
    </row>
    <row r="23" spans="1:8" ht="12.75">
      <c r="A23" s="151" t="s">
        <v>59</v>
      </c>
      <c r="B23" s="88" t="s">
        <v>276</v>
      </c>
      <c r="C23" s="96">
        <v>90400</v>
      </c>
      <c r="D23" s="96" t="s">
        <v>336</v>
      </c>
      <c r="E23" s="106" t="s">
        <v>331</v>
      </c>
      <c r="G23" s="96"/>
      <c r="H23" s="92"/>
    </row>
    <row r="24" spans="1:8" ht="12.75">
      <c r="A24" s="151" t="s">
        <v>60</v>
      </c>
      <c r="B24" s="88" t="s">
        <v>276</v>
      </c>
      <c r="C24" s="96">
        <v>90400</v>
      </c>
      <c r="D24" s="96" t="s">
        <v>336</v>
      </c>
      <c r="E24" s="106" t="s">
        <v>331</v>
      </c>
      <c r="G24" s="96"/>
      <c r="H24" s="92"/>
    </row>
    <row r="25" spans="1:8" ht="12.75">
      <c r="A25" s="151" t="s">
        <v>244</v>
      </c>
      <c r="B25" s="88" t="s">
        <v>276</v>
      </c>
      <c r="C25" s="96">
        <v>90400</v>
      </c>
      <c r="D25" s="96" t="s">
        <v>336</v>
      </c>
      <c r="E25" s="106" t="s">
        <v>331</v>
      </c>
      <c r="H25" s="92"/>
    </row>
    <row r="26" spans="1:8" ht="12.75">
      <c r="A26" s="282" t="s">
        <v>61</v>
      </c>
      <c r="B26" s="282"/>
      <c r="C26" s="282"/>
      <c r="D26" s="282"/>
      <c r="E26" s="282"/>
      <c r="H26" s="92"/>
    </row>
    <row r="27" spans="1:8" ht="12.75">
      <c r="A27" s="159" t="s">
        <v>168</v>
      </c>
      <c r="B27" s="155" t="s">
        <v>145</v>
      </c>
      <c r="C27" s="108">
        <v>18200</v>
      </c>
      <c r="D27" s="108" t="s">
        <v>299</v>
      </c>
      <c r="E27" s="160" t="s">
        <v>356</v>
      </c>
      <c r="G27" s="96"/>
      <c r="H27" s="92"/>
    </row>
    <row r="28" spans="1:8" ht="12.75">
      <c r="A28" s="151" t="s">
        <v>245</v>
      </c>
      <c r="B28" s="88" t="s">
        <v>145</v>
      </c>
      <c r="C28" s="96">
        <v>19500</v>
      </c>
      <c r="D28" s="96" t="s">
        <v>259</v>
      </c>
      <c r="E28" s="106" t="s">
        <v>357</v>
      </c>
      <c r="G28" s="96"/>
      <c r="H28" s="92"/>
    </row>
    <row r="29" spans="1:8" ht="12.75">
      <c r="A29" s="151" t="s">
        <v>172</v>
      </c>
      <c r="B29" s="88" t="s">
        <v>144</v>
      </c>
      <c r="C29" s="96">
        <v>11800</v>
      </c>
      <c r="D29" s="96" t="s">
        <v>300</v>
      </c>
      <c r="E29" s="106" t="s">
        <v>358</v>
      </c>
      <c r="G29" s="96"/>
      <c r="H29" s="92"/>
    </row>
    <row r="30" spans="1:8" ht="12.75">
      <c r="A30" s="151" t="s">
        <v>62</v>
      </c>
      <c r="B30" s="88" t="s">
        <v>144</v>
      </c>
      <c r="C30" s="96">
        <v>11800</v>
      </c>
      <c r="D30" s="96" t="s">
        <v>300</v>
      </c>
      <c r="E30" s="106" t="s">
        <v>358</v>
      </c>
      <c r="G30" s="96"/>
      <c r="H30" s="92"/>
    </row>
    <row r="31" spans="1:8" ht="12.75">
      <c r="A31" s="151" t="s">
        <v>171</v>
      </c>
      <c r="B31" s="88" t="s">
        <v>144</v>
      </c>
      <c r="C31" s="96">
        <v>23500</v>
      </c>
      <c r="D31" s="96" t="s">
        <v>219</v>
      </c>
      <c r="E31" s="106" t="s">
        <v>359</v>
      </c>
      <c r="G31" s="96"/>
      <c r="H31" s="92"/>
    </row>
    <row r="32" spans="1:8" ht="12.75">
      <c r="A32" s="151" t="s">
        <v>163</v>
      </c>
      <c r="B32" s="88" t="s">
        <v>145</v>
      </c>
      <c r="C32" s="96">
        <v>15600</v>
      </c>
      <c r="D32" s="96" t="s">
        <v>301</v>
      </c>
      <c r="E32" s="106" t="s">
        <v>360</v>
      </c>
      <c r="G32" s="96"/>
      <c r="H32" s="92"/>
    </row>
    <row r="33" spans="1:9" ht="12.75">
      <c r="A33" s="151" t="s">
        <v>164</v>
      </c>
      <c r="B33" s="88" t="s">
        <v>145</v>
      </c>
      <c r="C33" s="96">
        <v>16000</v>
      </c>
      <c r="D33" s="96" t="s">
        <v>302</v>
      </c>
      <c r="E33" s="106" t="s">
        <v>361</v>
      </c>
      <c r="F33" s="67"/>
      <c r="G33" s="96"/>
      <c r="H33" s="92"/>
      <c r="I33" s="67"/>
    </row>
    <row r="34" spans="1:9" ht="12.75">
      <c r="A34" s="151" t="s">
        <v>296</v>
      </c>
      <c r="B34" s="88" t="s">
        <v>141</v>
      </c>
      <c r="C34" s="96">
        <v>12000</v>
      </c>
      <c r="D34" s="96" t="s">
        <v>303</v>
      </c>
      <c r="E34" s="106" t="s">
        <v>362</v>
      </c>
      <c r="F34" s="67"/>
      <c r="G34" s="96"/>
      <c r="H34" s="92"/>
      <c r="I34" s="67"/>
    </row>
    <row r="35" spans="1:8" ht="12.75">
      <c r="A35" s="151" t="s">
        <v>170</v>
      </c>
      <c r="B35" s="88" t="s">
        <v>141</v>
      </c>
      <c r="C35" s="96">
        <v>2600</v>
      </c>
      <c r="D35" s="96" t="s">
        <v>265</v>
      </c>
      <c r="E35" s="106" t="s">
        <v>363</v>
      </c>
      <c r="G35" s="96"/>
      <c r="H35" s="92"/>
    </row>
    <row r="36" spans="1:8" ht="12.75">
      <c r="A36" s="151" t="s">
        <v>153</v>
      </c>
      <c r="B36" s="88" t="s">
        <v>150</v>
      </c>
      <c r="C36" s="96">
        <f>3300*5</f>
        <v>16500</v>
      </c>
      <c r="D36" s="96" t="s">
        <v>297</v>
      </c>
      <c r="E36" s="106" t="s">
        <v>364</v>
      </c>
      <c r="G36" s="96"/>
      <c r="H36" s="92"/>
    </row>
    <row r="37" spans="1:8" ht="12.75">
      <c r="A37" s="151" t="s">
        <v>63</v>
      </c>
      <c r="B37" s="88" t="s">
        <v>146</v>
      </c>
      <c r="C37" s="96">
        <f>2000*25</f>
        <v>50000</v>
      </c>
      <c r="D37" s="96" t="s">
        <v>218</v>
      </c>
      <c r="E37" s="106" t="s">
        <v>365</v>
      </c>
      <c r="G37" s="96"/>
      <c r="H37" s="92"/>
    </row>
    <row r="38" spans="1:8" ht="12.75">
      <c r="A38" s="151" t="s">
        <v>154</v>
      </c>
      <c r="B38" s="88" t="s">
        <v>142</v>
      </c>
      <c r="C38" s="96">
        <v>26000</v>
      </c>
      <c r="D38" s="96" t="s">
        <v>220</v>
      </c>
      <c r="E38" s="106" t="s">
        <v>366</v>
      </c>
      <c r="G38" s="96"/>
      <c r="H38" s="92"/>
    </row>
    <row r="39" spans="1:8" ht="12.75">
      <c r="A39" s="151" t="s">
        <v>246</v>
      </c>
      <c r="B39" s="88" t="s">
        <v>145</v>
      </c>
      <c r="C39" s="96">
        <v>25200</v>
      </c>
      <c r="D39" s="96" t="s">
        <v>261</v>
      </c>
      <c r="E39" s="106" t="s">
        <v>367</v>
      </c>
      <c r="G39" s="96"/>
      <c r="H39" s="92"/>
    </row>
    <row r="40" spans="1:8" ht="12.75">
      <c r="A40" s="151" t="s">
        <v>169</v>
      </c>
      <c r="B40" s="88" t="s">
        <v>145</v>
      </c>
      <c r="C40" s="96">
        <v>8400</v>
      </c>
      <c r="D40" s="96" t="s">
        <v>304</v>
      </c>
      <c r="E40" s="106" t="s">
        <v>368</v>
      </c>
      <c r="G40" s="96"/>
      <c r="H40" s="92"/>
    </row>
    <row r="41" spans="1:8" ht="12.75">
      <c r="A41" s="151" t="s">
        <v>155</v>
      </c>
      <c r="B41" s="88" t="s">
        <v>145</v>
      </c>
      <c r="C41" s="96">
        <v>27500</v>
      </c>
      <c r="D41" s="96" t="s">
        <v>305</v>
      </c>
      <c r="E41" s="106" t="s">
        <v>369</v>
      </c>
      <c r="G41" s="96"/>
      <c r="H41" s="92"/>
    </row>
    <row r="42" spans="1:8" ht="12.75">
      <c r="A42" s="151" t="s">
        <v>270</v>
      </c>
      <c r="B42" s="88" t="s">
        <v>146</v>
      </c>
      <c r="C42" s="96">
        <f>27335*25</f>
        <v>683375</v>
      </c>
      <c r="D42" s="96" t="s">
        <v>400</v>
      </c>
      <c r="E42" s="106" t="s">
        <v>399</v>
      </c>
      <c r="G42" s="96"/>
      <c r="H42" s="92"/>
    </row>
    <row r="43" spans="1:8" ht="12.75">
      <c r="A43" s="151" t="s">
        <v>346</v>
      </c>
      <c r="B43" s="88" t="s">
        <v>146</v>
      </c>
      <c r="C43" s="96">
        <f>27335*25</f>
        <v>683375</v>
      </c>
      <c r="D43" s="96" t="s">
        <v>400</v>
      </c>
      <c r="E43" s="106" t="s">
        <v>399</v>
      </c>
      <c r="G43" s="106"/>
      <c r="H43" s="92"/>
    </row>
    <row r="44" spans="1:8" ht="12.75">
      <c r="A44" s="269" t="s">
        <v>64</v>
      </c>
      <c r="B44" s="269"/>
      <c r="C44" s="269"/>
      <c r="D44" s="269"/>
      <c r="E44" s="269"/>
      <c r="H44" s="92"/>
    </row>
    <row r="45" spans="1:8" ht="12.75">
      <c r="A45" s="159" t="s">
        <v>156</v>
      </c>
      <c r="B45" s="155" t="s">
        <v>145</v>
      </c>
      <c r="C45" s="108">
        <v>22000</v>
      </c>
      <c r="D45" s="108" t="s">
        <v>306</v>
      </c>
      <c r="E45" s="160" t="s">
        <v>396</v>
      </c>
      <c r="G45" s="96"/>
      <c r="H45" s="92"/>
    </row>
    <row r="46" spans="1:8" ht="12.75">
      <c r="A46" s="151" t="s">
        <v>173</v>
      </c>
      <c r="B46" s="88" t="s">
        <v>145</v>
      </c>
      <c r="C46" s="96">
        <v>21000</v>
      </c>
      <c r="D46" s="96" t="s">
        <v>260</v>
      </c>
      <c r="E46" s="106" t="s">
        <v>370</v>
      </c>
      <c r="G46" s="96"/>
      <c r="H46" s="92"/>
    </row>
    <row r="47" spans="1:8" ht="12.75">
      <c r="A47" s="151" t="s">
        <v>157</v>
      </c>
      <c r="B47" s="88" t="s">
        <v>144</v>
      </c>
      <c r="C47" s="96">
        <v>19800</v>
      </c>
      <c r="D47" s="96" t="s">
        <v>262</v>
      </c>
      <c r="E47" s="106" t="s">
        <v>371</v>
      </c>
      <c r="G47" s="96"/>
      <c r="H47" s="92"/>
    </row>
    <row r="48" spans="1:8" ht="12.75">
      <c r="A48" s="151" t="s">
        <v>247</v>
      </c>
      <c r="B48" s="88" t="s">
        <v>145</v>
      </c>
      <c r="C48" s="96">
        <v>12900</v>
      </c>
      <c r="D48" s="96" t="s">
        <v>307</v>
      </c>
      <c r="E48" s="106" t="s">
        <v>372</v>
      </c>
      <c r="G48" s="96"/>
      <c r="H48" s="92"/>
    </row>
    <row r="49" spans="1:8" ht="12.75">
      <c r="A49" s="151" t="s">
        <v>248</v>
      </c>
      <c r="B49" s="88" t="s">
        <v>145</v>
      </c>
      <c r="C49" s="96">
        <v>13200</v>
      </c>
      <c r="D49" s="96" t="s">
        <v>308</v>
      </c>
      <c r="E49" s="106" t="s">
        <v>373</v>
      </c>
      <c r="G49" s="96"/>
      <c r="H49" s="92"/>
    </row>
    <row r="50" spans="1:8" ht="12.75">
      <c r="A50" s="151" t="s">
        <v>249</v>
      </c>
      <c r="B50" s="88" t="s">
        <v>145</v>
      </c>
      <c r="C50" s="96">
        <v>20200</v>
      </c>
      <c r="D50" s="96" t="s">
        <v>221</v>
      </c>
      <c r="E50" s="106" t="s">
        <v>374</v>
      </c>
      <c r="G50" s="96"/>
      <c r="H50" s="92"/>
    </row>
    <row r="51" spans="1:8" ht="12.75">
      <c r="A51" s="151" t="s">
        <v>250</v>
      </c>
      <c r="B51" s="88" t="s">
        <v>144</v>
      </c>
      <c r="C51" s="96">
        <v>14800</v>
      </c>
      <c r="D51" s="96" t="s">
        <v>309</v>
      </c>
      <c r="E51" s="106" t="s">
        <v>375</v>
      </c>
      <c r="G51" s="96"/>
      <c r="H51" s="92"/>
    </row>
    <row r="52" spans="1:8" ht="12.75">
      <c r="A52" s="151" t="s">
        <v>393</v>
      </c>
      <c r="B52" s="88" t="s">
        <v>145</v>
      </c>
      <c r="C52" s="96">
        <v>21600</v>
      </c>
      <c r="D52" s="96" t="s">
        <v>310</v>
      </c>
      <c r="E52" s="106" t="s">
        <v>397</v>
      </c>
      <c r="G52" s="96"/>
      <c r="H52" s="92"/>
    </row>
    <row r="53" spans="1:10" ht="12.75">
      <c r="A53" s="151" t="s">
        <v>251</v>
      </c>
      <c r="B53" s="88" t="s">
        <v>151</v>
      </c>
      <c r="C53" s="96">
        <v>70000</v>
      </c>
      <c r="D53" s="96" t="s">
        <v>222</v>
      </c>
      <c r="E53" s="106" t="s">
        <v>376</v>
      </c>
      <c r="F53" s="67"/>
      <c r="G53" s="96"/>
      <c r="H53" s="92"/>
      <c r="I53" s="67"/>
      <c r="J53" s="67"/>
    </row>
    <row r="54" spans="1:8" ht="12.75">
      <c r="A54" s="151" t="s">
        <v>158</v>
      </c>
      <c r="B54" s="88" t="s">
        <v>145</v>
      </c>
      <c r="C54" s="96">
        <v>18900</v>
      </c>
      <c r="D54" s="96" t="s">
        <v>263</v>
      </c>
      <c r="E54" s="106" t="s">
        <v>377</v>
      </c>
      <c r="G54" s="96"/>
      <c r="H54" s="92"/>
    </row>
    <row r="55" spans="1:8" ht="12.75">
      <c r="A55" s="151" t="s">
        <v>159</v>
      </c>
      <c r="B55" s="88" t="s">
        <v>145</v>
      </c>
      <c r="C55" s="96">
        <v>18900</v>
      </c>
      <c r="D55" s="96" t="s">
        <v>263</v>
      </c>
      <c r="E55" s="106" t="s">
        <v>377</v>
      </c>
      <c r="G55" s="96"/>
      <c r="H55" s="92"/>
    </row>
    <row r="56" spans="1:8" ht="12.75">
      <c r="A56" s="151" t="s">
        <v>174</v>
      </c>
      <c r="B56" s="88" t="s">
        <v>143</v>
      </c>
      <c r="C56" s="96">
        <v>26800</v>
      </c>
      <c r="D56" s="96" t="s">
        <v>311</v>
      </c>
      <c r="E56" s="106" t="s">
        <v>378</v>
      </c>
      <c r="G56" s="96"/>
      <c r="H56" s="92"/>
    </row>
    <row r="57" spans="1:8" ht="12.75">
      <c r="A57" s="151" t="s">
        <v>175</v>
      </c>
      <c r="B57" s="88" t="s">
        <v>145</v>
      </c>
      <c r="C57" s="96">
        <v>15250</v>
      </c>
      <c r="D57" s="96" t="s">
        <v>395</v>
      </c>
      <c r="E57" s="106" t="s">
        <v>398</v>
      </c>
      <c r="G57" s="96"/>
      <c r="H57" s="92"/>
    </row>
    <row r="58" spans="1:8" ht="12.75">
      <c r="A58" s="161" t="s">
        <v>165</v>
      </c>
      <c r="B58" s="162" t="s">
        <v>142</v>
      </c>
      <c r="C58" s="107">
        <v>5100</v>
      </c>
      <c r="D58" s="107" t="s">
        <v>312</v>
      </c>
      <c r="E58" s="163" t="s">
        <v>379</v>
      </c>
      <c r="G58" s="96"/>
      <c r="H58" s="92"/>
    </row>
    <row r="59" spans="1:8" ht="12.75">
      <c r="A59" s="251" t="s">
        <v>66</v>
      </c>
      <c r="B59" s="251"/>
      <c r="C59" s="251"/>
      <c r="D59" s="251"/>
      <c r="E59" s="251"/>
      <c r="H59" s="92"/>
    </row>
    <row r="60" spans="1:8" ht="12.75">
      <c r="A60" s="159" t="s">
        <v>298</v>
      </c>
      <c r="B60" s="155" t="s">
        <v>141</v>
      </c>
      <c r="C60" s="108">
        <v>1850</v>
      </c>
      <c r="D60" s="155" t="s">
        <v>258</v>
      </c>
      <c r="E60" s="155" t="s">
        <v>349</v>
      </c>
      <c r="H60" s="92"/>
    </row>
    <row r="61" spans="1:8" ht="12.75">
      <c r="A61" s="151" t="s">
        <v>264</v>
      </c>
      <c r="B61" s="88" t="s">
        <v>141</v>
      </c>
      <c r="C61" s="96">
        <v>1700</v>
      </c>
      <c r="D61" s="96" t="s">
        <v>313</v>
      </c>
      <c r="E61" s="106" t="s">
        <v>380</v>
      </c>
      <c r="G61" s="96"/>
      <c r="H61" s="92"/>
    </row>
    <row r="62" spans="1:8" ht="12.75">
      <c r="A62" s="161" t="s">
        <v>176</v>
      </c>
      <c r="B62" s="162" t="s">
        <v>141</v>
      </c>
      <c r="C62" s="107">
        <v>3700</v>
      </c>
      <c r="D62" s="107" t="s">
        <v>314</v>
      </c>
      <c r="E62" s="163" t="s">
        <v>381</v>
      </c>
      <c r="G62" s="96"/>
      <c r="H62" s="92"/>
    </row>
    <row r="63" spans="1:8" ht="12.75">
      <c r="A63" s="275" t="s">
        <v>34</v>
      </c>
      <c r="B63" s="275"/>
      <c r="C63" s="275"/>
      <c r="D63" s="145"/>
      <c r="E63" s="145"/>
      <c r="H63" s="92"/>
    </row>
    <row r="64" spans="1:5" ht="12.75">
      <c r="A64" s="149" t="s">
        <v>342</v>
      </c>
      <c r="B64" s="114"/>
      <c r="C64" s="114"/>
      <c r="D64" s="146"/>
      <c r="E64" s="146"/>
    </row>
  </sheetData>
  <sheetProtection/>
  <mergeCells count="9">
    <mergeCell ref="A63:C63"/>
    <mergeCell ref="A8:E8"/>
    <mergeCell ref="A26:E26"/>
    <mergeCell ref="A44:E44"/>
    <mergeCell ref="A59:E59"/>
    <mergeCell ref="A1:E1"/>
    <mergeCell ref="A2:E2"/>
    <mergeCell ref="A3:E3"/>
    <mergeCell ref="A4:E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66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view="pageBreakPreview" zoomScaleSheetLayoutView="100" workbookViewId="0" topLeftCell="A1">
      <selection activeCell="F1" sqref="F1"/>
    </sheetView>
  </sheetViews>
  <sheetFormatPr defaultColWidth="11.421875" defaultRowHeight="12.75"/>
  <cols>
    <col min="1" max="1" width="22.421875" style="0" customWidth="1"/>
    <col min="2" max="2" width="23.7109375" style="0" customWidth="1"/>
    <col min="3" max="3" width="18.421875" style="0" bestFit="1" customWidth="1"/>
    <col min="4" max="4" width="20.421875" style="0" bestFit="1" customWidth="1"/>
    <col min="5" max="5" width="27.00390625" style="0" bestFit="1" customWidth="1"/>
  </cols>
  <sheetData>
    <row r="1" spans="1:5" ht="12.75">
      <c r="A1" s="277" t="s">
        <v>186</v>
      </c>
      <c r="B1" s="277"/>
      <c r="C1" s="277"/>
      <c r="D1" s="277"/>
      <c r="E1" s="277"/>
    </row>
    <row r="2" spans="1:5" ht="12.75">
      <c r="A2" s="244" t="s">
        <v>191</v>
      </c>
      <c r="B2" s="244"/>
      <c r="C2" s="244"/>
      <c r="D2" s="244"/>
      <c r="E2" s="244"/>
    </row>
    <row r="3" spans="1:5" ht="12.75" customHeight="1">
      <c r="A3" s="284" t="s">
        <v>225</v>
      </c>
      <c r="B3" s="284"/>
      <c r="C3" s="284"/>
      <c r="D3" s="284"/>
      <c r="E3" s="284"/>
    </row>
    <row r="4" spans="1:5" ht="12.75">
      <c r="A4" s="285" t="s">
        <v>266</v>
      </c>
      <c r="B4" s="286"/>
      <c r="C4" s="286"/>
      <c r="D4" s="286"/>
      <c r="E4" s="286"/>
    </row>
    <row r="5" spans="1:5" ht="12.75">
      <c r="A5" s="21"/>
      <c r="B5" s="21"/>
      <c r="C5" s="21"/>
      <c r="D5" s="21"/>
      <c r="E5" s="21"/>
    </row>
    <row r="6" spans="1:5" ht="21.75" customHeight="1">
      <c r="A6" s="177" t="s">
        <v>192</v>
      </c>
      <c r="B6" s="178" t="s">
        <v>193</v>
      </c>
      <c r="C6" s="179" t="s">
        <v>194</v>
      </c>
      <c r="D6" s="179" t="s">
        <v>195</v>
      </c>
      <c r="E6" s="179" t="s">
        <v>224</v>
      </c>
    </row>
    <row r="7" spans="1:5" ht="21.75" customHeight="1">
      <c r="A7" s="173"/>
      <c r="B7" s="174"/>
      <c r="C7" s="175"/>
      <c r="D7" s="175"/>
      <c r="E7" s="175"/>
    </row>
    <row r="8" spans="1:5" ht="12.75">
      <c r="A8" s="154" t="s">
        <v>196</v>
      </c>
      <c r="B8" s="154" t="s">
        <v>197</v>
      </c>
      <c r="C8" s="108">
        <v>17500</v>
      </c>
      <c r="D8" s="180">
        <v>350</v>
      </c>
      <c r="E8" s="181">
        <f>D8/480.57</f>
        <v>0.7283018082693469</v>
      </c>
    </row>
    <row r="9" spans="1:5" ht="12.75">
      <c r="A9" s="22" t="s">
        <v>257</v>
      </c>
      <c r="B9" s="22" t="s">
        <v>255</v>
      </c>
      <c r="C9" s="96">
        <v>17500</v>
      </c>
      <c r="D9" s="176">
        <v>350</v>
      </c>
      <c r="E9" s="143">
        <f>D9/480.57</f>
        <v>0.7283018082693469</v>
      </c>
    </row>
    <row r="10" spans="1:5" ht="12.75">
      <c r="A10" s="22"/>
      <c r="B10" s="22" t="s">
        <v>290</v>
      </c>
      <c r="C10" s="96">
        <v>17800</v>
      </c>
      <c r="D10" s="176">
        <v>356</v>
      </c>
      <c r="E10" s="183">
        <f>D10/480.57</f>
        <v>0.7407869821253927</v>
      </c>
    </row>
    <row r="11" spans="1:5" ht="12.75">
      <c r="A11" s="159" t="s">
        <v>198</v>
      </c>
      <c r="B11" s="159" t="s">
        <v>199</v>
      </c>
      <c r="C11" s="108">
        <v>16000</v>
      </c>
      <c r="D11" s="180">
        <v>320</v>
      </c>
      <c r="E11" s="143">
        <f>D11/480.57</f>
        <v>0.6658759389891171</v>
      </c>
    </row>
    <row r="12" spans="1:5" ht="12.75">
      <c r="A12" s="22" t="s">
        <v>257</v>
      </c>
      <c r="B12" s="151" t="s">
        <v>200</v>
      </c>
      <c r="C12" s="96">
        <v>15000</v>
      </c>
      <c r="D12" s="176">
        <v>300</v>
      </c>
      <c r="E12" s="143">
        <f aca="true" t="shared" si="0" ref="E12:E21">D12/480.57</f>
        <v>0.6242586928022973</v>
      </c>
    </row>
    <row r="13" spans="1:5" ht="12.75">
      <c r="A13" s="22"/>
      <c r="B13" s="151" t="s">
        <v>201</v>
      </c>
      <c r="C13" s="96">
        <v>14500</v>
      </c>
      <c r="D13" s="176">
        <v>290</v>
      </c>
      <c r="E13" s="143">
        <f t="shared" si="0"/>
        <v>0.6034500697088874</v>
      </c>
    </row>
    <row r="14" spans="1:5" ht="12.75">
      <c r="A14" s="22"/>
      <c r="B14" s="151" t="s">
        <v>202</v>
      </c>
      <c r="C14" s="96">
        <v>15000</v>
      </c>
      <c r="D14" s="176">
        <v>300</v>
      </c>
      <c r="E14" s="143">
        <f t="shared" si="0"/>
        <v>0.6242586928022973</v>
      </c>
    </row>
    <row r="15" spans="1:5" ht="12.75">
      <c r="A15" s="22"/>
      <c r="B15" s="151" t="s">
        <v>288</v>
      </c>
      <c r="C15" s="96">
        <v>17500</v>
      </c>
      <c r="D15" s="176">
        <v>350</v>
      </c>
      <c r="E15" s="143">
        <f t="shared" si="0"/>
        <v>0.7283018082693469</v>
      </c>
    </row>
    <row r="16" spans="1:5" ht="12.75">
      <c r="A16" s="22"/>
      <c r="B16" s="151" t="s">
        <v>289</v>
      </c>
      <c r="C16" s="96">
        <v>17500</v>
      </c>
      <c r="D16" s="176">
        <v>350</v>
      </c>
      <c r="E16" s="143">
        <f t="shared" si="0"/>
        <v>0.7283018082693469</v>
      </c>
    </row>
    <row r="17" spans="1:5" ht="12.75">
      <c r="A17" s="22"/>
      <c r="B17" s="151" t="s">
        <v>203</v>
      </c>
      <c r="C17" s="96">
        <v>15000</v>
      </c>
      <c r="D17" s="176">
        <v>300</v>
      </c>
      <c r="E17" s="143">
        <f t="shared" si="0"/>
        <v>0.6242586928022973</v>
      </c>
    </row>
    <row r="18" spans="1:5" ht="12.75">
      <c r="A18" s="22"/>
      <c r="B18" s="151" t="s">
        <v>204</v>
      </c>
      <c r="C18" s="96">
        <v>15000</v>
      </c>
      <c r="D18" s="176">
        <v>300</v>
      </c>
      <c r="E18" s="143">
        <f t="shared" si="0"/>
        <v>0.6242586928022973</v>
      </c>
    </row>
    <row r="19" spans="1:5" ht="12.75">
      <c r="A19" s="22"/>
      <c r="B19" s="151" t="s">
        <v>256</v>
      </c>
      <c r="C19" s="96">
        <v>15000</v>
      </c>
      <c r="D19" s="176">
        <v>300</v>
      </c>
      <c r="E19" s="143">
        <f t="shared" si="0"/>
        <v>0.6242586928022973</v>
      </c>
    </row>
    <row r="20" spans="1:5" ht="12.75">
      <c r="A20" s="22"/>
      <c r="B20" s="151" t="s">
        <v>205</v>
      </c>
      <c r="C20" s="96">
        <v>15000</v>
      </c>
      <c r="D20" s="176">
        <v>300</v>
      </c>
      <c r="E20" s="143">
        <f t="shared" si="0"/>
        <v>0.6242586928022973</v>
      </c>
    </row>
    <row r="21" spans="1:5" ht="12.75">
      <c r="A21" s="157"/>
      <c r="B21" s="161" t="s">
        <v>206</v>
      </c>
      <c r="C21" s="107">
        <v>16000</v>
      </c>
      <c r="D21" s="182">
        <v>320</v>
      </c>
      <c r="E21" s="143">
        <f t="shared" si="0"/>
        <v>0.6658759389891171</v>
      </c>
    </row>
    <row r="22" spans="1:5" ht="12.75">
      <c r="A22" s="154" t="s">
        <v>207</v>
      </c>
      <c r="B22" s="159" t="s">
        <v>208</v>
      </c>
      <c r="C22" s="108">
        <v>11000</v>
      </c>
      <c r="D22" s="180">
        <v>220</v>
      </c>
      <c r="E22" s="181">
        <f aca="true" t="shared" si="1" ref="E22:E28">D22/480.57</f>
        <v>0.457789708055018</v>
      </c>
    </row>
    <row r="23" spans="1:5" ht="12.75">
      <c r="A23" s="22" t="s">
        <v>257</v>
      </c>
      <c r="B23" s="151" t="s">
        <v>252</v>
      </c>
      <c r="C23" s="96">
        <v>10000</v>
      </c>
      <c r="D23" s="176">
        <v>200</v>
      </c>
      <c r="E23" s="143">
        <f t="shared" si="1"/>
        <v>0.4161724618681982</v>
      </c>
    </row>
    <row r="24" spans="1:5" ht="12.75">
      <c r="A24" s="22"/>
      <c r="B24" s="151" t="s">
        <v>209</v>
      </c>
      <c r="C24" s="96">
        <v>11000</v>
      </c>
      <c r="D24" s="176">
        <v>220</v>
      </c>
      <c r="E24" s="143">
        <f t="shared" si="1"/>
        <v>0.457789708055018</v>
      </c>
    </row>
    <row r="25" spans="1:5" ht="12.75">
      <c r="A25" s="157"/>
      <c r="B25" s="161" t="s">
        <v>253</v>
      </c>
      <c r="C25" s="107">
        <v>10000</v>
      </c>
      <c r="D25" s="182">
        <v>200</v>
      </c>
      <c r="E25" s="143">
        <f t="shared" si="1"/>
        <v>0.4161724618681982</v>
      </c>
    </row>
    <row r="26" spans="1:5" ht="12.75">
      <c r="A26" s="154" t="s">
        <v>210</v>
      </c>
      <c r="B26" s="159" t="s">
        <v>211</v>
      </c>
      <c r="C26" s="108">
        <v>15000</v>
      </c>
      <c r="D26" s="180">
        <v>300</v>
      </c>
      <c r="E26" s="181">
        <f t="shared" si="1"/>
        <v>0.6242586928022973</v>
      </c>
    </row>
    <row r="27" spans="1:5" ht="12.75">
      <c r="A27" s="157" t="s">
        <v>257</v>
      </c>
      <c r="B27" s="161" t="s">
        <v>254</v>
      </c>
      <c r="C27" s="107">
        <v>16000</v>
      </c>
      <c r="D27" s="182">
        <v>320</v>
      </c>
      <c r="E27" s="183">
        <f t="shared" si="1"/>
        <v>0.6658759389891171</v>
      </c>
    </row>
    <row r="28" spans="1:5" ht="12.75">
      <c r="A28" s="159" t="s">
        <v>212</v>
      </c>
      <c r="B28" s="289" t="s">
        <v>213</v>
      </c>
      <c r="C28" s="291">
        <v>15500</v>
      </c>
      <c r="D28" s="293">
        <v>310</v>
      </c>
      <c r="E28" s="287">
        <f t="shared" si="1"/>
        <v>0.6450673158957072</v>
      </c>
    </row>
    <row r="29" spans="1:5" ht="12.75">
      <c r="A29" s="157" t="s">
        <v>257</v>
      </c>
      <c r="B29" s="290"/>
      <c r="C29" s="292"/>
      <c r="D29" s="294"/>
      <c r="E29" s="288"/>
    </row>
    <row r="30" spans="1:5" ht="12.75">
      <c r="A30" s="12" t="s">
        <v>215</v>
      </c>
      <c r="B30" s="21"/>
      <c r="C30" s="21"/>
      <c r="D30" s="21"/>
      <c r="E30" s="21"/>
    </row>
    <row r="31" spans="1:5" ht="12.75">
      <c r="A31" s="149" t="s">
        <v>342</v>
      </c>
      <c r="B31" s="21"/>
      <c r="C31" s="21"/>
      <c r="D31" s="21"/>
      <c r="E31" s="21"/>
    </row>
  </sheetData>
  <sheetProtection/>
  <mergeCells count="8">
    <mergeCell ref="A1:E1"/>
    <mergeCell ref="A2:E2"/>
    <mergeCell ref="A3:E3"/>
    <mergeCell ref="A4:E4"/>
    <mergeCell ref="E28:E29"/>
    <mergeCell ref="B28:B29"/>
    <mergeCell ref="C28:C29"/>
    <mergeCell ref="D28:D2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0" r:id="rId1"/>
  <headerFooter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27.8515625" style="21" customWidth="1"/>
    <col min="2" max="2" width="17.8515625" style="21" customWidth="1"/>
    <col min="3" max="3" width="11.57421875" style="21" customWidth="1"/>
    <col min="4" max="4" width="30.421875" style="77" customWidth="1"/>
    <col min="5" max="6" width="13.28125" style="3" customWidth="1"/>
    <col min="7" max="16384" width="11.421875" style="3" customWidth="1"/>
  </cols>
  <sheetData>
    <row r="1" spans="1:4" ht="12.75">
      <c r="A1" s="299" t="s">
        <v>190</v>
      </c>
      <c r="B1" s="299"/>
      <c r="C1" s="299"/>
      <c r="D1" s="299"/>
    </row>
    <row r="2" spans="1:7" ht="15" customHeight="1">
      <c r="A2" s="276" t="s">
        <v>160</v>
      </c>
      <c r="B2" s="276"/>
      <c r="C2" s="276"/>
      <c r="D2" s="276"/>
      <c r="E2" s="5"/>
      <c r="F2" s="5"/>
      <c r="G2" s="4"/>
    </row>
    <row r="3" spans="1:7" ht="15" customHeight="1">
      <c r="A3" s="257" t="s">
        <v>226</v>
      </c>
      <c r="B3" s="257"/>
      <c r="C3" s="257"/>
      <c r="D3" s="257"/>
      <c r="E3" s="11"/>
      <c r="F3" s="11"/>
      <c r="G3" s="4"/>
    </row>
    <row r="4" spans="1:7" ht="15" customHeight="1">
      <c r="A4" s="300" t="s">
        <v>340</v>
      </c>
      <c r="B4" s="300"/>
      <c r="C4" s="300"/>
      <c r="D4" s="300"/>
      <c r="F4" s="5"/>
      <c r="G4" s="4"/>
    </row>
    <row r="5" spans="1:7" ht="15" customHeight="1">
      <c r="A5" s="82"/>
      <c r="B5" s="86"/>
      <c r="C5" s="86"/>
      <c r="F5" s="5"/>
      <c r="G5" s="4"/>
    </row>
    <row r="6" spans="1:7" ht="15" customHeight="1">
      <c r="A6" s="273" t="s">
        <v>43</v>
      </c>
      <c r="B6" s="273"/>
      <c r="C6" s="273"/>
      <c r="D6" s="273"/>
      <c r="E6" s="6"/>
      <c r="F6" s="6"/>
      <c r="G6" s="4"/>
    </row>
    <row r="7" spans="1:7" ht="15" customHeight="1">
      <c r="A7" s="302" t="s">
        <v>52</v>
      </c>
      <c r="B7" s="295" t="s">
        <v>49</v>
      </c>
      <c r="C7" s="295" t="s">
        <v>50</v>
      </c>
      <c r="D7" s="297" t="s">
        <v>227</v>
      </c>
      <c r="E7" s="2"/>
      <c r="F7" s="2"/>
      <c r="G7" s="2"/>
    </row>
    <row r="8" spans="1:7" ht="15" customHeight="1">
      <c r="A8" s="303"/>
      <c r="B8" s="296"/>
      <c r="C8" s="296"/>
      <c r="D8" s="298"/>
      <c r="E8" s="2"/>
      <c r="F8" s="2"/>
      <c r="G8" s="2"/>
    </row>
    <row r="9" spans="1:7" ht="15" customHeight="1">
      <c r="A9" s="185" t="s">
        <v>44</v>
      </c>
      <c r="B9" s="186" t="s">
        <v>51</v>
      </c>
      <c r="C9" s="186">
        <v>4537</v>
      </c>
      <c r="D9" s="90">
        <f aca="true" t="shared" si="0" ref="D9:D14">C9/480.57</f>
        <v>9.440872297480077</v>
      </c>
      <c r="E9" s="2"/>
      <c r="F9" s="2"/>
      <c r="G9" s="2"/>
    </row>
    <row r="10" spans="1:7" ht="15" customHeight="1">
      <c r="A10" s="184" t="s">
        <v>45</v>
      </c>
      <c r="B10" s="84" t="s">
        <v>51</v>
      </c>
      <c r="C10" s="84">
        <v>4200</v>
      </c>
      <c r="D10" s="90">
        <f t="shared" si="0"/>
        <v>8.739621699232162</v>
      </c>
      <c r="E10" s="2"/>
      <c r="F10" s="2"/>
      <c r="G10" s="2"/>
    </row>
    <row r="11" spans="1:7" ht="15" customHeight="1">
      <c r="A11" s="184" t="s">
        <v>46</v>
      </c>
      <c r="B11" s="84" t="s">
        <v>51</v>
      </c>
      <c r="C11" s="84">
        <v>4452</v>
      </c>
      <c r="D11" s="90">
        <f t="shared" si="0"/>
        <v>9.263999001186091</v>
      </c>
      <c r="E11" s="2"/>
      <c r="F11" s="2"/>
      <c r="G11" s="2"/>
    </row>
    <row r="12" spans="1:7" ht="15" customHeight="1">
      <c r="A12" s="184" t="s">
        <v>47</v>
      </c>
      <c r="B12" s="84" t="s">
        <v>51</v>
      </c>
      <c r="C12" s="84">
        <v>1645</v>
      </c>
      <c r="D12" s="90">
        <f t="shared" si="0"/>
        <v>3.4230184988659302</v>
      </c>
      <c r="E12" s="2"/>
      <c r="F12" s="2"/>
      <c r="G12" s="2"/>
    </row>
    <row r="13" spans="1:7" ht="15" customHeight="1">
      <c r="A13" s="184" t="s">
        <v>53</v>
      </c>
      <c r="B13" s="84" t="s">
        <v>51</v>
      </c>
      <c r="C13" s="84">
        <v>2976</v>
      </c>
      <c r="D13" s="90">
        <f t="shared" si="0"/>
        <v>6.192646232598789</v>
      </c>
      <c r="E13" s="2"/>
      <c r="F13" s="2"/>
      <c r="G13" s="2"/>
    </row>
    <row r="14" spans="1:7" ht="15" customHeight="1">
      <c r="A14" s="187" t="s">
        <v>48</v>
      </c>
      <c r="B14" s="188" t="s">
        <v>51</v>
      </c>
      <c r="C14" s="188">
        <v>2100</v>
      </c>
      <c r="D14" s="158">
        <f t="shared" si="0"/>
        <v>4.369810849616081</v>
      </c>
      <c r="E14" s="2"/>
      <c r="F14" s="2"/>
      <c r="G14" s="2"/>
    </row>
    <row r="15" spans="1:7" ht="15" customHeight="1">
      <c r="A15" s="278" t="s">
        <v>104</v>
      </c>
      <c r="B15" s="278"/>
      <c r="C15" s="278"/>
      <c r="D15" s="278"/>
      <c r="E15" s="2"/>
      <c r="F15" s="2"/>
      <c r="G15" s="2"/>
    </row>
    <row r="16" spans="1:7" ht="15" customHeight="1">
      <c r="A16" s="185" t="s">
        <v>105</v>
      </c>
      <c r="B16" s="189" t="s">
        <v>161</v>
      </c>
      <c r="C16" s="186">
        <v>7742</v>
      </c>
      <c r="D16" s="156">
        <f>C16/480.57</f>
        <v>16.11003599891795</v>
      </c>
      <c r="E16" s="2"/>
      <c r="F16" s="2"/>
      <c r="G16" s="2"/>
    </row>
    <row r="17" spans="1:7" ht="15" customHeight="1">
      <c r="A17" s="187" t="s">
        <v>315</v>
      </c>
      <c r="B17" s="190" t="s">
        <v>162</v>
      </c>
      <c r="C17" s="188">
        <v>11941</v>
      </c>
      <c r="D17" s="158">
        <f>C17/480.57</f>
        <v>24.847576835840773</v>
      </c>
      <c r="E17" s="2"/>
      <c r="F17" s="2"/>
      <c r="G17" s="2"/>
    </row>
    <row r="18" spans="1:7" ht="15" customHeight="1">
      <c r="A18" s="301" t="s">
        <v>34</v>
      </c>
      <c r="B18" s="301"/>
      <c r="C18" s="301"/>
      <c r="D18" s="78"/>
      <c r="E18" s="2"/>
      <c r="F18" s="2" t="s">
        <v>266</v>
      </c>
      <c r="G18" s="2"/>
    </row>
    <row r="19" spans="1:7" ht="15" customHeight="1">
      <c r="A19" s="149" t="s">
        <v>342</v>
      </c>
      <c r="B19" s="144"/>
      <c r="C19" s="144"/>
      <c r="D19" s="78"/>
      <c r="E19" s="2"/>
      <c r="F19" s="2"/>
      <c r="G19" s="4"/>
    </row>
    <row r="20" spans="1:7" ht="12.75">
      <c r="A20" s="22"/>
      <c r="B20" s="22"/>
      <c r="C20" s="22"/>
      <c r="D20" s="79"/>
      <c r="E20" s="4"/>
      <c r="F20" s="4"/>
      <c r="G20" s="4"/>
    </row>
    <row r="21" spans="1:7" ht="12.75">
      <c r="A21" s="22"/>
      <c r="B21" s="22"/>
      <c r="C21" s="22"/>
      <c r="D21" s="79"/>
      <c r="E21" s="4"/>
      <c r="F21" s="4"/>
      <c r="G21" s="4"/>
    </row>
    <row r="22" spans="1:7" ht="12.75">
      <c r="A22" s="23"/>
      <c r="B22" s="23"/>
      <c r="C22" s="23"/>
      <c r="D22" s="80"/>
      <c r="E22" s="4"/>
      <c r="F22" s="4"/>
      <c r="G22" s="4"/>
    </row>
  </sheetData>
  <sheetProtection/>
  <mergeCells count="11">
    <mergeCell ref="A18:C18"/>
    <mergeCell ref="A15:D15"/>
    <mergeCell ref="A6:D6"/>
    <mergeCell ref="A7:A8"/>
    <mergeCell ref="B7:B8"/>
    <mergeCell ref="C7:C8"/>
    <mergeCell ref="D7:D8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view="pageBreakPreview" zoomScaleSheetLayoutView="100" zoomScalePageLayoutView="0" workbookViewId="0" topLeftCell="A1">
      <selection activeCell="D1" sqref="D1"/>
    </sheetView>
  </sheetViews>
  <sheetFormatPr defaultColWidth="11.421875" defaultRowHeight="12.75"/>
  <cols>
    <col min="1" max="1" width="9.28125" style="25" customWidth="1"/>
    <col min="2" max="2" width="91.7109375" style="25" customWidth="1"/>
    <col min="3" max="3" width="8.421875" style="25" customWidth="1"/>
    <col min="4" max="16384" width="11.421875" style="26" customWidth="1"/>
  </cols>
  <sheetData>
    <row r="1" spans="1:3" ht="21" customHeight="1">
      <c r="A1" s="27"/>
      <c r="B1" s="27" t="s">
        <v>109</v>
      </c>
      <c r="C1" s="28"/>
    </row>
    <row r="2" spans="1:3" ht="12.75">
      <c r="A2" s="10"/>
      <c r="B2" s="7"/>
      <c r="C2" s="10" t="s">
        <v>1</v>
      </c>
    </row>
    <row r="3" spans="1:3" ht="21" customHeight="1">
      <c r="A3" s="68"/>
      <c r="B3" s="30" t="s">
        <v>234</v>
      </c>
      <c r="C3" s="74">
        <v>3</v>
      </c>
    </row>
    <row r="4" spans="1:3" ht="21" customHeight="1">
      <c r="A4" s="71" t="s">
        <v>178</v>
      </c>
      <c r="B4" s="30"/>
      <c r="C4" s="69"/>
    </row>
    <row r="5" spans="1:3" ht="21" customHeight="1">
      <c r="A5" s="68">
        <v>1</v>
      </c>
      <c r="B5" s="30" t="s">
        <v>35</v>
      </c>
      <c r="C5" s="74">
        <v>4</v>
      </c>
    </row>
    <row r="6" spans="1:3" ht="21" customHeight="1">
      <c r="A6" s="68">
        <v>2</v>
      </c>
      <c r="B6" s="70" t="s">
        <v>36</v>
      </c>
      <c r="C6" s="74">
        <v>5</v>
      </c>
    </row>
    <row r="7" spans="1:3" ht="18.75" customHeight="1">
      <c r="A7" s="68">
        <v>3</v>
      </c>
      <c r="B7" s="70" t="s">
        <v>106</v>
      </c>
      <c r="C7" s="74">
        <v>6</v>
      </c>
    </row>
    <row r="8" spans="1:3" ht="21" customHeight="1">
      <c r="A8" s="68">
        <v>4</v>
      </c>
      <c r="B8" s="70" t="s">
        <v>107</v>
      </c>
      <c r="C8" s="74">
        <v>7</v>
      </c>
    </row>
    <row r="9" spans="1:3" ht="21" customHeight="1">
      <c r="A9" s="68">
        <v>5</v>
      </c>
      <c r="B9" s="70" t="s">
        <v>108</v>
      </c>
      <c r="C9" s="74">
        <v>12</v>
      </c>
    </row>
    <row r="10" spans="1:3" ht="21" customHeight="1">
      <c r="A10" s="68">
        <v>6</v>
      </c>
      <c r="B10" s="70" t="s">
        <v>230</v>
      </c>
      <c r="C10" s="74">
        <v>13</v>
      </c>
    </row>
    <row r="11" spans="1:3" ht="21" customHeight="1">
      <c r="A11" s="68">
        <v>7</v>
      </c>
      <c r="B11" s="70" t="s">
        <v>231</v>
      </c>
      <c r="C11" s="74">
        <v>14</v>
      </c>
    </row>
    <row r="12" spans="1:3" ht="21" customHeight="1">
      <c r="A12" s="68">
        <v>8</v>
      </c>
      <c r="B12" s="70" t="s">
        <v>232</v>
      </c>
      <c r="C12" s="74">
        <v>15</v>
      </c>
    </row>
    <row r="13" spans="1:3" ht="21" customHeight="1">
      <c r="A13" s="68">
        <v>9</v>
      </c>
      <c r="B13" s="70" t="s">
        <v>233</v>
      </c>
      <c r="C13" s="74">
        <v>16</v>
      </c>
    </row>
    <row r="14" spans="1:3" ht="24" customHeight="1">
      <c r="A14" s="71" t="s">
        <v>177</v>
      </c>
      <c r="B14" s="70"/>
      <c r="C14" s="72"/>
    </row>
    <row r="15" spans="1:3" ht="33" customHeight="1">
      <c r="A15" s="68">
        <v>1</v>
      </c>
      <c r="B15" s="73" t="s">
        <v>280</v>
      </c>
      <c r="C15" s="74">
        <v>8</v>
      </c>
    </row>
    <row r="16" spans="1:3" ht="33" customHeight="1">
      <c r="A16" s="68">
        <v>2</v>
      </c>
      <c r="B16" s="73" t="s">
        <v>278</v>
      </c>
      <c r="C16" s="74">
        <v>9</v>
      </c>
    </row>
    <row r="17" spans="1:3" ht="33" customHeight="1">
      <c r="A17" s="68">
        <v>3</v>
      </c>
      <c r="B17" s="73" t="s">
        <v>279</v>
      </c>
      <c r="C17" s="74">
        <v>10</v>
      </c>
    </row>
    <row r="18" spans="1:3" ht="33" customHeight="1">
      <c r="A18" s="68">
        <v>4</v>
      </c>
      <c r="B18" s="73" t="s">
        <v>281</v>
      </c>
      <c r="C18" s="74">
        <v>11</v>
      </c>
    </row>
    <row r="19" spans="1:3" ht="12.75">
      <c r="A19" s="7"/>
      <c r="B19" s="34"/>
      <c r="C19" s="33"/>
    </row>
    <row r="20" spans="1:3" ht="10.5" customHeight="1">
      <c r="A20" s="7"/>
      <c r="B20" s="7"/>
      <c r="C20" s="9"/>
    </row>
    <row r="21" spans="1:3" ht="26.25" customHeight="1">
      <c r="A21" s="243" t="s">
        <v>114</v>
      </c>
      <c r="B21" s="243"/>
      <c r="C21" s="243"/>
    </row>
    <row r="22" spans="1:3" ht="18" customHeight="1">
      <c r="A22" s="8" t="s">
        <v>115</v>
      </c>
      <c r="B22" s="37"/>
      <c r="C22" s="29"/>
    </row>
    <row r="23" spans="1:3" ht="21" customHeight="1">
      <c r="A23" s="8" t="s">
        <v>187</v>
      </c>
      <c r="B23" s="38"/>
      <c r="C23" s="8"/>
    </row>
  </sheetData>
  <sheetProtection/>
  <mergeCells count="1">
    <mergeCell ref="A21:C21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9" location="'C5'!A1" display="'C5'!A1"/>
    <hyperlink ref="C10" location="'C6'!A1" display="'C6'!A1"/>
    <hyperlink ref="C11" location="'C7'!A1" display="'C7'!A1"/>
    <hyperlink ref="C16" location="'G2'!A1" display="'G2'!A1"/>
    <hyperlink ref="C18" location="'G4'!A1" display="'G4'!A1"/>
    <hyperlink ref="C17" location="'G3'!A1" display="'G3'!A1"/>
    <hyperlink ref="C3" location="Comentario!A1" display="Comentario!A1"/>
    <hyperlink ref="C15" location="'G1'!A1" display="'G1'!A1"/>
    <hyperlink ref="C13" location="'C9'!A1" display="'C9'!A1"/>
    <hyperlink ref="C12" location="'C8'!A1" display="'C8'!A1"/>
  </hyperlink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s="21" customFormat="1" ht="12.75">
      <c r="A1" s="244" t="s">
        <v>234</v>
      </c>
      <c r="B1" s="244"/>
      <c r="C1" s="244"/>
      <c r="D1" s="244"/>
      <c r="E1" s="244"/>
      <c r="F1" s="244"/>
      <c r="G1" s="244"/>
      <c r="H1" s="244"/>
      <c r="I1" s="244"/>
    </row>
    <row r="2" s="21" customFormat="1" ht="15" customHeight="1"/>
    <row r="3" s="21" customFormat="1" ht="20.25" customHeight="1"/>
    <row r="4" s="21" customFormat="1" ht="17.25" customHeight="1"/>
    <row r="5" s="21" customFormat="1" ht="12.75"/>
    <row r="6" s="21" customFormat="1" ht="12.75"/>
    <row r="7" s="21" customFormat="1" ht="12.75"/>
    <row r="8" s="21" customFormat="1" ht="12.75"/>
    <row r="9" s="21" customFormat="1" ht="12.75"/>
    <row r="10" s="21" customFormat="1" ht="12.75"/>
    <row r="11" s="21" customFormat="1" ht="19.5" customHeight="1"/>
    <row r="12" s="21" customFormat="1" ht="12.75"/>
    <row r="13" s="21" customFormat="1" ht="12.75"/>
    <row r="14" s="21" customFormat="1" ht="12.75"/>
    <row r="15" s="21" customFormat="1" ht="12.75"/>
    <row r="16" s="21" customFormat="1" ht="5.25" customHeight="1"/>
    <row r="17" s="21" customFormat="1" ht="12" customHeight="1"/>
    <row r="18" s="21" customFormat="1" ht="18.75" customHeight="1"/>
    <row r="19" s="21" customFormat="1" ht="16.5" customHeight="1"/>
    <row r="20" s="21" customFormat="1" ht="12.75"/>
    <row r="21" s="21" customFormat="1" ht="12.75"/>
    <row r="30" spans="1:11" ht="12.75">
      <c r="A30" s="245"/>
      <c r="B30" s="245"/>
      <c r="C30" s="245"/>
      <c r="D30" s="245"/>
      <c r="E30" s="245"/>
      <c r="F30" s="245"/>
      <c r="G30" s="245"/>
      <c r="H30" s="245"/>
      <c r="I30" s="245"/>
      <c r="J30" s="245"/>
      <c r="K30" s="245"/>
    </row>
    <row r="31" spans="1:11" ht="12.75">
      <c r="A31" s="245"/>
      <c r="B31" s="245"/>
      <c r="C31" s="245"/>
      <c r="D31" s="245"/>
      <c r="E31" s="245"/>
      <c r="F31" s="245"/>
      <c r="G31" s="245"/>
      <c r="H31" s="245"/>
      <c r="I31" s="245"/>
      <c r="J31" s="245"/>
      <c r="K31" s="245"/>
    </row>
    <row r="32" spans="1:11" ht="12.75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</row>
    <row r="33" spans="1:11" ht="12.75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</row>
    <row r="34" spans="1:11" ht="12.75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 ht="12.75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</row>
    <row r="36" spans="1:11" ht="12.75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</row>
    <row r="37" spans="1:11" ht="12.75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</row>
    <row r="38" spans="1:11" ht="12.75">
      <c r="A38" s="246"/>
      <c r="B38" s="246"/>
      <c r="C38" s="246"/>
      <c r="D38" s="246"/>
      <c r="E38" s="246"/>
      <c r="F38" s="246"/>
      <c r="G38" s="246"/>
      <c r="H38" s="246"/>
      <c r="I38" s="246"/>
      <c r="J38" s="246"/>
      <c r="K38" s="246"/>
    </row>
    <row r="39" spans="1:11" ht="12.75">
      <c r="A39" s="246"/>
      <c r="B39" s="246"/>
      <c r="C39" s="246"/>
      <c r="D39" s="246"/>
      <c r="E39" s="246"/>
      <c r="F39" s="246"/>
      <c r="G39" s="246"/>
      <c r="H39" s="246"/>
      <c r="I39" s="246"/>
      <c r="J39" s="246"/>
      <c r="K39" s="246"/>
    </row>
  </sheetData>
  <sheetProtection/>
  <mergeCells count="4">
    <mergeCell ref="A1:I1"/>
    <mergeCell ref="A30:K33"/>
    <mergeCell ref="A34:K36"/>
    <mergeCell ref="A37:K39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Zeros="0" view="pageBreakPreview" zoomScaleSheetLayoutView="100" workbookViewId="0" topLeftCell="A1">
      <selection activeCell="L1" sqref="L1"/>
    </sheetView>
  </sheetViews>
  <sheetFormatPr defaultColWidth="11.421875" defaultRowHeight="12.75"/>
  <cols>
    <col min="1" max="1" width="51.28125" style="18" customWidth="1"/>
    <col min="2" max="4" width="11.7109375" style="18" bestFit="1" customWidth="1"/>
    <col min="5" max="5" width="13.28125" style="18" customWidth="1"/>
    <col min="6" max="6" width="6.8515625" style="18" customWidth="1"/>
    <col min="7" max="9" width="10.421875" style="18" customWidth="1"/>
    <col min="10" max="10" width="14.7109375" style="18" bestFit="1" customWidth="1"/>
    <col min="11" max="11" width="7.421875" style="18" customWidth="1"/>
    <col min="12" max="16384" width="11.421875" style="18" customWidth="1"/>
  </cols>
  <sheetData>
    <row r="1" spans="1:11" s="31" customFormat="1" ht="19.5" customHeight="1">
      <c r="A1" s="248" t="s">
        <v>179</v>
      </c>
      <c r="B1" s="248"/>
      <c r="C1" s="248"/>
      <c r="D1" s="248"/>
      <c r="E1" s="248"/>
      <c r="F1" s="248"/>
      <c r="G1" s="248"/>
      <c r="H1" s="248"/>
      <c r="I1" s="248"/>
      <c r="J1" s="248"/>
      <c r="K1" s="16"/>
    </row>
    <row r="2" spans="1:11" s="31" customFormat="1" ht="19.5" customHeight="1">
      <c r="A2" s="249" t="s">
        <v>6</v>
      </c>
      <c r="B2" s="249"/>
      <c r="C2" s="249"/>
      <c r="D2" s="249"/>
      <c r="E2" s="249"/>
      <c r="F2" s="249"/>
      <c r="G2" s="249"/>
      <c r="H2" s="249"/>
      <c r="I2" s="249"/>
      <c r="J2" s="249"/>
      <c r="K2" s="16"/>
    </row>
    <row r="3" spans="1:11" s="31" customFormat="1" ht="19.5" customHeight="1">
      <c r="A3" s="13"/>
      <c r="B3" s="251" t="s">
        <v>7</v>
      </c>
      <c r="C3" s="251"/>
      <c r="D3" s="251"/>
      <c r="E3" s="251"/>
      <c r="F3" s="98"/>
      <c r="G3" s="251" t="s">
        <v>8</v>
      </c>
      <c r="H3" s="251"/>
      <c r="I3" s="251"/>
      <c r="J3" s="251"/>
      <c r="K3" s="16"/>
    </row>
    <row r="4" spans="1:11" s="124" customFormat="1" ht="12.75">
      <c r="A4" s="13" t="s">
        <v>9</v>
      </c>
      <c r="B4" s="104">
        <v>2011</v>
      </c>
      <c r="C4" s="247" t="s">
        <v>341</v>
      </c>
      <c r="D4" s="247"/>
      <c r="E4" s="247"/>
      <c r="F4" s="98"/>
      <c r="G4" s="104">
        <v>2011</v>
      </c>
      <c r="H4" s="247" t="str">
        <f>+C4</f>
        <v>enero-noviembre</v>
      </c>
      <c r="I4" s="247"/>
      <c r="J4" s="247"/>
      <c r="K4" s="32"/>
    </row>
    <row r="5" spans="1:11" s="124" customFormat="1" ht="12.75">
      <c r="A5" s="99"/>
      <c r="B5" s="101"/>
      <c r="C5" s="105">
        <v>2011</v>
      </c>
      <c r="D5" s="105">
        <v>2012</v>
      </c>
      <c r="E5" s="100" t="s">
        <v>282</v>
      </c>
      <c r="F5" s="101"/>
      <c r="G5" s="101"/>
      <c r="H5" s="105">
        <v>2011</v>
      </c>
      <c r="I5" s="105">
        <v>2012</v>
      </c>
      <c r="J5" s="100" t="s">
        <v>282</v>
      </c>
      <c r="K5" s="32"/>
    </row>
    <row r="6" spans="1:12" s="124" customFormat="1" ht="12.75">
      <c r="A6" s="102" t="s">
        <v>10</v>
      </c>
      <c r="B6" s="102"/>
      <c r="C6" s="102"/>
      <c r="D6" s="102"/>
      <c r="E6" s="102"/>
      <c r="F6" s="102"/>
      <c r="G6" s="102">
        <f>+G16+G8+G22+G27</f>
        <v>963243.889</v>
      </c>
      <c r="H6" s="102">
        <f>+H16+H8+H22+H27</f>
        <v>927390.898</v>
      </c>
      <c r="I6" s="102">
        <f>+I16+I8+I22+I27</f>
        <v>936691.6890000001</v>
      </c>
      <c r="J6" s="118">
        <f>+I6/H6*100-100</f>
        <v>1.0028986719686515</v>
      </c>
      <c r="K6" s="32"/>
      <c r="L6" s="125"/>
    </row>
    <row r="7" spans="1:11" s="126" customFormat="1" ht="12.75">
      <c r="A7" s="14"/>
      <c r="B7" s="15"/>
      <c r="C7" s="15"/>
      <c r="D7" s="16"/>
      <c r="E7" s="15"/>
      <c r="F7" s="15"/>
      <c r="G7" s="15"/>
      <c r="H7" s="16"/>
      <c r="I7" s="17"/>
      <c r="J7" s="15"/>
      <c r="K7" s="15"/>
    </row>
    <row r="8" spans="1:11" s="31" customFormat="1" ht="12.75">
      <c r="A8" s="193" t="s">
        <v>11</v>
      </c>
      <c r="B8" s="119">
        <f>SUM(B9:B14)</f>
        <v>1061869.816</v>
      </c>
      <c r="C8" s="119">
        <f>SUM(C9:C14)</f>
        <v>1042137.6479999999</v>
      </c>
      <c r="D8" s="119">
        <f>SUM(D9:D14)</f>
        <v>1030981.881</v>
      </c>
      <c r="E8" s="120">
        <f aca="true" t="shared" si="0" ref="E8:E25">+D8/C8*100-100</f>
        <v>-1.0704696276359726</v>
      </c>
      <c r="F8" s="119"/>
      <c r="G8" s="119">
        <f>SUM(G9:G14)</f>
        <v>575682.281</v>
      </c>
      <c r="H8" s="119">
        <f>SUM(H9:H14)</f>
        <v>563920.748</v>
      </c>
      <c r="I8" s="119">
        <f>SUM(I9:I14)</f>
        <v>543656.704</v>
      </c>
      <c r="J8" s="120">
        <f aca="true" t="shared" si="1" ref="J8:J25">+I8/H8*100-100</f>
        <v>-3.5934205421361867</v>
      </c>
      <c r="K8" s="16"/>
    </row>
    <row r="9" spans="1:11" s="31" customFormat="1" ht="12.75">
      <c r="A9" s="14" t="s">
        <v>12</v>
      </c>
      <c r="B9" s="103">
        <v>510113.708</v>
      </c>
      <c r="C9" s="103">
        <v>493857.336</v>
      </c>
      <c r="D9" s="103">
        <v>486287.307</v>
      </c>
      <c r="E9" s="121">
        <f t="shared" si="0"/>
        <v>-1.5328372078692922</v>
      </c>
      <c r="F9" s="103"/>
      <c r="G9" s="103">
        <v>254331.821</v>
      </c>
      <c r="H9" s="103">
        <v>245884.641</v>
      </c>
      <c r="I9" s="103">
        <v>239028.76</v>
      </c>
      <c r="J9" s="121">
        <f t="shared" si="1"/>
        <v>-2.788251015645997</v>
      </c>
      <c r="K9" s="16"/>
    </row>
    <row r="10" spans="1:11" s="31" customFormat="1" ht="12.75">
      <c r="A10" s="14" t="s">
        <v>13</v>
      </c>
      <c r="B10" s="103">
        <v>109789.587</v>
      </c>
      <c r="C10" s="103">
        <v>109789.587</v>
      </c>
      <c r="D10" s="103">
        <v>106253.308</v>
      </c>
      <c r="E10" s="121">
        <f t="shared" si="0"/>
        <v>-3.2209602901593968</v>
      </c>
      <c r="F10" s="103"/>
      <c r="G10" s="103">
        <v>60563.727</v>
      </c>
      <c r="H10" s="103">
        <v>60563.727</v>
      </c>
      <c r="I10" s="103">
        <v>51781.555</v>
      </c>
      <c r="J10" s="121">
        <f t="shared" si="1"/>
        <v>-14.500712613013405</v>
      </c>
      <c r="K10" s="16"/>
    </row>
    <row r="11" spans="1:11" s="31" customFormat="1" ht="12.75">
      <c r="A11" s="14" t="s">
        <v>386</v>
      </c>
      <c r="B11" s="103">
        <v>18302.331</v>
      </c>
      <c r="C11" s="103">
        <v>17839.818</v>
      </c>
      <c r="D11" s="103">
        <v>62691.16</v>
      </c>
      <c r="E11" s="121">
        <f t="shared" si="0"/>
        <v>251.41143256057882</v>
      </c>
      <c r="F11" s="103"/>
      <c r="G11" s="103">
        <v>8429.51</v>
      </c>
      <c r="H11" s="103">
        <v>8213.272</v>
      </c>
      <c r="I11" s="103">
        <v>31758.544</v>
      </c>
      <c r="J11" s="121">
        <f t="shared" si="1"/>
        <v>286.6734719122902</v>
      </c>
      <c r="K11" s="16"/>
    </row>
    <row r="12" spans="1:11" s="31" customFormat="1" ht="12.75">
      <c r="A12" s="14" t="s">
        <v>214</v>
      </c>
      <c r="B12" s="103">
        <v>65048.15</v>
      </c>
      <c r="C12" s="103">
        <v>65046.573</v>
      </c>
      <c r="D12" s="103">
        <v>64469.902</v>
      </c>
      <c r="E12" s="121">
        <f t="shared" si="0"/>
        <v>-0.8865509332828196</v>
      </c>
      <c r="F12" s="103"/>
      <c r="G12" s="103">
        <v>43108.399</v>
      </c>
      <c r="H12" s="103">
        <v>43095.632</v>
      </c>
      <c r="I12" s="103">
        <v>38121.233</v>
      </c>
      <c r="J12" s="121">
        <f t="shared" si="1"/>
        <v>-11.542698805298869</v>
      </c>
      <c r="K12" s="16"/>
    </row>
    <row r="13" spans="1:11" s="31" customFormat="1" ht="12.75">
      <c r="A13" s="14" t="s">
        <v>387</v>
      </c>
      <c r="B13" s="103">
        <v>75690.814</v>
      </c>
      <c r="C13" s="103">
        <v>75610.219</v>
      </c>
      <c r="D13" s="103">
        <v>70272.836</v>
      </c>
      <c r="E13" s="121">
        <f t="shared" si="0"/>
        <v>-7.059076234126508</v>
      </c>
      <c r="F13" s="103"/>
      <c r="G13" s="103">
        <v>51573.769</v>
      </c>
      <c r="H13" s="103">
        <v>51485.504</v>
      </c>
      <c r="I13" s="103">
        <v>44233.017</v>
      </c>
      <c r="J13" s="121">
        <f t="shared" si="1"/>
        <v>-14.086464026845306</v>
      </c>
      <c r="K13" s="16"/>
    </row>
    <row r="14" spans="1:11" s="31" customFormat="1" ht="12.75">
      <c r="A14" s="14" t="s">
        <v>14</v>
      </c>
      <c r="B14" s="103">
        <v>282925.226</v>
      </c>
      <c r="C14" s="103">
        <v>279994.115</v>
      </c>
      <c r="D14" s="103">
        <v>241007.368</v>
      </c>
      <c r="E14" s="121">
        <f t="shared" si="0"/>
        <v>-13.924130869679175</v>
      </c>
      <c r="F14" s="103"/>
      <c r="G14" s="103">
        <v>157675.055</v>
      </c>
      <c r="H14" s="103">
        <v>154677.972</v>
      </c>
      <c r="I14" s="103">
        <v>138733.595</v>
      </c>
      <c r="J14" s="121">
        <f t="shared" si="1"/>
        <v>-10.30811097006108</v>
      </c>
      <c r="K14" s="16"/>
    </row>
    <row r="15" spans="1:11" s="31" customFormat="1" ht="12.75">
      <c r="A15" s="14"/>
      <c r="B15" s="15"/>
      <c r="C15" s="15"/>
      <c r="D15" s="15"/>
      <c r="E15" s="121"/>
      <c r="F15" s="15"/>
      <c r="G15" s="15"/>
      <c r="H15" s="15"/>
      <c r="I15" s="122"/>
      <c r="J15" s="121"/>
      <c r="K15" s="16"/>
    </row>
    <row r="16" spans="1:11" s="31" customFormat="1" ht="15">
      <c r="A16" s="193" t="s">
        <v>316</v>
      </c>
      <c r="B16" s="119">
        <f>SUM(B17:B20)</f>
        <v>34745.520000000004</v>
      </c>
      <c r="C16" s="119">
        <f>SUM(C17:C20)</f>
        <v>32958.126000000004</v>
      </c>
      <c r="D16" s="119">
        <f>SUM(D17:D20)</f>
        <v>36093.599</v>
      </c>
      <c r="E16" s="120">
        <f>+D16/C16*100-100</f>
        <v>9.513505106449301</v>
      </c>
      <c r="F16" s="119"/>
      <c r="G16" s="119">
        <f>SUM(G17:G20)</f>
        <v>249854.669</v>
      </c>
      <c r="H16" s="119">
        <f>SUM(H17:H20)</f>
        <v>237867.356</v>
      </c>
      <c r="I16" s="119">
        <f>SUM(I17:I20)</f>
        <v>272435.02400000003</v>
      </c>
      <c r="J16" s="120">
        <f>+I16/H16*100-100</f>
        <v>14.53232952234103</v>
      </c>
      <c r="K16" s="16"/>
    </row>
    <row r="17" spans="1:11" s="31" customFormat="1" ht="12.75">
      <c r="A17" s="14" t="s">
        <v>15</v>
      </c>
      <c r="B17" s="123">
        <v>8374.815</v>
      </c>
      <c r="C17" s="103">
        <v>7924.118</v>
      </c>
      <c r="D17" s="103">
        <v>9240.453</v>
      </c>
      <c r="E17" s="121">
        <f>+D17/C17*100-100</f>
        <v>16.611754140965587</v>
      </c>
      <c r="F17" s="123"/>
      <c r="G17" s="103">
        <v>60494.105</v>
      </c>
      <c r="H17" s="103">
        <v>58759.041</v>
      </c>
      <c r="I17" s="103">
        <v>65942.142</v>
      </c>
      <c r="J17" s="121">
        <f>+I17/H17*100-100</f>
        <v>12.224673646392574</v>
      </c>
      <c r="K17" s="16"/>
    </row>
    <row r="18" spans="1:11" s="31" customFormat="1" ht="12.75">
      <c r="A18" s="14" t="s">
        <v>16</v>
      </c>
      <c r="B18" s="123">
        <v>5004.872</v>
      </c>
      <c r="C18" s="103">
        <v>4850.551</v>
      </c>
      <c r="D18" s="103">
        <v>4328.239</v>
      </c>
      <c r="E18" s="121">
        <f>+D18/C18*100-100</f>
        <v>-10.768096243086617</v>
      </c>
      <c r="F18" s="103"/>
      <c r="G18" s="103">
        <v>65044.439</v>
      </c>
      <c r="H18" s="103">
        <v>62618.136</v>
      </c>
      <c r="I18" s="103">
        <v>62341.053</v>
      </c>
      <c r="J18" s="121">
        <f>+I18/H18*100-100</f>
        <v>-0.44249640391723233</v>
      </c>
      <c r="K18" s="16"/>
    </row>
    <row r="19" spans="1:11" s="31" customFormat="1" ht="12.75">
      <c r="A19" s="14" t="s">
        <v>17</v>
      </c>
      <c r="B19" s="123">
        <v>6751.674</v>
      </c>
      <c r="C19" s="103">
        <v>6126.102</v>
      </c>
      <c r="D19" s="103">
        <v>7135.759</v>
      </c>
      <c r="E19" s="121">
        <f>+D19/C19*100-100</f>
        <v>16.481230642258325</v>
      </c>
      <c r="F19" s="103"/>
      <c r="G19" s="103">
        <v>58976.644</v>
      </c>
      <c r="H19" s="103">
        <v>54504.673</v>
      </c>
      <c r="I19" s="103">
        <v>81079.999</v>
      </c>
      <c r="J19" s="121">
        <f>+I19/H19*100-100</f>
        <v>48.757885401862666</v>
      </c>
      <c r="K19" s="16"/>
    </row>
    <row r="20" spans="1:11" s="31" customFormat="1" ht="12.75">
      <c r="A20" s="14" t="s">
        <v>18</v>
      </c>
      <c r="B20" s="103">
        <v>14614.159</v>
      </c>
      <c r="C20" s="103">
        <v>14057.355</v>
      </c>
      <c r="D20" s="103">
        <v>15389.148</v>
      </c>
      <c r="E20" s="121">
        <f>+D20/C20*100-100</f>
        <v>9.473994218684794</v>
      </c>
      <c r="F20" s="103"/>
      <c r="G20" s="103">
        <v>65339.481</v>
      </c>
      <c r="H20" s="103">
        <v>61985.506</v>
      </c>
      <c r="I20" s="103">
        <v>63071.83</v>
      </c>
      <c r="J20" s="121">
        <f>+I20/H20*100-100</f>
        <v>1.7525451837079515</v>
      </c>
      <c r="K20" s="16"/>
    </row>
    <row r="21" spans="1:11" s="31" customFormat="1" ht="12.75">
      <c r="A21" s="14"/>
      <c r="B21" s="103"/>
      <c r="C21" s="103"/>
      <c r="D21" s="103"/>
      <c r="E21" s="121"/>
      <c r="F21" s="103"/>
      <c r="G21" s="103"/>
      <c r="H21" s="103"/>
      <c r="I21" s="103"/>
      <c r="J21" s="121"/>
      <c r="K21" s="16"/>
    </row>
    <row r="22" spans="1:11" s="31" customFormat="1" ht="12.75">
      <c r="A22" s="193" t="s">
        <v>19</v>
      </c>
      <c r="B22" s="119">
        <f>SUM(B23:B25)</f>
        <v>2846.418</v>
      </c>
      <c r="C22" s="119">
        <f>SUM(C23:C25)</f>
        <v>2565.417</v>
      </c>
      <c r="D22" s="119">
        <f>SUM(D23:D25)</f>
        <v>2791.595</v>
      </c>
      <c r="E22" s="120">
        <f t="shared" si="0"/>
        <v>8.81642243736593</v>
      </c>
      <c r="F22" s="119"/>
      <c r="G22" s="119">
        <f>SUM(G23:G25)</f>
        <v>95140.101</v>
      </c>
      <c r="H22" s="119">
        <f>SUM(H23:H25)</f>
        <v>86474.37299999999</v>
      </c>
      <c r="I22" s="119">
        <f>SUM(I23:I25)</f>
        <v>82747.552</v>
      </c>
      <c r="J22" s="120">
        <f t="shared" si="1"/>
        <v>-4.30974041291978</v>
      </c>
      <c r="K22" s="16"/>
    </row>
    <row r="23" spans="1:11" s="31" customFormat="1" ht="12.75">
      <c r="A23" s="14" t="s">
        <v>20</v>
      </c>
      <c r="B23" s="103">
        <v>1932.142</v>
      </c>
      <c r="C23" s="103">
        <v>1713.922</v>
      </c>
      <c r="D23" s="103">
        <v>1386.596</v>
      </c>
      <c r="E23" s="121">
        <f t="shared" si="0"/>
        <v>-19.09806864022984</v>
      </c>
      <c r="F23" s="103"/>
      <c r="G23" s="103">
        <v>18653.367</v>
      </c>
      <c r="H23" s="103">
        <v>16656.808</v>
      </c>
      <c r="I23" s="103">
        <v>14472.759</v>
      </c>
      <c r="J23" s="121">
        <f t="shared" si="1"/>
        <v>-13.112050039839573</v>
      </c>
      <c r="K23" s="16"/>
    </row>
    <row r="24" spans="1:11" s="31" customFormat="1" ht="12.75">
      <c r="A24" s="14" t="s">
        <v>21</v>
      </c>
      <c r="B24" s="103">
        <v>193.519</v>
      </c>
      <c r="C24" s="103">
        <v>177.707</v>
      </c>
      <c r="D24" s="103">
        <v>164.254</v>
      </c>
      <c r="E24" s="121">
        <f t="shared" si="0"/>
        <v>-7.570326436212412</v>
      </c>
      <c r="F24" s="103"/>
      <c r="G24" s="103">
        <v>57950.338</v>
      </c>
      <c r="H24" s="103">
        <v>52725.157</v>
      </c>
      <c r="I24" s="103">
        <v>51187.884</v>
      </c>
      <c r="J24" s="121">
        <f t="shared" si="1"/>
        <v>-2.9156347509785547</v>
      </c>
      <c r="K24" s="16"/>
    </row>
    <row r="25" spans="1:11" s="31" customFormat="1" ht="12.75">
      <c r="A25" s="14" t="s">
        <v>385</v>
      </c>
      <c r="B25" s="103">
        <v>720.757</v>
      </c>
      <c r="C25" s="103">
        <v>673.788</v>
      </c>
      <c r="D25" s="103">
        <v>1240.745</v>
      </c>
      <c r="E25" s="121">
        <f t="shared" si="0"/>
        <v>84.14471614216933</v>
      </c>
      <c r="F25" s="103"/>
      <c r="G25" s="103">
        <v>18536.396</v>
      </c>
      <c r="H25" s="103">
        <v>17092.408</v>
      </c>
      <c r="I25" s="103">
        <v>17086.909</v>
      </c>
      <c r="J25" s="121">
        <f t="shared" si="1"/>
        <v>-0.03217217843149456</v>
      </c>
      <c r="K25" s="16"/>
    </row>
    <row r="26" spans="1:11" s="31" customFormat="1" ht="12.75">
      <c r="A26" s="14"/>
      <c r="B26" s="15"/>
      <c r="C26" s="15"/>
      <c r="D26" s="15"/>
      <c r="E26" s="122"/>
      <c r="F26" s="15"/>
      <c r="G26" s="15"/>
      <c r="H26" s="15"/>
      <c r="I26" s="103"/>
      <c r="J26" s="122"/>
      <c r="K26" s="16"/>
    </row>
    <row r="27" spans="1:11" s="31" customFormat="1" ht="12.75">
      <c r="A27" s="193" t="s">
        <v>384</v>
      </c>
      <c r="B27" s="119"/>
      <c r="C27" s="119"/>
      <c r="D27" s="119"/>
      <c r="E27" s="122"/>
      <c r="F27" s="119"/>
      <c r="G27" s="119">
        <f>SUM(G28:G29)</f>
        <v>42566.838</v>
      </c>
      <c r="H27" s="119">
        <f>SUM(H28:H29)</f>
        <v>39128.421</v>
      </c>
      <c r="I27" s="119">
        <f>SUM(I28:I29)</f>
        <v>37852.409</v>
      </c>
      <c r="J27" s="120">
        <f>+I27/H27*100-100</f>
        <v>-3.2610873819825343</v>
      </c>
      <c r="K27" s="16"/>
    </row>
    <row r="28" spans="1:11" s="31" customFormat="1" ht="15" customHeight="1">
      <c r="A28" s="194" t="s">
        <v>22</v>
      </c>
      <c r="B28" s="103">
        <v>851.329</v>
      </c>
      <c r="C28" s="103">
        <v>787.055</v>
      </c>
      <c r="D28" s="103">
        <v>632.507</v>
      </c>
      <c r="E28" s="121">
        <f>+D28/C28*100-100</f>
        <v>-19.636238890547673</v>
      </c>
      <c r="F28" s="103"/>
      <c r="G28" s="103">
        <v>17628.538</v>
      </c>
      <c r="H28" s="103">
        <v>16179.49</v>
      </c>
      <c r="I28" s="103">
        <v>16380.239</v>
      </c>
      <c r="J28" s="121">
        <f>+I28/H28*100-100</f>
        <v>1.240762224272828</v>
      </c>
      <c r="K28" s="16"/>
    </row>
    <row r="29" spans="1:11" s="31" customFormat="1" ht="12.75">
      <c r="A29" s="14" t="s">
        <v>23</v>
      </c>
      <c r="B29" s="103">
        <v>8171.816</v>
      </c>
      <c r="C29" s="103">
        <v>7563.214</v>
      </c>
      <c r="D29" s="103">
        <v>7020.637</v>
      </c>
      <c r="E29" s="121">
        <f>+D29/C29*100-100</f>
        <v>-7.173894590315712</v>
      </c>
      <c r="F29" s="103"/>
      <c r="G29" s="103">
        <v>24938.3</v>
      </c>
      <c r="H29" s="103">
        <v>22948.931</v>
      </c>
      <c r="I29" s="103">
        <v>21472.17</v>
      </c>
      <c r="J29" s="121">
        <f>+I29/H29*100-100</f>
        <v>-6.434988191824715</v>
      </c>
      <c r="K29" s="16"/>
    </row>
    <row r="30" spans="1:11" s="31" customFormat="1" ht="12.75">
      <c r="A30" s="14"/>
      <c r="B30" s="15"/>
      <c r="C30" s="15"/>
      <c r="D30" s="15"/>
      <c r="E30" s="16"/>
      <c r="F30" s="15"/>
      <c r="G30" s="15"/>
      <c r="H30" s="15"/>
      <c r="I30" s="16"/>
      <c r="J30" s="16"/>
      <c r="K30" s="16"/>
    </row>
    <row r="31" spans="1:11" s="31" customFormat="1" ht="15">
      <c r="A31" s="102" t="s">
        <v>382</v>
      </c>
      <c r="B31" s="102"/>
      <c r="C31" s="102"/>
      <c r="D31" s="102"/>
      <c r="E31" s="102"/>
      <c r="F31" s="102"/>
      <c r="G31" s="102">
        <f>SUM(G33:G36)</f>
        <v>754019.165</v>
      </c>
      <c r="H31" s="102">
        <f>SUM(H33:H36)</f>
        <v>701349.263</v>
      </c>
      <c r="I31" s="102">
        <f>SUM(I33:I36)</f>
        <v>614685.357</v>
      </c>
      <c r="J31" s="118">
        <f>+I31/H31*100-100</f>
        <v>-12.356740153871101</v>
      </c>
      <c r="K31" s="16"/>
    </row>
    <row r="32" spans="1:11" s="126" customFormat="1" ht="12.75">
      <c r="A32" s="14"/>
      <c r="B32" s="15"/>
      <c r="C32" s="15"/>
      <c r="D32" s="15"/>
      <c r="E32" s="123"/>
      <c r="F32" s="15"/>
      <c r="G32" s="15"/>
      <c r="H32" s="15"/>
      <c r="I32" s="123"/>
      <c r="J32" s="123"/>
      <c r="K32" s="15"/>
    </row>
    <row r="33" spans="1:11" s="31" customFormat="1" ht="12.75">
      <c r="A33" s="14" t="s">
        <v>24</v>
      </c>
      <c r="B33" s="103">
        <v>4618</v>
      </c>
      <c r="C33" s="103">
        <v>4349</v>
      </c>
      <c r="D33" s="103">
        <v>4650</v>
      </c>
      <c r="E33" s="121">
        <f>+D33/C33*100-100</f>
        <v>6.921131294550477</v>
      </c>
      <c r="F33" s="103"/>
      <c r="G33" s="103">
        <v>123137.981</v>
      </c>
      <c r="H33" s="103">
        <v>115490.053</v>
      </c>
      <c r="I33" s="103">
        <v>109372.92</v>
      </c>
      <c r="J33" s="121">
        <f>+I33/H33*100-100</f>
        <v>-5.296675203707807</v>
      </c>
      <c r="K33" s="16"/>
    </row>
    <row r="34" spans="1:11" s="31" customFormat="1" ht="12.75">
      <c r="A34" s="14" t="s">
        <v>25</v>
      </c>
      <c r="B34" s="103">
        <v>138</v>
      </c>
      <c r="C34" s="103">
        <v>103</v>
      </c>
      <c r="D34" s="103">
        <v>140</v>
      </c>
      <c r="E34" s="121">
        <f>+D34/C34*100-100</f>
        <v>35.92233009708738</v>
      </c>
      <c r="F34" s="103"/>
      <c r="G34" s="103">
        <v>13918.254</v>
      </c>
      <c r="H34" s="103">
        <v>10164.291</v>
      </c>
      <c r="I34" s="103">
        <v>16500.826</v>
      </c>
      <c r="J34" s="121">
        <f>+I34/H34*100-100</f>
        <v>62.341141157804344</v>
      </c>
      <c r="K34" s="16"/>
    </row>
    <row r="35" spans="1:11" s="31" customFormat="1" ht="12.75">
      <c r="A35" s="194" t="s">
        <v>26</v>
      </c>
      <c r="B35" s="103">
        <v>676</v>
      </c>
      <c r="C35" s="103">
        <v>582</v>
      </c>
      <c r="D35" s="103">
        <v>746</v>
      </c>
      <c r="E35" s="121">
        <f>+D35/C35*100-100</f>
        <v>28.178694158075615</v>
      </c>
      <c r="F35" s="103"/>
      <c r="G35" s="103">
        <v>6369.179</v>
      </c>
      <c r="H35" s="103">
        <v>6180.944</v>
      </c>
      <c r="I35" s="103">
        <v>6506.175</v>
      </c>
      <c r="J35" s="121">
        <f>+I35/H35*100-100</f>
        <v>5.261833791084342</v>
      </c>
      <c r="K35" s="16"/>
    </row>
    <row r="36" spans="1:11" s="31" customFormat="1" ht="12.75">
      <c r="A36" s="14" t="s">
        <v>27</v>
      </c>
      <c r="B36" s="15"/>
      <c r="C36" s="15"/>
      <c r="D36" s="15"/>
      <c r="E36" s="16"/>
      <c r="F36" s="15"/>
      <c r="G36" s="15">
        <v>610593.751</v>
      </c>
      <c r="H36" s="15">
        <v>569513.975</v>
      </c>
      <c r="I36" s="103">
        <v>482305.436</v>
      </c>
      <c r="J36" s="121">
        <f>+I36/H36*100-100</f>
        <v>-15.312800533121234</v>
      </c>
      <c r="K36" s="16"/>
    </row>
    <row r="37" spans="1:11" s="31" customFormat="1" ht="12.75">
      <c r="A37" s="16"/>
      <c r="B37" s="103"/>
      <c r="C37" s="103"/>
      <c r="D37" s="103"/>
      <c r="E37" s="16"/>
      <c r="F37" s="15"/>
      <c r="G37" s="15"/>
      <c r="H37" s="15"/>
      <c r="I37" s="103"/>
      <c r="J37" s="16"/>
      <c r="K37" s="16"/>
    </row>
    <row r="38" spans="1:11" s="31" customFormat="1" ht="12.75">
      <c r="A38" s="211"/>
      <c r="B38" s="211"/>
      <c r="C38" s="212"/>
      <c r="D38" s="212"/>
      <c r="E38" s="212"/>
      <c r="F38" s="212"/>
      <c r="G38" s="212"/>
      <c r="H38" s="212"/>
      <c r="I38" s="212"/>
      <c r="J38" s="212"/>
      <c r="K38" s="16"/>
    </row>
    <row r="39" spans="1:11" s="31" customFormat="1" ht="12.75">
      <c r="A39" s="151" t="s">
        <v>283</v>
      </c>
      <c r="B39" s="15"/>
      <c r="C39" s="15"/>
      <c r="D39" s="16"/>
      <c r="E39" s="15"/>
      <c r="F39" s="15"/>
      <c r="G39" s="15"/>
      <c r="H39" s="16"/>
      <c r="I39" s="17"/>
      <c r="J39" s="15"/>
      <c r="K39" s="202"/>
    </row>
    <row r="40" spans="1:11" ht="12.75">
      <c r="A40" s="213" t="s">
        <v>325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ht="12.75">
      <c r="A41" s="250" t="s">
        <v>326</v>
      </c>
      <c r="B41" s="250"/>
      <c r="C41" s="250"/>
      <c r="D41" s="250"/>
      <c r="E41" s="250"/>
      <c r="F41" s="250"/>
      <c r="G41" s="250"/>
      <c r="H41" s="250"/>
      <c r="I41" s="250"/>
      <c r="J41" s="250"/>
      <c r="K41" s="151"/>
    </row>
    <row r="42" spans="1:11" ht="12.7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</row>
    <row r="43" spans="1:11" ht="12.75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246"/>
    </row>
    <row r="44" spans="1:11" ht="12.75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</row>
    <row r="45" spans="1:11" ht="12.75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209"/>
    </row>
    <row r="46" spans="1:11" ht="12.75">
      <c r="A46" s="209"/>
      <c r="B46" s="209"/>
      <c r="C46" s="209"/>
      <c r="D46" s="209"/>
      <c r="E46" s="209"/>
      <c r="F46" s="209"/>
      <c r="G46" s="209"/>
      <c r="H46" s="209"/>
      <c r="I46" s="209"/>
      <c r="J46" s="209"/>
      <c r="K46" s="209"/>
    </row>
  </sheetData>
  <sheetProtection/>
  <mergeCells count="8">
    <mergeCell ref="A43:K43"/>
    <mergeCell ref="C4:E4"/>
    <mergeCell ref="H4:J4"/>
    <mergeCell ref="A1:J1"/>
    <mergeCell ref="A2:J2"/>
    <mergeCell ref="A41:J41"/>
    <mergeCell ref="B3:E3"/>
    <mergeCell ref="G3:J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5" r:id="rId2"/>
  <headerFooter>
    <oddHeader>&amp;LODEPA</oddHeader>
    <oddFooter>&amp;C4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showZeros="0" view="pageBreakPreview" zoomScaleSheetLayoutView="100" zoomScalePageLayoutView="0" workbookViewId="0" topLeftCell="A1">
      <selection activeCell="L1" sqref="L1"/>
    </sheetView>
  </sheetViews>
  <sheetFormatPr defaultColWidth="11.421875" defaultRowHeight="12.75"/>
  <cols>
    <col min="1" max="1" width="51.8515625" style="114" customWidth="1"/>
    <col min="2" max="2" width="12.00390625" style="114" bestFit="1" customWidth="1"/>
    <col min="3" max="4" width="11.7109375" style="114" bestFit="1" customWidth="1"/>
    <col min="5" max="5" width="14.00390625" style="114" bestFit="1" customWidth="1"/>
    <col min="6" max="6" width="8.28125" style="114" customWidth="1"/>
    <col min="7" max="8" width="10.140625" style="114" customWidth="1"/>
    <col min="9" max="9" width="9.8515625" style="114" bestFit="1" customWidth="1"/>
    <col min="10" max="10" width="14.00390625" style="114" bestFit="1" customWidth="1"/>
    <col min="11" max="16384" width="11.421875" style="114" customWidth="1"/>
  </cols>
  <sheetData>
    <row r="1" spans="1:9" s="16" customFormat="1" ht="19.5" customHeight="1">
      <c r="A1" s="248" t="s">
        <v>180</v>
      </c>
      <c r="B1" s="248"/>
      <c r="C1" s="248"/>
      <c r="D1" s="248"/>
      <c r="E1" s="248"/>
      <c r="F1" s="248"/>
      <c r="G1" s="248"/>
      <c r="H1" s="248"/>
      <c r="I1" s="248"/>
    </row>
    <row r="2" spans="1:10" s="16" customFormat="1" ht="12.75" customHeight="1">
      <c r="A2" s="249" t="s">
        <v>267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 s="14" customFormat="1" ht="12.75">
      <c r="A3" s="13"/>
      <c r="B3" s="251" t="s">
        <v>7</v>
      </c>
      <c r="C3" s="251"/>
      <c r="D3" s="251"/>
      <c r="E3" s="251"/>
      <c r="F3" s="98"/>
      <c r="G3" s="251" t="s">
        <v>271</v>
      </c>
      <c r="H3" s="251"/>
      <c r="I3" s="251"/>
      <c r="J3" s="251"/>
    </row>
    <row r="4" spans="1:10" s="32" customFormat="1" ht="12.75">
      <c r="A4" s="13" t="s">
        <v>9</v>
      </c>
      <c r="B4" s="104">
        <v>2012</v>
      </c>
      <c r="C4" s="247" t="s">
        <v>341</v>
      </c>
      <c r="D4" s="247"/>
      <c r="E4" s="247"/>
      <c r="F4" s="98"/>
      <c r="G4" s="104">
        <f>+B4</f>
        <v>2012</v>
      </c>
      <c r="H4" s="247" t="str">
        <f>+C4</f>
        <v>enero-noviembre</v>
      </c>
      <c r="I4" s="247"/>
      <c r="J4" s="247"/>
    </row>
    <row r="5" spans="1:10" s="32" customFormat="1" ht="12.75">
      <c r="A5" s="99"/>
      <c r="B5" s="101"/>
      <c r="C5" s="105">
        <v>2011</v>
      </c>
      <c r="D5" s="105">
        <v>2012</v>
      </c>
      <c r="E5" s="100" t="s">
        <v>282</v>
      </c>
      <c r="F5" s="101"/>
      <c r="G5" s="101"/>
      <c r="H5" s="105">
        <f>+C5</f>
        <v>2011</v>
      </c>
      <c r="I5" s="105">
        <f>+D5</f>
        <v>2012</v>
      </c>
      <c r="J5" s="100" t="str">
        <f>+E5</f>
        <v>Var%12/11</v>
      </c>
    </row>
    <row r="6" spans="1:11" s="32" customFormat="1" ht="12.75">
      <c r="A6" s="102" t="s">
        <v>10</v>
      </c>
      <c r="B6" s="102"/>
      <c r="C6" s="102"/>
      <c r="D6" s="102"/>
      <c r="E6" s="102"/>
      <c r="F6" s="102"/>
      <c r="G6" s="102">
        <f>+G15+G8+G21+G26</f>
        <v>826511.7450000001</v>
      </c>
      <c r="H6" s="102">
        <f>+H15+H8+H21+H26</f>
        <v>766630.5549999999</v>
      </c>
      <c r="I6" s="102">
        <f>+I15+I8+I21+I26</f>
        <v>990061.768</v>
      </c>
      <c r="J6" s="118">
        <f>+I6/H6*100-100</f>
        <v>29.144574468467425</v>
      </c>
      <c r="K6" s="203"/>
    </row>
    <row r="7" spans="1:9" s="15" customFormat="1" ht="12.75">
      <c r="A7" s="14"/>
      <c r="D7" s="16"/>
      <c r="H7" s="16"/>
      <c r="I7" s="17"/>
    </row>
    <row r="8" spans="1:10" s="16" customFormat="1" ht="12.75">
      <c r="A8" s="193" t="s">
        <v>11</v>
      </c>
      <c r="B8" s="119">
        <f>SUM(B9:B13)</f>
        <v>1529784.827</v>
      </c>
      <c r="C8" s="119">
        <f>SUM(C9:C13)</f>
        <v>1443785.683</v>
      </c>
      <c r="D8" s="119">
        <f>SUM(D9:D13)</f>
        <v>1781291.712</v>
      </c>
      <c r="E8" s="120">
        <f>+D8/C8*100-100</f>
        <v>23.376463208771142</v>
      </c>
      <c r="F8" s="119"/>
      <c r="G8" s="119">
        <f>SUM(G9:G13)</f>
        <v>742259.9110000001</v>
      </c>
      <c r="H8" s="119">
        <f>SUM(H9:H13)</f>
        <v>691531.749</v>
      </c>
      <c r="I8" s="119">
        <f>SUM(I9:I13)</f>
        <v>908435.4010000001</v>
      </c>
      <c r="J8" s="120">
        <f>+I8/H8*100-100</f>
        <v>31.365682387490807</v>
      </c>
    </row>
    <row r="9" spans="1:10" s="16" customFormat="1" ht="12.75">
      <c r="A9" s="14" t="s">
        <v>12</v>
      </c>
      <c r="B9" s="15">
        <v>0</v>
      </c>
      <c r="C9" s="15">
        <v>0</v>
      </c>
      <c r="D9" s="15">
        <v>6.354</v>
      </c>
      <c r="E9" s="121"/>
      <c r="F9" s="15"/>
      <c r="G9" s="15">
        <v>0</v>
      </c>
      <c r="H9" s="15">
        <v>0</v>
      </c>
      <c r="I9" s="15">
        <v>5.924</v>
      </c>
      <c r="J9" s="121"/>
    </row>
    <row r="10" spans="1:10" s="16" customFormat="1" ht="12.75">
      <c r="A10" s="14" t="s">
        <v>13</v>
      </c>
      <c r="B10" s="103">
        <v>48.005</v>
      </c>
      <c r="C10" s="103">
        <v>48.005</v>
      </c>
      <c r="D10" s="103">
        <v>6.004</v>
      </c>
      <c r="E10" s="121">
        <f>+D10/C10*100-100</f>
        <v>-87.49296948234559</v>
      </c>
      <c r="F10" s="103"/>
      <c r="G10" s="103">
        <v>53.18</v>
      </c>
      <c r="H10" s="103">
        <v>53.18</v>
      </c>
      <c r="I10" s="103">
        <v>4.92</v>
      </c>
      <c r="J10" s="121">
        <f>+I10/H10*100-100</f>
        <v>-90.74840165475743</v>
      </c>
    </row>
    <row r="11" spans="1:10" s="16" customFormat="1" ht="12.75">
      <c r="A11" s="14" t="s">
        <v>386</v>
      </c>
      <c r="B11" s="103">
        <v>257155.046</v>
      </c>
      <c r="C11" s="103">
        <v>230757.546</v>
      </c>
      <c r="D11" s="103">
        <v>246999.04</v>
      </c>
      <c r="E11" s="121">
        <f>+D11/C11*100-100</f>
        <v>7.038337112494688</v>
      </c>
      <c r="F11" s="103"/>
      <c r="G11" s="103">
        <v>118785.175</v>
      </c>
      <c r="H11" s="103">
        <v>105805.168</v>
      </c>
      <c r="I11" s="103">
        <v>124966.091</v>
      </c>
      <c r="J11" s="121">
        <f>+I11/H11*100-100</f>
        <v>18.109628633641023</v>
      </c>
    </row>
    <row r="12" spans="1:10" s="16" customFormat="1" ht="12.75">
      <c r="A12" s="14" t="s">
        <v>214</v>
      </c>
      <c r="B12" s="103">
        <v>25.5</v>
      </c>
      <c r="C12" s="103">
        <v>25</v>
      </c>
      <c r="D12" s="103">
        <v>0</v>
      </c>
      <c r="E12" s="121">
        <f>+D12/C12*100-100</f>
        <v>-100</v>
      </c>
      <c r="F12" s="103"/>
      <c r="G12" s="103">
        <v>33.283</v>
      </c>
      <c r="H12" s="103">
        <v>31.938</v>
      </c>
      <c r="I12" s="103">
        <v>0</v>
      </c>
      <c r="J12" s="121">
        <f>+I12/H12*100-100</f>
        <v>-100</v>
      </c>
    </row>
    <row r="13" spans="1:10" s="16" customFormat="1" ht="12.75">
      <c r="A13" s="14" t="s">
        <v>14</v>
      </c>
      <c r="B13" s="103">
        <v>1272556.276</v>
      </c>
      <c r="C13" s="103">
        <v>1212955.132</v>
      </c>
      <c r="D13" s="103">
        <v>1534280.314</v>
      </c>
      <c r="E13" s="121">
        <f>+D13/C13*100-100</f>
        <v>26.4911020632872</v>
      </c>
      <c r="F13" s="103"/>
      <c r="G13" s="103">
        <v>623388.273</v>
      </c>
      <c r="H13" s="103">
        <v>585641.463</v>
      </c>
      <c r="I13" s="103">
        <v>783458.466</v>
      </c>
      <c r="J13" s="121">
        <f>+I13/H13*100-100</f>
        <v>33.777834306106826</v>
      </c>
    </row>
    <row r="14" spans="1:10" s="16" customFormat="1" ht="12.75">
      <c r="A14" s="14"/>
      <c r="B14" s="15"/>
      <c r="C14" s="15"/>
      <c r="D14" s="15"/>
      <c r="E14" s="121"/>
      <c r="F14" s="15"/>
      <c r="G14" s="15"/>
      <c r="H14" s="15"/>
      <c r="I14" s="122"/>
      <c r="J14" s="121"/>
    </row>
    <row r="15" spans="1:10" s="16" customFormat="1" ht="15">
      <c r="A15" s="193" t="s">
        <v>316</v>
      </c>
      <c r="B15" s="119">
        <f>SUM(B16:B19)</f>
        <v>18146.757</v>
      </c>
      <c r="C15" s="119">
        <f>SUM(C16:C19)</f>
        <v>16653.895</v>
      </c>
      <c r="D15" s="119">
        <f>SUM(D16:D19)</f>
        <v>15489.032000000001</v>
      </c>
      <c r="E15" s="120">
        <f>+D15/C15*100-100</f>
        <v>-6.994537914403807</v>
      </c>
      <c r="F15" s="119"/>
      <c r="G15" s="119">
        <f>SUM(G16:G19)</f>
        <v>78043.78700000001</v>
      </c>
      <c r="H15" s="119">
        <f>SUM(H16:H19)</f>
        <v>69214.83099999999</v>
      </c>
      <c r="I15" s="119">
        <f>SUM(I16:I19)</f>
        <v>73712.784</v>
      </c>
      <c r="J15" s="120">
        <f>+I15/H15*100-100</f>
        <v>6.498539308721291</v>
      </c>
    </row>
    <row r="16" spans="1:10" s="16" customFormat="1" ht="12.75">
      <c r="A16" s="14" t="s">
        <v>15</v>
      </c>
      <c r="B16" s="123">
        <v>206.271</v>
      </c>
      <c r="C16" s="103">
        <v>201.324</v>
      </c>
      <c r="D16" s="103">
        <v>312.196</v>
      </c>
      <c r="E16" s="121">
        <f>+D16/C16*100-100</f>
        <v>55.071427152252085</v>
      </c>
      <c r="F16" s="123"/>
      <c r="G16" s="103">
        <v>2572.22</v>
      </c>
      <c r="H16" s="103">
        <v>2421.393</v>
      </c>
      <c r="I16" s="103">
        <v>3584.713</v>
      </c>
      <c r="J16" s="121">
        <f>+I16/H16*100-100</f>
        <v>48.04341963489611</v>
      </c>
    </row>
    <row r="17" spans="1:10" s="16" customFormat="1" ht="12.75">
      <c r="A17" s="14" t="s">
        <v>16</v>
      </c>
      <c r="B17" s="123">
        <v>15514.873</v>
      </c>
      <c r="C17" s="103">
        <v>14444.982</v>
      </c>
      <c r="D17" s="103">
        <v>11779.027</v>
      </c>
      <c r="E17" s="121">
        <f>+D17/C17*100-100</f>
        <v>-18.455924694125613</v>
      </c>
      <c r="F17" s="103"/>
      <c r="G17" s="103">
        <v>53853.359</v>
      </c>
      <c r="H17" s="103">
        <v>48751.893</v>
      </c>
      <c r="I17" s="103">
        <v>43556.371</v>
      </c>
      <c r="J17" s="121">
        <f>+I17/H17*100-100</f>
        <v>-10.657067203523766</v>
      </c>
    </row>
    <row r="18" spans="1:10" s="16" customFormat="1" ht="12.75">
      <c r="A18" s="14" t="s">
        <v>17</v>
      </c>
      <c r="B18" s="123">
        <v>1078.248</v>
      </c>
      <c r="C18" s="103">
        <v>920.688</v>
      </c>
      <c r="D18" s="103">
        <v>1874.45</v>
      </c>
      <c r="E18" s="121">
        <f>+D18/C18*100-100</f>
        <v>103.59231357419668</v>
      </c>
      <c r="F18" s="103"/>
      <c r="G18" s="103">
        <v>16963.964</v>
      </c>
      <c r="H18" s="103">
        <v>14214.349</v>
      </c>
      <c r="I18" s="103">
        <v>21507.481</v>
      </c>
      <c r="J18" s="121">
        <f>+I18/H18*100-100</f>
        <v>51.30823789397601</v>
      </c>
    </row>
    <row r="19" spans="1:10" s="16" customFormat="1" ht="12.75">
      <c r="A19" s="14" t="s">
        <v>18</v>
      </c>
      <c r="B19" s="103">
        <v>1347.365</v>
      </c>
      <c r="C19" s="103">
        <v>1086.901</v>
      </c>
      <c r="D19" s="103">
        <v>1523.359</v>
      </c>
      <c r="E19" s="121">
        <f>+D19/C19*100-100</f>
        <v>40.15618717804102</v>
      </c>
      <c r="F19" s="103"/>
      <c r="G19" s="103">
        <v>4654.244</v>
      </c>
      <c r="H19" s="103">
        <v>3827.196</v>
      </c>
      <c r="I19" s="103">
        <v>5064.219</v>
      </c>
      <c r="J19" s="121">
        <f>+I19/H19*100-100</f>
        <v>32.32191400701717</v>
      </c>
    </row>
    <row r="20" spans="1:10" s="16" customFormat="1" ht="12.75">
      <c r="A20" s="14"/>
      <c r="B20" s="103"/>
      <c r="C20" s="103"/>
      <c r="D20" s="103"/>
      <c r="E20" s="121"/>
      <c r="F20" s="103"/>
      <c r="G20" s="103"/>
      <c r="H20" s="103"/>
      <c r="I20" s="103"/>
      <c r="J20" s="121"/>
    </row>
    <row r="21" spans="1:10" s="16" customFormat="1" ht="12.75">
      <c r="A21" s="193" t="s">
        <v>19</v>
      </c>
      <c r="B21" s="119">
        <f>SUM(B22:B24)</f>
        <v>642.014</v>
      </c>
      <c r="C21" s="119">
        <f>SUM(C22:C24)</f>
        <v>578.293</v>
      </c>
      <c r="D21" s="119">
        <f>SUM(D22:D24)</f>
        <v>1290.1570000000002</v>
      </c>
      <c r="E21" s="120">
        <f>+D21/C21*100-100</f>
        <v>123.09746097566463</v>
      </c>
      <c r="F21" s="119"/>
      <c r="G21" s="119">
        <f>SUM(G22:G24)</f>
        <v>4528.854</v>
      </c>
      <c r="H21" s="119">
        <f>SUM(H22:H24)</f>
        <v>4244.825</v>
      </c>
      <c r="I21" s="119">
        <f>SUM(I22:I24)</f>
        <v>5839.891</v>
      </c>
      <c r="J21" s="120">
        <f>+I21/H21*100-100</f>
        <v>37.57671988833462</v>
      </c>
    </row>
    <row r="22" spans="1:10" s="16" customFormat="1" ht="12.75">
      <c r="A22" s="14" t="s">
        <v>20</v>
      </c>
      <c r="B22" s="103">
        <v>141.363</v>
      </c>
      <c r="C22" s="103">
        <v>125.594</v>
      </c>
      <c r="D22" s="103">
        <v>159.132</v>
      </c>
      <c r="E22" s="121">
        <f>+D22/C22*100-100</f>
        <v>26.703504944503734</v>
      </c>
      <c r="F22" s="103"/>
      <c r="G22" s="103">
        <v>1688.624</v>
      </c>
      <c r="H22" s="103">
        <v>1570.556</v>
      </c>
      <c r="I22" s="103">
        <v>2363.58</v>
      </c>
      <c r="J22" s="121">
        <f>+I22/H22*100-100</f>
        <v>50.49320113386594</v>
      </c>
    </row>
    <row r="23" spans="1:10" s="16" customFormat="1" ht="12.75">
      <c r="A23" s="14" t="s">
        <v>21</v>
      </c>
      <c r="B23" s="103">
        <v>3.663</v>
      </c>
      <c r="C23" s="103">
        <v>3.629</v>
      </c>
      <c r="D23" s="103">
        <v>0.654</v>
      </c>
      <c r="E23" s="121">
        <f>+D23/C23*100-100</f>
        <v>-81.97850647561312</v>
      </c>
      <c r="F23" s="103"/>
      <c r="G23" s="103">
        <v>896.471</v>
      </c>
      <c r="H23" s="103">
        <v>886.364</v>
      </c>
      <c r="I23" s="103">
        <v>353.283</v>
      </c>
      <c r="J23" s="121">
        <f>+I23/H23*100-100</f>
        <v>-60.14244712104733</v>
      </c>
    </row>
    <row r="24" spans="1:10" s="16" customFormat="1" ht="12.75">
      <c r="A24" s="14" t="s">
        <v>385</v>
      </c>
      <c r="B24" s="103">
        <v>496.988</v>
      </c>
      <c r="C24" s="103">
        <v>449.07</v>
      </c>
      <c r="D24" s="103">
        <v>1130.371</v>
      </c>
      <c r="E24" s="121">
        <f>+D24/C24*100-100</f>
        <v>151.71376400115798</v>
      </c>
      <c r="F24" s="103"/>
      <c r="G24" s="103">
        <v>1943.759</v>
      </c>
      <c r="H24" s="103">
        <v>1787.905</v>
      </c>
      <c r="I24" s="103">
        <v>3123.028</v>
      </c>
      <c r="J24" s="121">
        <f>+I24/H24*100-100</f>
        <v>74.6752763709481</v>
      </c>
    </row>
    <row r="25" spans="1:10" s="16" customFormat="1" ht="12.75">
      <c r="A25" s="14"/>
      <c r="B25" s="15"/>
      <c r="C25" s="15"/>
      <c r="D25" s="15"/>
      <c r="E25" s="122"/>
      <c r="F25" s="15"/>
      <c r="G25" s="15"/>
      <c r="H25" s="15"/>
      <c r="I25" s="103"/>
      <c r="J25" s="122"/>
    </row>
    <row r="26" spans="1:10" s="16" customFormat="1" ht="12.75">
      <c r="A26" s="193" t="s">
        <v>384</v>
      </c>
      <c r="B26" s="119"/>
      <c r="C26" s="119"/>
      <c r="D26" s="119"/>
      <c r="E26" s="122"/>
      <c r="F26" s="119"/>
      <c r="G26" s="119">
        <f>SUM(G27:G28)</f>
        <v>1679.193</v>
      </c>
      <c r="H26" s="119">
        <f>SUM(H27:H28)</f>
        <v>1639.15</v>
      </c>
      <c r="I26" s="119">
        <f>SUM(I27:I28)</f>
        <v>2073.692</v>
      </c>
      <c r="J26" s="120">
        <f>+I26/H26*100-100</f>
        <v>26.510203459109903</v>
      </c>
    </row>
    <row r="27" spans="1:10" s="16" customFormat="1" ht="14.25" customHeight="1">
      <c r="A27" s="194" t="s">
        <v>22</v>
      </c>
      <c r="B27" s="103">
        <v>11.92</v>
      </c>
      <c r="C27" s="103">
        <v>11.828</v>
      </c>
      <c r="D27" s="103">
        <v>4.134</v>
      </c>
      <c r="E27" s="121">
        <f>+D27/C27*100-100</f>
        <v>-65.04903618532296</v>
      </c>
      <c r="F27" s="103"/>
      <c r="G27" s="103">
        <v>141.225</v>
      </c>
      <c r="H27" s="103">
        <v>139.623</v>
      </c>
      <c r="I27" s="103">
        <v>118.637</v>
      </c>
      <c r="J27" s="121">
        <f>+I27/H27*100-100</f>
        <v>-15.03047492175358</v>
      </c>
    </row>
    <row r="28" spans="1:10" s="16" customFormat="1" ht="12.75">
      <c r="A28" s="14" t="s">
        <v>23</v>
      </c>
      <c r="B28" s="103">
        <v>664.868</v>
      </c>
      <c r="C28" s="103">
        <v>614.695</v>
      </c>
      <c r="D28" s="103">
        <v>623.423</v>
      </c>
      <c r="E28" s="121">
        <f>+D28/C28*100-100</f>
        <v>1.4198911655373792</v>
      </c>
      <c r="F28" s="103"/>
      <c r="G28" s="103">
        <v>1537.968</v>
      </c>
      <c r="H28" s="103">
        <v>1499.527</v>
      </c>
      <c r="I28" s="103">
        <v>1955.055</v>
      </c>
      <c r="J28" s="121">
        <f>+I28/H28*100-100</f>
        <v>30.378112564828797</v>
      </c>
    </row>
    <row r="29" spans="1:8" s="16" customFormat="1" ht="12.75">
      <c r="A29" s="14"/>
      <c r="B29" s="15"/>
      <c r="C29" s="15"/>
      <c r="D29" s="15"/>
      <c r="F29" s="15"/>
      <c r="G29" s="15"/>
      <c r="H29" s="15"/>
    </row>
    <row r="30" spans="1:10" s="16" customFormat="1" ht="15">
      <c r="A30" s="102" t="s">
        <v>383</v>
      </c>
      <c r="B30" s="102"/>
      <c r="C30" s="102"/>
      <c r="D30" s="102"/>
      <c r="E30" s="102"/>
      <c r="F30" s="102"/>
      <c r="G30" s="102">
        <f>SUM(G32:G35)</f>
        <v>20764.534</v>
      </c>
      <c r="H30" s="102">
        <f>SUM(H32:H35)</f>
        <v>19325.734999999997</v>
      </c>
      <c r="I30" s="102">
        <f>SUM(I32:I35)</f>
        <v>75102.323</v>
      </c>
      <c r="J30" s="118">
        <f>+I30/H30*100-100</f>
        <v>288.613022997573</v>
      </c>
    </row>
    <row r="31" spans="1:10" s="15" customFormat="1" ht="12.75">
      <c r="A31" s="14"/>
      <c r="E31" s="123"/>
      <c r="I31" s="123"/>
      <c r="J31" s="123"/>
    </row>
    <row r="32" spans="1:10" s="16" customFormat="1" ht="12.75">
      <c r="A32" s="14" t="s">
        <v>24</v>
      </c>
      <c r="B32" s="103">
        <v>25</v>
      </c>
      <c r="C32" s="103">
        <v>23</v>
      </c>
      <c r="D32" s="103">
        <v>28</v>
      </c>
      <c r="E32" s="121">
        <f>+D32/C32*100-100</f>
        <v>21.739130434782624</v>
      </c>
      <c r="F32" s="103"/>
      <c r="G32" s="103">
        <v>445.81</v>
      </c>
      <c r="H32" s="103">
        <v>441.81</v>
      </c>
      <c r="I32" s="103">
        <v>505.753</v>
      </c>
      <c r="J32" s="121">
        <f>+I32/H32*100-100</f>
        <v>14.472963491093466</v>
      </c>
    </row>
    <row r="33" spans="1:10" s="16" customFormat="1" ht="12.75">
      <c r="A33" s="14" t="s">
        <v>25</v>
      </c>
      <c r="B33" s="103">
        <v>1</v>
      </c>
      <c r="C33" s="103">
        <v>0</v>
      </c>
      <c r="D33" s="103">
        <v>2</v>
      </c>
      <c r="E33" s="121"/>
      <c r="F33" s="103"/>
      <c r="G33" s="103">
        <v>3</v>
      </c>
      <c r="H33" s="103">
        <v>0</v>
      </c>
      <c r="I33" s="103">
        <v>163.45</v>
      </c>
      <c r="J33" s="121"/>
    </row>
    <row r="34" spans="1:10" s="16" customFormat="1" ht="12.75">
      <c r="A34" s="194" t="s">
        <v>26</v>
      </c>
      <c r="B34" s="103">
        <v>4</v>
      </c>
      <c r="C34" s="103">
        <v>4</v>
      </c>
      <c r="D34" s="103">
        <v>4</v>
      </c>
      <c r="E34" s="121">
        <f>+D34/C34*100-100</f>
        <v>0</v>
      </c>
      <c r="F34" s="103"/>
      <c r="G34" s="103">
        <v>78.915</v>
      </c>
      <c r="H34" s="103">
        <v>78.915</v>
      </c>
      <c r="I34" s="103">
        <v>108.778</v>
      </c>
      <c r="J34" s="121">
        <f>+I34/H34*100-100</f>
        <v>37.84198187923715</v>
      </c>
    </row>
    <row r="35" spans="1:10" s="16" customFormat="1" ht="12.75">
      <c r="A35" s="14" t="s">
        <v>27</v>
      </c>
      <c r="B35" s="15"/>
      <c r="C35" s="15"/>
      <c r="D35" s="15"/>
      <c r="F35" s="15"/>
      <c r="G35" s="15">
        <v>20236.809</v>
      </c>
      <c r="H35" s="15">
        <v>18805.01</v>
      </c>
      <c r="I35" s="103">
        <v>74324.342</v>
      </c>
      <c r="J35" s="121">
        <f>+I35/H35*100-100</f>
        <v>295.23691824678644</v>
      </c>
    </row>
    <row r="36" spans="2:9" s="16" customFormat="1" ht="12.75">
      <c r="B36" s="103"/>
      <c r="C36" s="103"/>
      <c r="D36" s="103"/>
      <c r="F36" s="15"/>
      <c r="G36" s="15"/>
      <c r="H36" s="15"/>
      <c r="I36" s="103"/>
    </row>
    <row r="37" spans="1:10" s="16" customFormat="1" ht="12.75">
      <c r="A37" s="211"/>
      <c r="B37" s="211"/>
      <c r="C37" s="212"/>
      <c r="D37" s="212"/>
      <c r="E37" s="212"/>
      <c r="F37" s="212"/>
      <c r="G37" s="212"/>
      <c r="H37" s="212"/>
      <c r="I37" s="212"/>
      <c r="J37" s="212"/>
    </row>
    <row r="38" spans="1:11" s="31" customFormat="1" ht="12.75">
      <c r="A38" s="151" t="s">
        <v>283</v>
      </c>
      <c r="B38" s="15"/>
      <c r="C38" s="15"/>
      <c r="D38" s="16"/>
      <c r="E38" s="15"/>
      <c r="F38" s="15"/>
      <c r="G38" s="15"/>
      <c r="H38" s="16"/>
      <c r="I38" s="17"/>
      <c r="J38" s="15"/>
      <c r="K38" s="202"/>
    </row>
    <row r="39" spans="1:11" s="18" customFormat="1" ht="12.75">
      <c r="A39" s="213" t="s">
        <v>325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s="18" customFormat="1" ht="12.75">
      <c r="A40" s="250" t="s">
        <v>326</v>
      </c>
      <c r="B40" s="250"/>
      <c r="C40" s="250"/>
      <c r="D40" s="250"/>
      <c r="E40" s="250"/>
      <c r="F40" s="250"/>
      <c r="G40" s="250"/>
      <c r="H40" s="250"/>
      <c r="I40" s="250"/>
      <c r="J40" s="250"/>
      <c r="K40" s="151"/>
    </row>
    <row r="41" spans="1:11" s="18" customFormat="1" ht="12.75">
      <c r="A41" s="226"/>
      <c r="B41" s="226"/>
      <c r="C41" s="226"/>
      <c r="D41" s="226"/>
      <c r="E41" s="226"/>
      <c r="F41" s="226"/>
      <c r="G41" s="226"/>
      <c r="H41" s="226"/>
      <c r="I41" s="226"/>
      <c r="J41" s="226"/>
      <c r="K41" s="151"/>
    </row>
    <row r="42" spans="1:11" s="18" customFormat="1" ht="12.75">
      <c r="A42" s="226"/>
      <c r="B42" s="226"/>
      <c r="C42" s="226"/>
      <c r="D42" s="226"/>
      <c r="E42" s="226"/>
      <c r="F42" s="226"/>
      <c r="G42" s="226"/>
      <c r="H42" s="226"/>
      <c r="I42" s="226"/>
      <c r="J42" s="226"/>
      <c r="K42" s="151"/>
    </row>
    <row r="43" spans="1:34" s="18" customFormat="1" ht="12.75">
      <c r="A43" s="253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</row>
    <row r="44" spans="1:34" s="18" customFormat="1" ht="12.75">
      <c r="A44" s="252"/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</row>
    <row r="45" spans="1:34" s="18" customFormat="1" ht="12.75">
      <c r="A45" s="252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</row>
    <row r="46" spans="1:34" s="18" customFormat="1" ht="12.75">
      <c r="A46" s="252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</row>
    <row r="47" spans="1:34" s="18" customFormat="1" ht="12.75">
      <c r="A47" s="252"/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</row>
    <row r="48" spans="1:11" ht="12.75">
      <c r="A48" s="252"/>
      <c r="B48" s="252"/>
      <c r="C48" s="252"/>
      <c r="D48" s="252"/>
      <c r="E48" s="252"/>
      <c r="F48" s="252"/>
      <c r="G48" s="252"/>
      <c r="H48" s="252"/>
      <c r="I48" s="252"/>
      <c r="J48" s="252"/>
      <c r="K48" s="252"/>
    </row>
    <row r="49" spans="1:11" ht="12.75">
      <c r="A49" s="252"/>
      <c r="B49" s="252"/>
      <c r="C49" s="252"/>
      <c r="D49" s="252"/>
      <c r="E49" s="252"/>
      <c r="F49" s="252"/>
      <c r="G49" s="252"/>
      <c r="H49" s="252"/>
      <c r="I49" s="252"/>
      <c r="J49" s="252"/>
      <c r="K49" s="252"/>
    </row>
    <row r="50" spans="1:11" ht="12.75">
      <c r="A50" s="252"/>
      <c r="B50" s="252"/>
      <c r="C50" s="252"/>
      <c r="D50" s="252"/>
      <c r="E50" s="252"/>
      <c r="F50" s="252"/>
      <c r="G50" s="252"/>
      <c r="H50" s="252"/>
      <c r="I50" s="252"/>
      <c r="J50" s="252"/>
      <c r="K50" s="252"/>
    </row>
  </sheetData>
  <sheetProtection/>
  <mergeCells count="9">
    <mergeCell ref="A44:K50"/>
    <mergeCell ref="A43:K43"/>
    <mergeCell ref="A1:I1"/>
    <mergeCell ref="A2:J2"/>
    <mergeCell ref="B3:E3"/>
    <mergeCell ref="G3:J3"/>
    <mergeCell ref="C4:E4"/>
    <mergeCell ref="H4:J4"/>
    <mergeCell ref="A40:J4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4" r:id="rId2"/>
  <headerFooter>
    <oddHeader>&amp;LODEPA</oddHeader>
    <oddFooter>&amp;C5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23"/>
  <sheetViews>
    <sheetView view="pageBreakPreview" zoomScaleSheetLayoutView="100" zoomScalePageLayoutView="0" workbookViewId="0" topLeftCell="A1">
      <selection activeCell="H1" sqref="H1"/>
    </sheetView>
  </sheetViews>
  <sheetFormatPr defaultColWidth="12.140625" defaultRowHeight="12.75"/>
  <cols>
    <col min="1" max="1" width="17.421875" style="135" customWidth="1"/>
    <col min="2" max="5" width="12.140625" style="135" customWidth="1"/>
    <col min="6" max="6" width="14.7109375" style="135" customWidth="1"/>
    <col min="7" max="10" width="12.140625" style="135" customWidth="1"/>
    <col min="11" max="163" width="12.140625" style="130" customWidth="1"/>
    <col min="164" max="16384" width="12.140625" style="135" customWidth="1"/>
  </cols>
  <sheetData>
    <row r="1" spans="1:163" s="133" customFormat="1" ht="21.75" customHeight="1">
      <c r="A1" s="255" t="s">
        <v>181</v>
      </c>
      <c r="B1" s="255"/>
      <c r="C1" s="255"/>
      <c r="D1" s="255"/>
      <c r="E1" s="255"/>
      <c r="F1" s="255"/>
      <c r="G1" s="255"/>
      <c r="H1" s="127"/>
      <c r="I1" s="127"/>
      <c r="J1" s="132"/>
      <c r="K1" s="132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</row>
    <row r="2" spans="1:163" s="133" customFormat="1" ht="12" customHeight="1">
      <c r="A2" s="256" t="s">
        <v>235</v>
      </c>
      <c r="B2" s="256"/>
      <c r="C2" s="256"/>
      <c r="D2" s="256"/>
      <c r="E2" s="256"/>
      <c r="F2" s="256"/>
      <c r="G2" s="256"/>
      <c r="H2" s="128"/>
      <c r="I2" s="128"/>
      <c r="J2" s="132"/>
      <c r="K2" s="132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</row>
    <row r="3" spans="1:163" s="133" customFormat="1" ht="24.75" customHeight="1">
      <c r="A3" s="257" t="s">
        <v>268</v>
      </c>
      <c r="B3" s="257"/>
      <c r="C3" s="257"/>
      <c r="D3" s="257"/>
      <c r="E3" s="257"/>
      <c r="F3" s="257"/>
      <c r="G3" s="257"/>
      <c r="H3" s="129"/>
      <c r="I3" s="129"/>
      <c r="J3" s="127"/>
      <c r="K3" s="20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</row>
    <row r="4" spans="1:163" s="133" customFormat="1" ht="17.25" customHeight="1">
      <c r="A4" s="130"/>
      <c r="B4" s="130"/>
      <c r="C4" s="130"/>
      <c r="D4" s="130"/>
      <c r="E4" s="130"/>
      <c r="F4" s="127"/>
      <c r="G4" s="127"/>
      <c r="H4" s="20"/>
      <c r="I4" s="127"/>
      <c r="J4" s="127"/>
      <c r="K4" s="20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</row>
    <row r="5" spans="1:163" s="133" customFormat="1" ht="46.5" customHeight="1">
      <c r="A5" s="214" t="s">
        <v>37</v>
      </c>
      <c r="B5" s="214" t="s">
        <v>214</v>
      </c>
      <c r="C5" s="214" t="s">
        <v>38</v>
      </c>
      <c r="D5" s="214" t="s">
        <v>39</v>
      </c>
      <c r="E5" s="214" t="s">
        <v>40</v>
      </c>
      <c r="F5" s="214" t="s">
        <v>41</v>
      </c>
      <c r="G5" s="214" t="s">
        <v>12</v>
      </c>
      <c r="H5" s="20"/>
      <c r="I5" s="88"/>
      <c r="J5" s="127"/>
      <c r="K5" s="20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</row>
    <row r="6" spans="1:163" s="133" customFormat="1" ht="18" customHeight="1">
      <c r="A6" s="141" t="s">
        <v>272</v>
      </c>
      <c r="B6" s="142">
        <v>865.39</v>
      </c>
      <c r="C6" s="147">
        <v>883.09</v>
      </c>
      <c r="D6" s="147">
        <v>904.73</v>
      </c>
      <c r="E6" s="142">
        <v>995.2</v>
      </c>
      <c r="F6" s="142">
        <v>779.8</v>
      </c>
      <c r="G6" s="142">
        <v>710.03</v>
      </c>
      <c r="H6" s="127"/>
      <c r="I6" s="134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</row>
    <row r="7" spans="1:163" s="133" customFormat="1" ht="18" customHeight="1">
      <c r="A7" s="141" t="s">
        <v>273</v>
      </c>
      <c r="B7" s="141">
        <v>850.78</v>
      </c>
      <c r="C7" s="111">
        <v>868.19</v>
      </c>
      <c r="D7" s="111">
        <v>889.46</v>
      </c>
      <c r="E7" s="233">
        <v>978.4</v>
      </c>
      <c r="F7" s="141">
        <v>766.64</v>
      </c>
      <c r="G7" s="141">
        <v>698.05</v>
      </c>
      <c r="H7" s="131"/>
      <c r="I7" s="134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</row>
    <row r="8" spans="1:163" s="133" customFormat="1" ht="18" customHeight="1">
      <c r="A8" s="234" t="s">
        <v>277</v>
      </c>
      <c r="B8" s="141">
        <v>877.65</v>
      </c>
      <c r="C8" s="111">
        <v>887.62</v>
      </c>
      <c r="D8" s="111">
        <v>917.54</v>
      </c>
      <c r="E8" s="141">
        <v>987.35</v>
      </c>
      <c r="F8" s="141">
        <v>756.94</v>
      </c>
      <c r="G8" s="141">
        <v>692.16</v>
      </c>
      <c r="H8" s="138"/>
      <c r="I8" s="134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</row>
    <row r="9" spans="1:163" s="133" customFormat="1" ht="18" customHeight="1">
      <c r="A9" s="234" t="s">
        <v>284</v>
      </c>
      <c r="B9" s="191">
        <v>895.68</v>
      </c>
      <c r="C9" s="111">
        <v>955.37</v>
      </c>
      <c r="D9" s="111">
        <v>955.37</v>
      </c>
      <c r="E9" s="192">
        <v>1028.06</v>
      </c>
      <c r="F9" s="191">
        <v>788.14</v>
      </c>
      <c r="G9" s="191">
        <v>690.16</v>
      </c>
      <c r="H9" s="140"/>
      <c r="I9" s="134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</row>
    <row r="10" spans="1:163" s="133" customFormat="1" ht="18" customHeight="1">
      <c r="A10" s="234" t="s">
        <v>285</v>
      </c>
      <c r="B10" s="191">
        <v>900.23</v>
      </c>
      <c r="C10" s="111">
        <v>947.67</v>
      </c>
      <c r="D10" s="111">
        <v>947.67</v>
      </c>
      <c r="E10" s="192">
        <v>1005.36</v>
      </c>
      <c r="F10" s="191">
        <v>725.54</v>
      </c>
      <c r="G10" s="191">
        <v>666.46</v>
      </c>
      <c r="H10" s="140"/>
      <c r="I10" s="134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</row>
    <row r="11" spans="1:163" s="133" customFormat="1" ht="18" customHeight="1">
      <c r="A11" s="234" t="s">
        <v>291</v>
      </c>
      <c r="B11" s="191">
        <v>899.12</v>
      </c>
      <c r="C11" s="237">
        <v>946.5</v>
      </c>
      <c r="D11" s="237">
        <v>946.5</v>
      </c>
      <c r="E11" s="192">
        <v>1004.12</v>
      </c>
      <c r="F11" s="191">
        <v>721.55</v>
      </c>
      <c r="G11" s="191">
        <v>740.74</v>
      </c>
      <c r="H11" s="195"/>
      <c r="I11" s="134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  <c r="EG11" s="195"/>
      <c r="EH11" s="195"/>
      <c r="EI11" s="195"/>
      <c r="EJ11" s="195"/>
      <c r="EK11" s="195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5"/>
      <c r="EW11" s="195"/>
      <c r="EX11" s="195"/>
      <c r="EY11" s="195"/>
      <c r="EZ11" s="195"/>
      <c r="FA11" s="195"/>
      <c r="FB11" s="195"/>
      <c r="FC11" s="195"/>
      <c r="FD11" s="195"/>
      <c r="FE11" s="195"/>
      <c r="FF11" s="195"/>
      <c r="FG11" s="195"/>
    </row>
    <row r="12" spans="1:163" s="133" customFormat="1" ht="18" customHeight="1">
      <c r="A12" s="234" t="s">
        <v>292</v>
      </c>
      <c r="B12" s="191">
        <v>879.06</v>
      </c>
      <c r="C12" s="111">
        <v>925.39</v>
      </c>
      <c r="D12" s="111">
        <v>925.39</v>
      </c>
      <c r="E12" s="191">
        <v>981.71</v>
      </c>
      <c r="F12" s="191">
        <v>683.33</v>
      </c>
      <c r="G12" s="191">
        <v>735.28</v>
      </c>
      <c r="H12" s="195"/>
      <c r="I12" s="134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5"/>
      <c r="EH12" s="195"/>
      <c r="EI12" s="195"/>
      <c r="EJ12" s="195"/>
      <c r="EK12" s="195"/>
      <c r="EL12" s="195"/>
      <c r="EM12" s="195"/>
      <c r="EN12" s="195"/>
      <c r="EO12" s="195"/>
      <c r="EP12" s="195"/>
      <c r="EQ12" s="195"/>
      <c r="ER12" s="195"/>
      <c r="ES12" s="195"/>
      <c r="ET12" s="195"/>
      <c r="EU12" s="195"/>
      <c r="EV12" s="195"/>
      <c r="EW12" s="195"/>
      <c r="EX12" s="195"/>
      <c r="EY12" s="195"/>
      <c r="EZ12" s="195"/>
      <c r="FA12" s="195"/>
      <c r="FB12" s="195"/>
      <c r="FC12" s="195"/>
      <c r="FD12" s="195"/>
      <c r="FE12" s="195"/>
      <c r="FF12" s="195"/>
      <c r="FG12" s="195"/>
    </row>
    <row r="13" spans="1:163" s="133" customFormat="1" ht="18" customHeight="1">
      <c r="A13" s="234" t="s">
        <v>317</v>
      </c>
      <c r="B13" s="191">
        <v>757.47</v>
      </c>
      <c r="C13" s="111">
        <v>909.76</v>
      </c>
      <c r="D13" s="111">
        <v>909.76</v>
      </c>
      <c r="E13" s="191">
        <v>965.13</v>
      </c>
      <c r="F13" s="191">
        <v>645.73</v>
      </c>
      <c r="G13" s="191">
        <v>705.06</v>
      </c>
      <c r="H13" s="204"/>
      <c r="I13" s="13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4"/>
      <c r="FE13" s="204"/>
      <c r="FF13" s="204"/>
      <c r="FG13" s="204"/>
    </row>
    <row r="14" spans="1:163" s="133" customFormat="1" ht="18" customHeight="1">
      <c r="A14" s="234" t="s">
        <v>319</v>
      </c>
      <c r="B14" s="191">
        <v>778.57</v>
      </c>
      <c r="C14" s="111">
        <v>914.76</v>
      </c>
      <c r="D14" s="111">
        <v>914.76</v>
      </c>
      <c r="E14" s="191">
        <v>971.68</v>
      </c>
      <c r="F14" s="231">
        <v>656.6</v>
      </c>
      <c r="G14" s="191">
        <v>717.58</v>
      </c>
      <c r="H14" s="207"/>
      <c r="I14" s="134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7"/>
      <c r="FF14" s="207"/>
      <c r="FG14" s="207"/>
    </row>
    <row r="15" spans="1:163" s="133" customFormat="1" ht="18" customHeight="1">
      <c r="A15" s="234" t="s">
        <v>327</v>
      </c>
      <c r="B15" s="191">
        <v>796.27</v>
      </c>
      <c r="C15" s="111">
        <v>956.36</v>
      </c>
      <c r="D15" s="111">
        <v>956.36</v>
      </c>
      <c r="E15" s="192">
        <v>1014.57</v>
      </c>
      <c r="F15" s="191">
        <v>678.81</v>
      </c>
      <c r="G15" s="191">
        <v>713.25</v>
      </c>
      <c r="H15" s="208"/>
      <c r="I15" s="134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208"/>
      <c r="DQ15" s="208"/>
      <c r="DR15" s="208"/>
      <c r="DS15" s="208"/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08"/>
      <c r="EE15" s="208"/>
      <c r="EF15" s="208"/>
      <c r="EG15" s="208"/>
      <c r="EH15" s="208"/>
      <c r="EI15" s="208"/>
      <c r="EJ15" s="208"/>
      <c r="EK15" s="208"/>
      <c r="EL15" s="208"/>
      <c r="EM15" s="208"/>
      <c r="EN15" s="208"/>
      <c r="EO15" s="208"/>
      <c r="EP15" s="208"/>
      <c r="EQ15" s="208"/>
      <c r="ER15" s="208"/>
      <c r="ES15" s="208"/>
      <c r="ET15" s="208"/>
      <c r="EU15" s="208"/>
      <c r="EV15" s="208"/>
      <c r="EW15" s="208"/>
      <c r="EX15" s="208"/>
      <c r="EY15" s="208"/>
      <c r="EZ15" s="208"/>
      <c r="FA15" s="208"/>
      <c r="FB15" s="208"/>
      <c r="FC15" s="208"/>
      <c r="FD15" s="208"/>
      <c r="FE15" s="208"/>
      <c r="FF15" s="208"/>
      <c r="FG15" s="208"/>
    </row>
    <row r="16" spans="1:163" s="133" customFormat="1" ht="18" customHeight="1">
      <c r="A16" s="234" t="s">
        <v>329</v>
      </c>
      <c r="B16" s="191">
        <v>806.37</v>
      </c>
      <c r="C16" s="111">
        <v>968.48</v>
      </c>
      <c r="D16" s="111">
        <v>968.48</v>
      </c>
      <c r="E16" s="192">
        <v>1027.43</v>
      </c>
      <c r="F16" s="191">
        <v>687.41</v>
      </c>
      <c r="G16" s="191">
        <v>722.29</v>
      </c>
      <c r="H16" s="218"/>
      <c r="I16" s="134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</row>
    <row r="17" spans="1:163" s="133" customFormat="1" ht="18" customHeight="1">
      <c r="A17" s="234" t="s">
        <v>332</v>
      </c>
      <c r="B17" s="191">
        <v>805.71</v>
      </c>
      <c r="C17" s="111">
        <v>967.69</v>
      </c>
      <c r="D17" s="111">
        <v>967.69</v>
      </c>
      <c r="E17" s="192">
        <v>1039.21</v>
      </c>
      <c r="F17" s="191">
        <v>686.85</v>
      </c>
      <c r="G17" s="191">
        <v>692.24</v>
      </c>
      <c r="H17" s="220"/>
      <c r="I17" s="134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220"/>
      <c r="FG17" s="220"/>
    </row>
    <row r="18" spans="1:163" s="133" customFormat="1" ht="18" customHeight="1">
      <c r="A18" s="235" t="s">
        <v>343</v>
      </c>
      <c r="B18" s="197">
        <v>799.05</v>
      </c>
      <c r="C18" s="238">
        <v>957.2</v>
      </c>
      <c r="D18" s="238">
        <v>957.2</v>
      </c>
      <c r="E18" s="199">
        <v>1027.95</v>
      </c>
      <c r="F18" s="232">
        <v>679.4</v>
      </c>
      <c r="G18" s="197">
        <v>684.74</v>
      </c>
      <c r="H18" s="223"/>
      <c r="I18" s="134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  <c r="EW18" s="223"/>
      <c r="EX18" s="223"/>
      <c r="EY18" s="223"/>
      <c r="EZ18" s="223"/>
      <c r="FA18" s="223"/>
      <c r="FB18" s="223"/>
      <c r="FC18" s="223"/>
      <c r="FD18" s="223"/>
      <c r="FE18" s="223"/>
      <c r="FF18" s="223"/>
      <c r="FG18" s="223"/>
    </row>
    <row r="19" spans="1:163" s="133" customFormat="1" ht="29.25" customHeight="1">
      <c r="A19" s="198" t="s">
        <v>345</v>
      </c>
      <c r="B19" s="196">
        <f aca="true" t="shared" si="0" ref="B19:G19">((B18/B6)-1)*100</f>
        <v>-7.665907856573339</v>
      </c>
      <c r="C19" s="196">
        <f t="shared" si="0"/>
        <v>8.392123113159467</v>
      </c>
      <c r="D19" s="196">
        <f t="shared" si="0"/>
        <v>5.799520298873695</v>
      </c>
      <c r="E19" s="196">
        <f t="shared" si="0"/>
        <v>3.290795819935699</v>
      </c>
      <c r="F19" s="196">
        <f t="shared" si="0"/>
        <v>-12.875096178507306</v>
      </c>
      <c r="G19" s="196">
        <f t="shared" si="0"/>
        <v>-3.5618213314930314</v>
      </c>
      <c r="H19" s="127"/>
      <c r="I19" s="134"/>
      <c r="J19" s="230" t="s">
        <v>266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</row>
    <row r="20" spans="1:10" ht="12.75">
      <c r="A20" s="254" t="s">
        <v>34</v>
      </c>
      <c r="B20" s="254"/>
      <c r="C20" s="254"/>
      <c r="D20" s="254"/>
      <c r="E20" s="254"/>
      <c r="F20" s="254"/>
      <c r="G20" s="254"/>
      <c r="H20" s="130"/>
      <c r="I20" s="130"/>
      <c r="J20" s="130"/>
    </row>
    <row r="21" spans="1:7" s="130" customFormat="1" ht="12.75">
      <c r="A21" s="149" t="s">
        <v>342</v>
      </c>
      <c r="B21" s="150"/>
      <c r="C21" s="150"/>
      <c r="D21" s="150"/>
      <c r="E21" s="150"/>
      <c r="F21" s="150"/>
      <c r="G21" s="150"/>
    </row>
    <row r="22" spans="1:7" s="130" customFormat="1" ht="12.75">
      <c r="A22" s="136"/>
      <c r="B22" s="136"/>
      <c r="C22" s="136"/>
      <c r="D22" s="136"/>
      <c r="E22" s="136"/>
      <c r="F22" s="136"/>
      <c r="G22" s="136"/>
    </row>
    <row r="23" spans="1:7" s="130" customFormat="1" ht="12.75">
      <c r="A23" s="136"/>
      <c r="B23" s="136"/>
      <c r="C23" s="136"/>
      <c r="D23" s="136"/>
      <c r="E23" s="136"/>
      <c r="F23" s="136"/>
      <c r="G23" s="136"/>
    </row>
    <row r="24" s="130" customFormat="1" ht="12.75"/>
    <row r="25" s="130" customFormat="1" ht="12.75"/>
    <row r="26" s="130" customFormat="1" ht="12.75"/>
    <row r="27" s="130" customFormat="1" ht="12.75"/>
    <row r="28" s="130" customFormat="1" ht="12.75"/>
    <row r="29" s="130" customFormat="1" ht="12.75"/>
    <row r="30" s="130" customFormat="1" ht="12.75"/>
    <row r="31" s="130" customFormat="1" ht="12.75"/>
    <row r="32" s="130" customFormat="1" ht="12.75"/>
    <row r="33" s="130" customFormat="1" ht="12.75"/>
    <row r="34" s="130" customFormat="1" ht="12.75"/>
    <row r="35" s="130" customFormat="1" ht="12.75"/>
    <row r="36" s="130" customFormat="1" ht="12.75"/>
    <row r="37" s="130" customFormat="1" ht="12.75"/>
    <row r="38" s="130" customFormat="1" ht="12.75"/>
    <row r="39" s="130" customFormat="1" ht="12.75"/>
    <row r="40" s="130" customFormat="1" ht="12.75"/>
    <row r="41" s="130" customFormat="1" ht="12.75"/>
    <row r="42" s="130" customFormat="1" ht="12.75"/>
    <row r="43" s="130" customFormat="1" ht="12.75"/>
    <row r="44" s="130" customFormat="1" ht="12.75"/>
    <row r="45" s="130" customFormat="1" ht="12.75"/>
    <row r="46" s="130" customFormat="1" ht="12.75"/>
    <row r="47" s="130" customFormat="1" ht="12.75"/>
    <row r="48" s="130" customFormat="1" ht="12.75"/>
    <row r="49" s="130" customFormat="1" ht="12.75"/>
    <row r="50" s="130" customFormat="1" ht="12.75"/>
    <row r="51" s="130" customFormat="1" ht="12.75"/>
    <row r="52" s="130" customFormat="1" ht="12.75"/>
    <row r="53" s="130" customFormat="1" ht="12.75"/>
    <row r="54" s="130" customFormat="1" ht="12.75"/>
    <row r="55" s="130" customFormat="1" ht="12.75"/>
    <row r="56" s="130" customFormat="1" ht="12.75"/>
    <row r="57" s="130" customFormat="1" ht="12.75"/>
    <row r="58" s="130" customFormat="1" ht="12.75"/>
    <row r="59" s="130" customFormat="1" ht="12.75"/>
    <row r="60" s="130" customFormat="1" ht="12.75"/>
    <row r="61" s="130" customFormat="1" ht="12.75"/>
    <row r="62" s="130" customFormat="1" ht="12.75"/>
    <row r="63" s="130" customFormat="1" ht="12.75"/>
    <row r="64" s="130" customFormat="1" ht="12.75"/>
    <row r="65" s="130" customFormat="1" ht="12.75"/>
    <row r="66" s="130" customFormat="1" ht="12.75"/>
    <row r="67" s="130" customFormat="1" ht="12.75"/>
    <row r="68" s="130" customFormat="1" ht="12.75"/>
    <row r="69" s="130" customFormat="1" ht="12.75"/>
    <row r="70" s="130" customFormat="1" ht="12.75"/>
    <row r="71" s="130" customFormat="1" ht="12.75"/>
    <row r="72" s="130" customFormat="1" ht="12.75"/>
    <row r="73" s="130" customFormat="1" ht="12.75"/>
    <row r="74" s="130" customFormat="1" ht="12.75"/>
    <row r="75" s="130" customFormat="1" ht="12.75"/>
    <row r="76" s="130" customFormat="1" ht="12.75"/>
    <row r="77" s="130" customFormat="1" ht="12.75"/>
    <row r="78" s="130" customFormat="1" ht="12.75"/>
    <row r="79" s="130" customFormat="1" ht="12.75"/>
    <row r="80" s="130" customFormat="1" ht="12.75"/>
    <row r="81" s="130" customFormat="1" ht="12.75"/>
    <row r="82" s="130" customFormat="1" ht="12.75"/>
    <row r="83" s="130" customFormat="1" ht="12.75"/>
    <row r="84" s="130" customFormat="1" ht="12.75"/>
    <row r="85" s="130" customFormat="1" ht="12.75"/>
    <row r="86" s="130" customFormat="1" ht="12.75"/>
    <row r="87" s="130" customFormat="1" ht="12.75"/>
    <row r="88" s="130" customFormat="1" ht="12.75"/>
    <row r="89" s="130" customFormat="1" ht="12.75"/>
    <row r="90" s="130" customFormat="1" ht="12.75"/>
    <row r="91" s="130" customFormat="1" ht="12.75"/>
    <row r="92" s="130" customFormat="1" ht="12.75"/>
    <row r="93" s="130" customFormat="1" ht="12.75"/>
    <row r="94" s="130" customFormat="1" ht="12.75"/>
    <row r="95" s="130" customFormat="1" ht="12.75"/>
    <row r="96" s="130" customFormat="1" ht="12.75"/>
    <row r="97" s="130" customFormat="1" ht="12.75"/>
    <row r="98" s="130" customFormat="1" ht="12.75"/>
    <row r="99" s="130" customFormat="1" ht="12.75"/>
    <row r="100" s="130" customFormat="1" ht="12.75"/>
    <row r="101" s="130" customFormat="1" ht="12.75"/>
    <row r="102" s="130" customFormat="1" ht="12.75"/>
    <row r="103" s="130" customFormat="1" ht="12.75"/>
    <row r="104" s="130" customFormat="1" ht="12.75"/>
    <row r="105" s="130" customFormat="1" ht="12.75"/>
    <row r="106" s="130" customFormat="1" ht="12.75"/>
    <row r="107" s="130" customFormat="1" ht="12.75"/>
    <row r="108" s="130" customFormat="1" ht="12.75"/>
    <row r="109" s="130" customFormat="1" ht="12.75"/>
    <row r="110" s="130" customFormat="1" ht="12.75"/>
    <row r="111" s="130" customFormat="1" ht="12.75"/>
    <row r="112" s="130" customFormat="1" ht="12.75"/>
    <row r="113" s="130" customFormat="1" ht="12.75"/>
    <row r="114" s="130" customFormat="1" ht="12.75"/>
    <row r="115" s="130" customFormat="1" ht="12.75"/>
    <row r="116" s="130" customFormat="1" ht="12.75"/>
    <row r="117" s="130" customFormat="1" ht="12.75"/>
    <row r="118" s="130" customFormat="1" ht="12.75"/>
    <row r="119" s="130" customFormat="1" ht="12.75"/>
    <row r="120" s="130" customFormat="1" ht="12.75"/>
    <row r="121" s="130" customFormat="1" ht="12.75"/>
    <row r="122" s="130" customFormat="1" ht="12.75"/>
    <row r="123" s="130" customFormat="1" ht="12.75"/>
    <row r="124" s="130" customFormat="1" ht="12.75"/>
    <row r="125" s="130" customFormat="1" ht="12.75"/>
    <row r="126" s="130" customFormat="1" ht="12.75"/>
    <row r="127" s="130" customFormat="1" ht="12.75"/>
    <row r="128" s="130" customFormat="1" ht="12.75"/>
    <row r="129" s="130" customFormat="1" ht="12.75"/>
    <row r="130" s="130" customFormat="1" ht="12.75"/>
    <row r="131" s="130" customFormat="1" ht="12.75"/>
    <row r="132" s="130" customFormat="1" ht="12.75"/>
    <row r="133" s="130" customFormat="1" ht="12.75"/>
    <row r="134" s="130" customFormat="1" ht="12.75"/>
    <row r="135" s="130" customFormat="1" ht="12.75"/>
    <row r="136" s="130" customFormat="1" ht="12.75"/>
    <row r="137" s="130" customFormat="1" ht="12.75"/>
    <row r="138" s="130" customFormat="1" ht="12.75"/>
    <row r="139" s="130" customFormat="1" ht="12.75"/>
    <row r="140" s="130" customFormat="1" ht="12.75"/>
    <row r="141" s="130" customFormat="1" ht="12.75"/>
    <row r="142" s="130" customFormat="1" ht="12.75"/>
    <row r="143" s="130" customFormat="1" ht="12.75"/>
    <row r="144" s="130" customFormat="1" ht="12.75"/>
    <row r="145" s="130" customFormat="1" ht="12.75"/>
    <row r="146" s="130" customFormat="1" ht="12.75"/>
    <row r="147" s="130" customFormat="1" ht="12.75"/>
    <row r="148" s="130" customFormat="1" ht="12.75"/>
    <row r="149" s="130" customFormat="1" ht="12.75"/>
    <row r="150" s="130" customFormat="1" ht="12.75"/>
    <row r="151" s="130" customFormat="1" ht="12.75"/>
    <row r="152" s="130" customFormat="1" ht="12.75"/>
    <row r="153" s="130" customFormat="1" ht="12.75"/>
    <row r="154" s="130" customFormat="1" ht="12.75"/>
    <row r="155" s="130" customFormat="1" ht="12.75"/>
    <row r="156" s="130" customFormat="1" ht="12.75"/>
    <row r="157" s="130" customFormat="1" ht="12.75"/>
    <row r="158" s="130" customFormat="1" ht="12.75"/>
    <row r="159" s="130" customFormat="1" ht="12.75"/>
    <row r="160" s="130" customFormat="1" ht="12.75"/>
    <row r="161" s="130" customFormat="1" ht="12.75"/>
    <row r="162" s="130" customFormat="1" ht="12.75"/>
    <row r="163" s="130" customFormat="1" ht="12.75"/>
    <row r="164" s="130" customFormat="1" ht="12.75"/>
    <row r="165" s="130" customFormat="1" ht="12.75"/>
    <row r="166" s="130" customFormat="1" ht="12.75"/>
    <row r="167" s="130" customFormat="1" ht="12.75"/>
    <row r="168" s="130" customFormat="1" ht="12.75"/>
    <row r="169" s="130" customFormat="1" ht="12.75"/>
    <row r="170" s="130" customFormat="1" ht="12.75"/>
    <row r="171" s="130" customFormat="1" ht="12.75"/>
    <row r="172" s="130" customFormat="1" ht="12.75"/>
    <row r="173" s="130" customFormat="1" ht="12.75"/>
    <row r="174" s="130" customFormat="1" ht="12.75"/>
    <row r="175" s="130" customFormat="1" ht="12.75"/>
    <row r="176" s="130" customFormat="1" ht="12.75"/>
    <row r="177" s="130" customFormat="1" ht="12.75"/>
    <row r="178" s="130" customFormat="1" ht="12.75"/>
    <row r="179" s="130" customFormat="1" ht="12.75"/>
    <row r="180" s="130" customFormat="1" ht="12.75"/>
    <row r="181" s="130" customFormat="1" ht="12.75"/>
    <row r="182" s="130" customFormat="1" ht="12.75"/>
    <row r="183" s="130" customFormat="1" ht="12.75"/>
    <row r="184" s="130" customFormat="1" ht="12.75"/>
    <row r="185" s="130" customFormat="1" ht="12.75"/>
    <row r="186" s="130" customFormat="1" ht="12.75"/>
    <row r="187" s="130" customFormat="1" ht="12.75"/>
    <row r="188" s="130" customFormat="1" ht="12.75"/>
    <row r="189" s="130" customFormat="1" ht="12.75"/>
    <row r="190" s="130" customFormat="1" ht="12.75"/>
    <row r="191" s="130" customFormat="1" ht="12.75"/>
    <row r="192" s="130" customFormat="1" ht="12.75"/>
    <row r="193" s="130" customFormat="1" ht="12.75"/>
    <row r="194" s="130" customFormat="1" ht="12.75"/>
    <row r="195" s="130" customFormat="1" ht="12.75"/>
    <row r="196" s="130" customFormat="1" ht="12.75"/>
    <row r="197" s="130" customFormat="1" ht="12.75"/>
    <row r="198" s="130" customFormat="1" ht="12.75"/>
    <row r="199" s="130" customFormat="1" ht="12.75"/>
    <row r="200" s="130" customFormat="1" ht="12.75"/>
    <row r="201" s="130" customFormat="1" ht="12.75"/>
    <row r="202" s="130" customFormat="1" ht="12.75"/>
    <row r="203" s="130" customFormat="1" ht="12.75"/>
    <row r="204" s="130" customFormat="1" ht="12.75"/>
    <row r="205" s="130" customFormat="1" ht="12.75"/>
    <row r="206" s="130" customFormat="1" ht="12.75"/>
    <row r="207" s="130" customFormat="1" ht="12.75"/>
    <row r="208" s="130" customFormat="1" ht="12.75"/>
    <row r="209" s="130" customFormat="1" ht="12.75"/>
    <row r="210" s="130" customFormat="1" ht="12.75"/>
    <row r="211" s="130" customFormat="1" ht="12.75"/>
    <row r="212" s="130" customFormat="1" ht="12.75"/>
    <row r="213" s="130" customFormat="1" ht="12.75"/>
    <row r="214" s="130" customFormat="1" ht="12.75"/>
    <row r="215" s="130" customFormat="1" ht="12.75"/>
    <row r="216" s="130" customFormat="1" ht="12.75"/>
    <row r="217" s="130" customFormat="1" ht="12.75"/>
    <row r="218" s="130" customFormat="1" ht="12.75"/>
    <row r="219" s="130" customFormat="1" ht="12.75"/>
    <row r="220" s="130" customFormat="1" ht="12.75"/>
    <row r="221" s="130" customFormat="1" ht="12.75"/>
    <row r="222" s="130" customFormat="1" ht="12.75"/>
    <row r="223" s="130" customFormat="1" ht="12.75"/>
    <row r="224" s="130" customFormat="1" ht="12.75"/>
    <row r="225" s="130" customFormat="1" ht="12.75"/>
    <row r="226" s="130" customFormat="1" ht="12.75"/>
    <row r="227" s="130" customFormat="1" ht="12.75"/>
    <row r="228" s="130" customFormat="1" ht="12.75"/>
    <row r="229" s="130" customFormat="1" ht="12.75"/>
    <row r="230" s="130" customFormat="1" ht="12.75"/>
    <row r="231" s="130" customFormat="1" ht="12.75"/>
    <row r="232" s="130" customFormat="1" ht="12.75"/>
    <row r="233" s="130" customFormat="1" ht="12.75"/>
    <row r="234" s="130" customFormat="1" ht="12.75"/>
    <row r="235" s="130" customFormat="1" ht="12.75"/>
    <row r="236" s="130" customFormat="1" ht="12.75"/>
    <row r="237" s="130" customFormat="1" ht="12.75"/>
    <row r="238" s="130" customFormat="1" ht="12.75"/>
    <row r="239" s="130" customFormat="1" ht="12.75"/>
    <row r="240" s="130" customFormat="1" ht="12.75"/>
    <row r="241" s="130" customFormat="1" ht="12.75"/>
    <row r="242" s="130" customFormat="1" ht="12.75"/>
    <row r="243" s="130" customFormat="1" ht="12.75"/>
    <row r="244" s="130" customFormat="1" ht="12.75"/>
    <row r="245" s="130" customFormat="1" ht="12.75"/>
    <row r="246" s="130" customFormat="1" ht="12.75"/>
    <row r="247" s="130" customFormat="1" ht="12.75"/>
    <row r="248" s="130" customFormat="1" ht="12.75"/>
    <row r="249" s="130" customFormat="1" ht="12.75"/>
    <row r="250" s="130" customFormat="1" ht="12.75"/>
    <row r="251" s="130" customFormat="1" ht="12.75"/>
    <row r="252" s="130" customFormat="1" ht="12.75"/>
    <row r="253" s="130" customFormat="1" ht="12.75"/>
    <row r="254" s="130" customFormat="1" ht="12.75"/>
    <row r="255" s="130" customFormat="1" ht="12.75"/>
    <row r="256" s="130" customFormat="1" ht="12.75"/>
    <row r="257" s="130" customFormat="1" ht="12.75"/>
    <row r="258" s="130" customFormat="1" ht="12.75"/>
    <row r="259" s="130" customFormat="1" ht="12.75"/>
    <row r="260" s="130" customFormat="1" ht="12.75"/>
    <row r="261" s="130" customFormat="1" ht="12.75"/>
    <row r="262" s="130" customFormat="1" ht="12.75"/>
    <row r="263" s="130" customFormat="1" ht="12.75"/>
    <row r="264" s="130" customFormat="1" ht="12.75"/>
    <row r="265" s="130" customFormat="1" ht="12.75"/>
    <row r="266" s="130" customFormat="1" ht="12.75"/>
    <row r="267" s="130" customFormat="1" ht="12.75"/>
    <row r="268" s="130" customFormat="1" ht="12.75"/>
    <row r="269" s="130" customFormat="1" ht="12.75"/>
    <row r="270" s="130" customFormat="1" ht="12.75"/>
    <row r="271" s="130" customFormat="1" ht="12.75"/>
    <row r="272" s="130" customFormat="1" ht="12.75"/>
    <row r="273" s="130" customFormat="1" ht="12.75"/>
    <row r="274" s="130" customFormat="1" ht="12.75"/>
    <row r="275" s="130" customFormat="1" ht="12.75"/>
    <row r="276" s="130" customFormat="1" ht="12.75"/>
    <row r="277" s="130" customFormat="1" ht="12.75"/>
    <row r="278" s="130" customFormat="1" ht="12.75"/>
    <row r="279" s="130" customFormat="1" ht="12.75"/>
    <row r="280" s="130" customFormat="1" ht="12.75"/>
    <row r="281" s="130" customFormat="1" ht="12.75"/>
    <row r="282" s="130" customFormat="1" ht="12.75"/>
    <row r="283" s="130" customFormat="1" ht="12.75"/>
    <row r="284" s="130" customFormat="1" ht="12.75"/>
    <row r="285" s="130" customFormat="1" ht="12.75"/>
    <row r="286" s="130" customFormat="1" ht="12.75"/>
    <row r="287" s="130" customFormat="1" ht="12.75"/>
    <row r="288" s="130" customFormat="1" ht="12.75"/>
    <row r="289" s="130" customFormat="1" ht="12.75"/>
    <row r="290" s="130" customFormat="1" ht="12.75"/>
    <row r="291" s="130" customFormat="1" ht="12.75"/>
    <row r="292" s="130" customFormat="1" ht="12.75"/>
    <row r="293" s="130" customFormat="1" ht="12.75"/>
    <row r="294" s="130" customFormat="1" ht="12.75"/>
    <row r="295" s="130" customFormat="1" ht="12.75"/>
    <row r="296" s="130" customFormat="1" ht="12.75"/>
    <row r="297" s="130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2"/>
  <headerFooter>
    <oddHeader>&amp;LODEPA</oddHeader>
    <oddFooter>&amp;C6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2" width="11.421875" style="21" customWidth="1"/>
    <col min="3" max="3" width="12.7109375" style="21" customWidth="1"/>
    <col min="4" max="4" width="12.28125" style="21" customWidth="1"/>
    <col min="5" max="8" width="11.421875" style="21" customWidth="1"/>
    <col min="9" max="29" width="11.421875" style="7" customWidth="1"/>
    <col min="30" max="16384" width="11.421875" style="21" customWidth="1"/>
  </cols>
  <sheetData>
    <row r="1" spans="1:29" s="18" customFormat="1" ht="12.75">
      <c r="A1" s="259" t="s">
        <v>182</v>
      </c>
      <c r="B1" s="260"/>
      <c r="C1" s="260"/>
      <c r="D1" s="260"/>
      <c r="E1" s="260"/>
      <c r="F1" s="261"/>
      <c r="G1" s="3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18" customFormat="1" ht="17.25" customHeight="1">
      <c r="A2" s="262" t="s">
        <v>126</v>
      </c>
      <c r="B2" s="263"/>
      <c r="C2" s="263"/>
      <c r="D2" s="263"/>
      <c r="E2" s="263"/>
      <c r="F2" s="264"/>
      <c r="G2" s="3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8" customFormat="1" ht="12.75">
      <c r="A3" s="265" t="s">
        <v>28</v>
      </c>
      <c r="B3" s="255"/>
      <c r="C3" s="255"/>
      <c r="D3" s="255"/>
      <c r="E3" s="255"/>
      <c r="F3" s="266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8" customFormat="1" ht="16.5" customHeight="1">
      <c r="A4" s="116"/>
      <c r="B4" s="19"/>
      <c r="C4" s="19"/>
      <c r="D4" s="19"/>
      <c r="E4" s="19"/>
      <c r="F4" s="11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8" customFormat="1" ht="63.75">
      <c r="A5" s="214" t="s">
        <v>42</v>
      </c>
      <c r="B5" s="214" t="s">
        <v>127</v>
      </c>
      <c r="C5" s="214" t="s">
        <v>111</v>
      </c>
      <c r="D5" s="214" t="s">
        <v>110</v>
      </c>
      <c r="E5" s="214" t="s">
        <v>112</v>
      </c>
      <c r="F5" s="214" t="s">
        <v>113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8" customFormat="1" ht="12.75">
      <c r="A6" s="137" t="s">
        <v>272</v>
      </c>
      <c r="B6" s="137">
        <v>618.5</v>
      </c>
      <c r="C6" s="137">
        <v>450</v>
      </c>
      <c r="D6" s="137">
        <v>435</v>
      </c>
      <c r="E6" s="137">
        <v>195</v>
      </c>
      <c r="F6" s="137">
        <v>469.6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18" customFormat="1" ht="12.75">
      <c r="A7" s="137" t="s">
        <v>273</v>
      </c>
      <c r="B7" s="137">
        <v>590.83</v>
      </c>
      <c r="C7" s="137">
        <v>450</v>
      </c>
      <c r="D7" s="137">
        <v>435</v>
      </c>
      <c r="E7" s="137">
        <v>195</v>
      </c>
      <c r="F7" s="137">
        <v>397.5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8" customFormat="1" ht="12.75">
      <c r="A8" s="221" t="s">
        <v>277</v>
      </c>
      <c r="B8" s="142">
        <v>528.8</v>
      </c>
      <c r="C8" s="142">
        <v>510</v>
      </c>
      <c r="D8" s="142">
        <v>495</v>
      </c>
      <c r="E8" s="142">
        <v>195</v>
      </c>
      <c r="F8" s="142">
        <v>392.5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8" customFormat="1" ht="12.75">
      <c r="A9" s="221" t="s">
        <v>284</v>
      </c>
      <c r="B9" s="192">
        <v>514.6</v>
      </c>
      <c r="C9" s="192">
        <v>510</v>
      </c>
      <c r="D9" s="192">
        <v>495</v>
      </c>
      <c r="E9" s="192">
        <v>190</v>
      </c>
      <c r="F9" s="192">
        <v>414.9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8" customFormat="1" ht="12.75">
      <c r="A10" s="221" t="s">
        <v>285</v>
      </c>
      <c r="B10" s="192">
        <v>503.7</v>
      </c>
      <c r="C10" s="192">
        <v>510</v>
      </c>
      <c r="D10" s="192">
        <v>495</v>
      </c>
      <c r="E10" s="192">
        <v>185</v>
      </c>
      <c r="F10" s="192">
        <v>535.38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8" customFormat="1" ht="12.75">
      <c r="A11" s="221" t="s">
        <v>291</v>
      </c>
      <c r="B11" s="192">
        <v>525.6</v>
      </c>
      <c r="C11" s="192">
        <v>492.5</v>
      </c>
      <c r="D11" s="192">
        <v>477.5</v>
      </c>
      <c r="E11" s="192">
        <v>185</v>
      </c>
      <c r="F11" s="192">
        <v>660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8" customFormat="1" ht="12.75">
      <c r="A12" s="221" t="s">
        <v>292</v>
      </c>
      <c r="B12" s="192">
        <v>557.2</v>
      </c>
      <c r="C12" s="192">
        <v>492.5</v>
      </c>
      <c r="D12" s="192">
        <v>477.5</v>
      </c>
      <c r="E12" s="192">
        <v>195</v>
      </c>
      <c r="F12" s="192">
        <v>666.3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8" customFormat="1" ht="12.75">
      <c r="A13" s="221" t="s">
        <v>317</v>
      </c>
      <c r="B13" s="192">
        <v>559.1</v>
      </c>
      <c r="C13" s="192">
        <v>492.5</v>
      </c>
      <c r="D13" s="192">
        <v>477.5</v>
      </c>
      <c r="E13" s="192">
        <v>193.1</v>
      </c>
      <c r="F13" s="192">
        <v>491.1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8" customFormat="1" ht="12.75">
      <c r="A14" s="221" t="s">
        <v>319</v>
      </c>
      <c r="B14" s="192">
        <v>553.4</v>
      </c>
      <c r="C14" s="192">
        <v>492.5</v>
      </c>
      <c r="D14" s="192">
        <v>477.5</v>
      </c>
      <c r="E14" s="192">
        <v>188.5</v>
      </c>
      <c r="F14" s="192">
        <v>443.8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8" customFormat="1" ht="12.75">
      <c r="A15" s="221" t="s">
        <v>327</v>
      </c>
      <c r="B15" s="192">
        <v>555.2</v>
      </c>
      <c r="C15" s="192">
        <v>492.5</v>
      </c>
      <c r="D15" s="192">
        <v>477.5</v>
      </c>
      <c r="E15" s="192">
        <v>182.5</v>
      </c>
      <c r="F15" s="192">
        <v>436.3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8" customFormat="1" ht="12.75">
      <c r="A16" s="221" t="s">
        <v>329</v>
      </c>
      <c r="B16" s="192">
        <v>551</v>
      </c>
      <c r="C16" s="192">
        <v>492.5</v>
      </c>
      <c r="D16" s="192">
        <v>477.5</v>
      </c>
      <c r="E16" s="192">
        <v>182.5</v>
      </c>
      <c r="F16" s="192">
        <v>429.1</v>
      </c>
      <c r="G16" s="7"/>
      <c r="H16" s="137"/>
      <c r="I16" s="137"/>
      <c r="J16" s="137"/>
      <c r="K16" s="137"/>
      <c r="L16" s="137"/>
      <c r="M16" s="13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8" customFormat="1" ht="12.75">
      <c r="A17" s="221" t="s">
        <v>332</v>
      </c>
      <c r="B17" s="192">
        <v>550</v>
      </c>
      <c r="C17" s="192">
        <v>492.5</v>
      </c>
      <c r="D17" s="192">
        <v>477.5</v>
      </c>
      <c r="E17" s="192">
        <v>182.5</v>
      </c>
      <c r="F17" s="192">
        <v>428.7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8" customFormat="1" ht="12.75">
      <c r="A18" s="221" t="s">
        <v>343</v>
      </c>
      <c r="B18" s="192">
        <v>515</v>
      </c>
      <c r="C18" s="192">
        <v>429.5</v>
      </c>
      <c r="D18" s="192">
        <v>477.5</v>
      </c>
      <c r="E18" s="192">
        <v>182.5</v>
      </c>
      <c r="F18" s="192">
        <v>396.1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8" customFormat="1" ht="25.5">
      <c r="A19" s="224" t="s">
        <v>344</v>
      </c>
      <c r="B19" s="225">
        <f>((B18/B6)-1)*100</f>
        <v>-16.73403395311237</v>
      </c>
      <c r="C19" s="225">
        <f>((C18/C6)-1)*100</f>
        <v>-4.555555555555557</v>
      </c>
      <c r="D19" s="225">
        <f>((D18/D6)-1)*100</f>
        <v>9.770114942528728</v>
      </c>
      <c r="E19" s="225">
        <f>((E18/E6)-1)*100</f>
        <v>-6.41025641025641</v>
      </c>
      <c r="F19" s="225">
        <f>((F18/F6)-1)*100</f>
        <v>-15.651618398637135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7" s="219" customFormat="1" ht="12.75">
      <c r="A20" s="227" t="s">
        <v>342</v>
      </c>
      <c r="B20" s="229"/>
      <c r="C20" s="229"/>
      <c r="D20" s="229"/>
      <c r="E20" s="229"/>
      <c r="F20" s="229"/>
      <c r="G20" s="150"/>
    </row>
    <row r="21" spans="1:29" s="18" customFormat="1" ht="25.5" customHeight="1">
      <c r="A21" s="267" t="s">
        <v>388</v>
      </c>
      <c r="B21" s="267"/>
      <c r="C21" s="267"/>
      <c r="D21" s="267"/>
      <c r="E21" s="267"/>
      <c r="F21" s="267"/>
      <c r="G21" s="1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s="18" customFormat="1" ht="12.75">
      <c r="A22" s="228"/>
      <c r="B22" s="228"/>
      <c r="C22" s="228"/>
      <c r="D22" s="228"/>
      <c r="E22" s="228"/>
      <c r="F22" s="228"/>
      <c r="G22" s="19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2.75">
      <c r="A23" s="258"/>
      <c r="B23" s="258"/>
      <c r="C23" s="258"/>
      <c r="D23" s="258"/>
      <c r="E23" s="258"/>
      <c r="F23" s="258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</row>
    <row r="24" spans="1:29" ht="12.75">
      <c r="A24" s="258"/>
      <c r="B24" s="258"/>
      <c r="C24" s="258"/>
      <c r="D24" s="258"/>
      <c r="E24" s="258"/>
      <c r="F24" s="258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</row>
    <row r="25" spans="1:29" ht="12.75">
      <c r="A25" s="258"/>
      <c r="B25" s="258"/>
      <c r="C25" s="258"/>
      <c r="D25" s="258"/>
      <c r="E25" s="258"/>
      <c r="F25" s="258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</row>
    <row r="26" spans="1:29" ht="12.75">
      <c r="A26" s="258"/>
      <c r="B26" s="258"/>
      <c r="C26" s="258"/>
      <c r="D26" s="258"/>
      <c r="E26" s="258"/>
      <c r="F26" s="258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</row>
  </sheetData>
  <sheetProtection/>
  <mergeCells count="5">
    <mergeCell ref="A23:F26"/>
    <mergeCell ref="A1:F1"/>
    <mergeCell ref="A2:F2"/>
    <mergeCell ref="A3:F3"/>
    <mergeCell ref="A21:F2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2"/>
  <headerFooter>
    <oddHeader>&amp;LODEPA</oddHeader>
    <oddFooter>&amp;C7</oddFooter>
  </headerFooter>
  <colBreaks count="1" manualBreakCount="1">
    <brk id="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0:M31"/>
  <sheetViews>
    <sheetView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3" width="11.421875" style="12" customWidth="1"/>
    <col min="14" max="16384" width="11.421875" style="1" customWidth="1"/>
  </cols>
  <sheetData>
    <row r="30" ht="10.5">
      <c r="L30" s="12" t="s">
        <v>266</v>
      </c>
    </row>
    <row r="31" spans="1:13" s="201" customFormat="1" ht="12.75" customHeight="1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"/>
      <c r="L31" s="21"/>
      <c r="M31" s="21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SheetLayoutView="100" workbookViewId="0" topLeftCell="A1">
      <selection activeCell="K1" sqref="K1"/>
    </sheetView>
  </sheetViews>
  <sheetFormatPr defaultColWidth="11.421875" defaultRowHeight="12.75"/>
  <sheetData/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2013-01-10T20:47:42Z</cp:lastPrinted>
  <dcterms:created xsi:type="dcterms:W3CDTF">1999-11-18T22:07:59Z</dcterms:created>
  <dcterms:modified xsi:type="dcterms:W3CDTF">2018-07-25T17:21:32Z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