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8640" windowHeight="10290" tabRatio="753" activeTab="0"/>
  </bookViews>
  <sheets>
    <sheet name="Portada" sheetId="1" r:id="rId1"/>
    <sheet name="Indice" sheetId="2" r:id="rId2"/>
    <sheet name="Introducción" sheetId="3" r:id="rId3"/>
    <sheet name="C1" sheetId="4" r:id="rId4"/>
    <sheet name="C2" sheetId="5" r:id="rId5"/>
    <sheet name="C3" sheetId="6" r:id="rId6"/>
    <sheet name="C4" sheetId="7" r:id="rId7"/>
    <sheet name="G1" sheetId="8" r:id="rId8"/>
    <sheet name="G2" sheetId="9" r:id="rId9"/>
    <sheet name="G3" sheetId="10" r:id="rId10"/>
    <sheet name="G4" sheetId="11" r:id="rId11"/>
    <sheet name="C5" sheetId="12" r:id="rId12"/>
    <sheet name="C6" sheetId="13" r:id="rId13"/>
    <sheet name="C7" sheetId="14" r:id="rId14"/>
    <sheet name="C8" sheetId="15" r:id="rId15"/>
    <sheet name="C9" sheetId="16" r:id="rId16"/>
  </sheets>
  <definedNames>
    <definedName name="_xlnm.Print_Area" localSheetId="3">'C1'!$A$1:$K$63</definedName>
    <definedName name="_xlnm.Print_Area" localSheetId="4">'C2'!$A$1:$K$48</definedName>
    <definedName name="_xlnm.Print_Area" localSheetId="5">'C3'!$A$1:$G$31</definedName>
    <definedName name="_xlnm.Print_Area" localSheetId="6">'C4'!$A$1:$F$27</definedName>
    <definedName name="_xlnm.Print_Area" localSheetId="11">'C5'!$A$1:$E$28</definedName>
    <definedName name="_xlnm.Print_Area" localSheetId="12">'C6'!$A$1:$D$60</definedName>
    <definedName name="_xlnm.Print_Area" localSheetId="13">'C7'!$A$1:$E$64</definedName>
    <definedName name="_xlnm.Print_Area" localSheetId="15">'C9'!$A$1:$D$19</definedName>
    <definedName name="_xlnm.Print_Area" localSheetId="7">'G1'!$A$1:$J$33</definedName>
    <definedName name="_xlnm.Print_Area" localSheetId="8">'G2'!$A$1:$J$42</definedName>
    <definedName name="_xlnm.Print_Area" localSheetId="9">'G3'!$A$1:$I$36</definedName>
    <definedName name="_xlnm.Print_Area" localSheetId="10">'G4'!$A$1:$J$45</definedName>
    <definedName name="_xlnm.Print_Area" localSheetId="1">'Indice'!$A$1:$C$23</definedName>
    <definedName name="_xlnm.Print_Area" localSheetId="2">'Introducción'!$A$1:$I$29</definedName>
    <definedName name="_xlnm.Print_Area" localSheetId="0">'Portada'!$A$1:$H$84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<sst xmlns="http://schemas.openxmlformats.org/spreadsheetml/2006/main" count="576" uniqueCount="424">
  <si>
    <t>Director y Representante Legal</t>
  </si>
  <si>
    <t>Página</t>
  </si>
  <si>
    <t>Gustavo Rojas Le-Bert</t>
  </si>
  <si>
    <t>Se puede reproducir total o parcialmente citando la fuente</t>
  </si>
  <si>
    <t>Boletín de insumos</t>
  </si>
  <si>
    <t>Jacqueline Angelina Espinoza Oyarzún</t>
  </si>
  <si>
    <t>Importaciones de  insumos y maquinaria</t>
  </si>
  <si>
    <t>Volumen (toneladas)</t>
  </si>
  <si>
    <t>Valor (miles de US$ CIF)</t>
  </si>
  <si>
    <t>PRODUCTOS</t>
  </si>
  <si>
    <t>Insumos</t>
  </si>
  <si>
    <t>Fertilizantes</t>
  </si>
  <si>
    <t>Urea</t>
  </si>
  <si>
    <t>Superfosfatos</t>
  </si>
  <si>
    <t>Otros fertilizantes</t>
  </si>
  <si>
    <t>Herbicidas</t>
  </si>
  <si>
    <t>Fungicidas</t>
  </si>
  <si>
    <t>Insecticidas</t>
  </si>
  <si>
    <t>Otros agroquímicos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</si>
  <si>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</si>
  <si>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</si>
  <si>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</si>
  <si>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</si>
  <si>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</si>
  <si>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</si>
  <si>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</si>
  <si>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</si>
  <si>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</si>
  <si>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US$/tonelada</t>
  </si>
  <si>
    <t>Envase</t>
  </si>
  <si>
    <t>Azufre mojable</t>
  </si>
  <si>
    <t>Polyben</t>
  </si>
  <si>
    <t>Furadan 4 F</t>
  </si>
  <si>
    <t>1 l.</t>
  </si>
  <si>
    <t>20 l.</t>
  </si>
  <si>
    <t>3,8 l.</t>
  </si>
  <si>
    <t xml:space="preserve"> Precios de agroquímicos</t>
  </si>
  <si>
    <t>Importación de insumos y maquinaria</t>
  </si>
  <si>
    <t>Exportación de insumos y maquinaria</t>
  </si>
  <si>
    <t>Mes/Año</t>
  </si>
  <si>
    <t>Salitre potásico</t>
  </si>
  <si>
    <t>Salitre sódico</t>
  </si>
  <si>
    <t>Sulfato de potasio</t>
  </si>
  <si>
    <t>Superfosfato triple</t>
  </si>
  <si>
    <t>Año</t>
  </si>
  <si>
    <t>Fertilizantes foliares y otros</t>
  </si>
  <si>
    <t>Agrofol Amino</t>
  </si>
  <si>
    <t>Agrofol Algas</t>
  </si>
  <si>
    <t>Agropotasio</t>
  </si>
  <si>
    <t>Nitrocalcio</t>
  </si>
  <si>
    <t>Agrovit Fierro</t>
  </si>
  <si>
    <t>Unidad</t>
  </si>
  <si>
    <t>Precio ($)</t>
  </si>
  <si>
    <t>Litro</t>
  </si>
  <si>
    <t>Producto</t>
  </si>
  <si>
    <t>Nitro Calcio Boro</t>
  </si>
  <si>
    <t>Semillas forrajeras</t>
  </si>
  <si>
    <t>Maíz PX-75</t>
  </si>
  <si>
    <t>Maíz PX-9692</t>
  </si>
  <si>
    <t>Maíz T-112</t>
  </si>
  <si>
    <t>Maíz T-112t</t>
  </si>
  <si>
    <t>Maíz T-420</t>
  </si>
  <si>
    <t>Maíz N-3030</t>
  </si>
  <si>
    <t>Semillas chacras y hortalizas</t>
  </si>
  <si>
    <t>Ají cacho de cabra</t>
  </si>
  <si>
    <t>Habas moradas</t>
  </si>
  <si>
    <t>25 Kg.</t>
  </si>
  <si>
    <t>Semillas hortalizas</t>
  </si>
  <si>
    <t>Leguminosas</t>
  </si>
  <si>
    <t>1 Kg.</t>
  </si>
  <si>
    <t>Aves</t>
  </si>
  <si>
    <t>Broiler inicial</t>
  </si>
  <si>
    <t>Broiler final</t>
  </si>
  <si>
    <t>Postura starter</t>
  </si>
  <si>
    <t>Recría</t>
  </si>
  <si>
    <t>Cerdos</t>
  </si>
  <si>
    <t>Cerdo lechón molido</t>
  </si>
  <si>
    <t>Cerdo crianza molido</t>
  </si>
  <si>
    <t>Cerdo engorda molido</t>
  </si>
  <si>
    <t>Cerdo gestación molido</t>
  </si>
  <si>
    <t>Bovinos</t>
  </si>
  <si>
    <t>Novillo engorda</t>
  </si>
  <si>
    <t>Vaca lechera 18% prime</t>
  </si>
  <si>
    <t>Vaca lechera 16% prime</t>
  </si>
  <si>
    <t>Vaca lechera 18% standard</t>
  </si>
  <si>
    <t>Vaca lechera 16% standard</t>
  </si>
  <si>
    <t>Kimber forraje</t>
  </si>
  <si>
    <t>Núcleo</t>
  </si>
  <si>
    <t>Otros</t>
  </si>
  <si>
    <t>Maíz triturado pollo</t>
  </si>
  <si>
    <t>Maíz entero</t>
  </si>
  <si>
    <t>Maíz triturado gallina</t>
  </si>
  <si>
    <t>Ponedora inicial</t>
  </si>
  <si>
    <t>Ponedora final</t>
  </si>
  <si>
    <t>Ponedora final pellets</t>
  </si>
  <si>
    <t>Pollita</t>
  </si>
  <si>
    <t>Ternero 1</t>
  </si>
  <si>
    <t>Ternero 2</t>
  </si>
  <si>
    <t>40-50</t>
  </si>
  <si>
    <t>Sustituto lácteo KalbMilch</t>
  </si>
  <si>
    <t>Ternero crecimiento</t>
  </si>
  <si>
    <t>Sal mineral lechería AP</t>
  </si>
  <si>
    <t>Grano de avena envasado</t>
  </si>
  <si>
    <t>Conchuela gruesa N°2</t>
  </si>
  <si>
    <t>Conchuela fina (molida)</t>
  </si>
  <si>
    <t>Maíz entero granel</t>
  </si>
  <si>
    <t>Afrecho de soya (46% prot, molido)</t>
  </si>
  <si>
    <t>Envases</t>
  </si>
  <si>
    <t>Estuches 12 huevos</t>
  </si>
  <si>
    <t>Bandeja 30 huevos</t>
  </si>
  <si>
    <t>Precios de fertilizantes en mercado interno</t>
  </si>
  <si>
    <t>Serie de precios internacionales de fertilizantes</t>
  </si>
  <si>
    <t>Precios de agroquímicos</t>
  </si>
  <si>
    <t>Tabla contenidos</t>
  </si>
  <si>
    <t>Potash standard muriate, Vancouver</t>
  </si>
  <si>
    <t>Potash granular muriate, Vancouver</t>
  </si>
  <si>
    <t>Roca fosfórica North Africa</t>
  </si>
  <si>
    <t>Urea US Gulf gran barge</t>
  </si>
  <si>
    <t>NOTA 1: todos los precios señalados corresponden a precios de lista del último día del mes anterior al de publicación del boletín.</t>
  </si>
  <si>
    <t>NOTA 2: cuando existe más de una fuente de información de precios, se publica el promedio simple.</t>
  </si>
  <si>
    <t>Ponedora inicial pellets</t>
  </si>
  <si>
    <t>Ponedora piso 15%</t>
  </si>
  <si>
    <t>Ponedora jaula 17%</t>
  </si>
  <si>
    <t>Teléfono :(56- 2) 3973000</t>
  </si>
  <si>
    <t xml:space="preserve">www.odepa.gob.cl  </t>
  </si>
  <si>
    <t>Código Postal 8340700</t>
  </si>
  <si>
    <t>Casilla 13.320, Correo 21, Santiago</t>
  </si>
  <si>
    <t>Teatinos 40, piso 7. Santiago, Chile</t>
  </si>
  <si>
    <t>del Ministerio de Agricultura, Gobierno de Chile</t>
  </si>
  <si>
    <t xml:space="preserve">       Boletín de insumos</t>
  </si>
  <si>
    <t xml:space="preserve">Precios internacionales de fertilizantes </t>
  </si>
  <si>
    <t>DAP fob Tampa</t>
  </si>
  <si>
    <t>Precios de alimentos para animales</t>
  </si>
  <si>
    <t>Broiler inicial pellets</t>
  </si>
  <si>
    <t>Postura starter pellets</t>
  </si>
  <si>
    <t>Pollita pellets</t>
  </si>
  <si>
    <t>Recría pellets</t>
  </si>
  <si>
    <t>Ponedora piso 15% pellets</t>
  </si>
  <si>
    <t>Ponedora jaula 17% pellets</t>
  </si>
  <si>
    <t>Cerdo lechón pellets</t>
  </si>
  <si>
    <t>Cerdo crianza pellets</t>
  </si>
  <si>
    <t>Cerdo engorda pellets</t>
  </si>
  <si>
    <t>Cerdo gestación pellets</t>
  </si>
  <si>
    <t>Cerdo lactancia pellets</t>
  </si>
  <si>
    <t>Precio de semillas</t>
  </si>
  <si>
    <t>kg</t>
  </si>
  <si>
    <t>100 g</t>
  </si>
  <si>
    <t>1 kg</t>
  </si>
  <si>
    <t>250 g</t>
  </si>
  <si>
    <t>500 g</t>
  </si>
  <si>
    <t>25 kg</t>
  </si>
  <si>
    <t>50 kg</t>
  </si>
  <si>
    <t>22,7 kg</t>
  </si>
  <si>
    <t>15 kg</t>
  </si>
  <si>
    <t>5 kg</t>
  </si>
  <si>
    <t>50 g</t>
  </si>
  <si>
    <t>Avena Nehuén</t>
  </si>
  <si>
    <t>Habas Luz de Abril</t>
  </si>
  <si>
    <t>Lechuga española Divina-otoño</t>
  </si>
  <si>
    <t>Lechuga milanesa Sierra -otoño</t>
  </si>
  <si>
    <t>Puerro largo grueso Carentan</t>
  </si>
  <si>
    <t>Pepinillo National Pickling</t>
  </si>
  <si>
    <t>Pimiento California Wonder</t>
  </si>
  <si>
    <t>Zanahoria R.C. Chantenay (Vilmorin)</t>
  </si>
  <si>
    <t>Zanahoria Nantesa mejorada (Vilmorin)</t>
  </si>
  <si>
    <t>Precio de otros insumos</t>
  </si>
  <si>
    <t>Paquete 140 unid.</t>
  </si>
  <si>
    <t>Paquete 150 unid.</t>
  </si>
  <si>
    <t>Betarraga Detroit Darco (Vilmorin)</t>
  </si>
  <si>
    <t>Betarraga Detroit (Vilmorin)</t>
  </si>
  <si>
    <t xml:space="preserve">Zapallito italiano negro </t>
  </si>
  <si>
    <t>Broiler final pellets</t>
  </si>
  <si>
    <t>Sorgo Sordan 79</t>
  </si>
  <si>
    <t>Acelga verde Penca blanca (Vilmorin)</t>
  </si>
  <si>
    <t>Perejil liso nacional</t>
  </si>
  <si>
    <t>Habas blancas Super Aguadulce</t>
  </si>
  <si>
    <t>Berenjena larga Violet importada</t>
  </si>
  <si>
    <t>Ají cristal nacional</t>
  </si>
  <si>
    <t>Pepino Marketmore 76 importada</t>
  </si>
  <si>
    <t>Zapallo camote nacional</t>
  </si>
  <si>
    <t>Zapallo hoyo nacional</t>
  </si>
  <si>
    <t>Arveja Television importada</t>
  </si>
  <si>
    <t>Gráficos</t>
  </si>
  <si>
    <t>Cuadros</t>
  </si>
  <si>
    <t>Cuadro 1</t>
  </si>
  <si>
    <t>Cuadro 2</t>
  </si>
  <si>
    <t>Cuadro 3</t>
  </si>
  <si>
    <t>Cuadro 4</t>
  </si>
  <si>
    <t>Cuadro 5</t>
  </si>
  <si>
    <t>Cuadro 6</t>
  </si>
  <si>
    <t>Cuadro 7</t>
  </si>
  <si>
    <t>Cuadro 8</t>
  </si>
  <si>
    <t>NOTA 3: los gráficos fueron construidos con las glosas arancelarias del Servicio Nacional de Aduanas depuradas.</t>
  </si>
  <si>
    <t>Azufre mojable superazufre</t>
  </si>
  <si>
    <t>Captan 80 WP</t>
  </si>
  <si>
    <t>Cerdo lactancia molido</t>
  </si>
  <si>
    <t>Cuadro 9</t>
  </si>
  <si>
    <t>Precio de semillas INIA</t>
  </si>
  <si>
    <t>Especie</t>
  </si>
  <si>
    <t>Variedad</t>
  </si>
  <si>
    <t>Valor saco 50 kg</t>
  </si>
  <si>
    <t>Valor unitario (kg)</t>
  </si>
  <si>
    <t>Trigo candeal</t>
  </si>
  <si>
    <t>Llareta INIA</t>
  </si>
  <si>
    <t>Trigo pan</t>
  </si>
  <si>
    <t>Pantera INIA CL</t>
  </si>
  <si>
    <t>Pandora INIA</t>
  </si>
  <si>
    <t>Maqui INIA</t>
  </si>
  <si>
    <t>Ciko INIA</t>
  </si>
  <si>
    <t>Dollinco INIA</t>
  </si>
  <si>
    <t>Rupanco INIA</t>
  </si>
  <si>
    <t>Kumpa INIA</t>
  </si>
  <si>
    <t>Bicentenario INIA CL</t>
  </si>
  <si>
    <t>Avena</t>
  </si>
  <si>
    <t>Supernova INIA</t>
  </si>
  <si>
    <t>Urano INIA</t>
  </si>
  <si>
    <t>Triticale</t>
  </si>
  <si>
    <t>Aguacero INIA</t>
  </si>
  <si>
    <t>Cebada</t>
  </si>
  <si>
    <t>Acuario INIA</t>
  </si>
  <si>
    <t>Fosfato diamónico</t>
  </si>
  <si>
    <t>300/kg</t>
  </si>
  <si>
    <t>2.700/kg</t>
  </si>
  <si>
    <t>2.000/kg</t>
  </si>
  <si>
    <t>9.400/100 g</t>
  </si>
  <si>
    <t>4.040/100 g</t>
  </si>
  <si>
    <t>140.000/100 g</t>
  </si>
  <si>
    <t>Precio envase ($)</t>
  </si>
  <si>
    <t>Precio unitario (US$/kg)</t>
  </si>
  <si>
    <t>Pesos nominales sin IVA y US$/kg</t>
  </si>
  <si>
    <t>Pesos nominales sin IVA y US$/unidad</t>
  </si>
  <si>
    <t>Precio unitario (US$/unidad)</t>
  </si>
  <si>
    <t>Precio ($/envase)</t>
  </si>
  <si>
    <t>Publicación de la Oficina de Estudios y Políticas Agrarias (Odepa)</t>
  </si>
  <si>
    <t>Precios de alimentación animal</t>
  </si>
  <si>
    <t>Precios de semillas</t>
  </si>
  <si>
    <t>Precios de semillas INIA</t>
  </si>
  <si>
    <t>Precios de otros insumos</t>
  </si>
  <si>
    <t>Introducción</t>
  </si>
  <si>
    <t>Precios de fertilizantes en el mercado interno</t>
  </si>
  <si>
    <t xml:space="preserve">kg/envase </t>
  </si>
  <si>
    <t>Precio unitario ($/kg)</t>
  </si>
  <si>
    <t>Precio ($/unidad)</t>
  </si>
  <si>
    <t>Ballica Nui certificada importada</t>
  </si>
  <si>
    <t>Festuca Fawn Tall importada EE.UU.</t>
  </si>
  <si>
    <t>Pasto ovillo Rushmore certificado</t>
  </si>
  <si>
    <t>Trébol blanco Huia peletizado certificado</t>
  </si>
  <si>
    <t>Trébol rosado Quiñequeli nacional</t>
  </si>
  <si>
    <t>Maíz T- 568</t>
  </si>
  <si>
    <t>Maíz T- 550</t>
  </si>
  <si>
    <t>Achicoria Crespa de Ruffec EE.UU.</t>
  </si>
  <si>
    <t>Lechuga Great Lakes 659 importada</t>
  </si>
  <si>
    <t>Rabanito Sparkler nacional</t>
  </si>
  <si>
    <t>Rabanito Cherry Bell EE.UU.</t>
  </si>
  <si>
    <t>Repollo Morado Copenhague importado</t>
  </si>
  <si>
    <t>Repollito Bruselas EE.UU.</t>
  </si>
  <si>
    <t>Tomate híbrido Jackpot</t>
  </si>
  <si>
    <t>Nehuén INIA</t>
  </si>
  <si>
    <t>Llaofén INIA</t>
  </si>
  <si>
    <t>Faraón INIA</t>
  </si>
  <si>
    <t>Corcolén INIA</t>
  </si>
  <si>
    <t>Tukán INIA</t>
  </si>
  <si>
    <t>semilla categoría C2</t>
  </si>
  <si>
    <t>Otros Insumos</t>
  </si>
  <si>
    <t>1.850/kg</t>
  </si>
  <si>
    <t>3.900/100 g</t>
  </si>
  <si>
    <t>4.200/100 g</t>
  </si>
  <si>
    <t>5.040/100 g</t>
  </si>
  <si>
    <t>7.920/100 g</t>
  </si>
  <si>
    <t>3.780/100 g</t>
  </si>
  <si>
    <t>Arveja Perfected Freezer nacional</t>
  </si>
  <si>
    <t>2.600/kg</t>
  </si>
  <si>
    <t xml:space="preserve"> </t>
  </si>
  <si>
    <t>Exportaciones de  insumos y maquinaria</t>
  </si>
  <si>
    <t>US$/tonelada sin IVA</t>
  </si>
  <si>
    <t>Sector T</t>
  </si>
  <si>
    <t>Maíz dulce 5005</t>
  </si>
  <si>
    <t>Valor (miles de US$ FOB)</t>
  </si>
  <si>
    <t>12/2011 </t>
  </si>
  <si>
    <t>Cymanc</t>
  </si>
  <si>
    <t>Precio unitario ($/kg o l)</t>
  </si>
  <si>
    <t>5 l.</t>
  </si>
  <si>
    <t>Lorsban 4E</t>
  </si>
  <si>
    <t>Bolsa 80.000 semillas</t>
  </si>
  <si>
    <t>Evolución del precio promedio mensual del superfosfato triple: mercado interno y valor CIF de importación</t>
  </si>
  <si>
    <t>Evolución del precio promedio mensual del sulfato de potasio: mercado interno y valor CIF de importación</t>
  </si>
  <si>
    <t>Evolución del precio promedio mensual del fosfato diamónico: mercado interno, precios internacionales y valor CIF de importación</t>
  </si>
  <si>
    <t>Evolución del precio promedio mensual de la urea: mercado interno, precios  internacionales y valor CIF de importación</t>
  </si>
  <si>
    <t>Oxicloruro de cobre W.G</t>
  </si>
  <si>
    <t>25 kg.</t>
  </si>
  <si>
    <t>Dimetoato (point)</t>
  </si>
  <si>
    <t>Konde INIA</t>
  </si>
  <si>
    <t>Maxwell INIA</t>
  </si>
  <si>
    <t>Lleuque INIA</t>
  </si>
  <si>
    <t>Información a diciembre 2012</t>
  </si>
  <si>
    <t xml:space="preserve">          Enero 2013</t>
  </si>
  <si>
    <t>Diembre 2012</t>
  </si>
  <si>
    <t>enero-diciembre</t>
  </si>
  <si>
    <t>*: industriales, de uso doméstico y  uso agrícola</t>
  </si>
  <si>
    <t>**: unidades</t>
  </si>
  <si>
    <t>Plaguicidas y productos químicos*</t>
  </si>
  <si>
    <t>Maquinaria **</t>
  </si>
  <si>
    <t>Nota: dólar observado promedio de diciembre US$ 1=  $ 477,13</t>
  </si>
  <si>
    <t>Diciembre 2012</t>
  </si>
  <si>
    <t>01/2012 </t>
  </si>
  <si>
    <t>03/2012 </t>
  </si>
  <si>
    <t>04/2012 </t>
  </si>
  <si>
    <t>05/2012 </t>
  </si>
  <si>
    <t>06/2012 </t>
  </si>
  <si>
    <t>07/2012 </t>
  </si>
  <si>
    <t>08/2012 </t>
  </si>
  <si>
    <t>02/2012 </t>
  </si>
  <si>
    <t>09/2012 </t>
  </si>
  <si>
    <t>10/2012 </t>
  </si>
  <si>
    <t>11/2012 </t>
  </si>
  <si>
    <t>12/2012 </t>
  </si>
  <si>
    <t>%var. dic 2012/2011</t>
  </si>
  <si>
    <t>2,4 D 480</t>
  </si>
  <si>
    <t xml:space="preserve">Gramoxone </t>
  </si>
  <si>
    <t>Tebusha</t>
  </si>
  <si>
    <t>Galigan</t>
  </si>
  <si>
    <t>2.200/kg</t>
  </si>
  <si>
    <t>3100/kg</t>
  </si>
  <si>
    <t>4.074/kg</t>
  </si>
  <si>
    <t>4.200/kg</t>
  </si>
  <si>
    <t>114,1/100 sem</t>
  </si>
  <si>
    <t>4.032/kg</t>
  </si>
  <si>
    <t>1.093/kg</t>
  </si>
  <si>
    <t>4.720/100 g</t>
  </si>
  <si>
    <t>3.120/100 g</t>
  </si>
  <si>
    <t>3.200/100 g</t>
  </si>
  <si>
    <t>Cilantro Moggiano</t>
  </si>
  <si>
    <t>1.200/100 g</t>
  </si>
  <si>
    <t>3.300/kg</t>
  </si>
  <si>
    <t>29.000/100 g</t>
  </si>
  <si>
    <t>36.000/100 g</t>
  </si>
  <si>
    <t>1.680/100 g</t>
  </si>
  <si>
    <t>5.500/100 g</t>
  </si>
  <si>
    <t>4.400/100 g</t>
  </si>
  <si>
    <t>2.580/100 g</t>
  </si>
  <si>
    <t>2.640/100 g</t>
  </si>
  <si>
    <t>5.920/100 g</t>
  </si>
  <si>
    <t>Repollo crespo Milán</t>
  </si>
  <si>
    <t>4.320/100 g</t>
  </si>
  <si>
    <t>26.800/kg</t>
  </si>
  <si>
    <t>30.500/kg</t>
  </si>
  <si>
    <t>5.100/100 g</t>
  </si>
  <si>
    <t>3.700/kg</t>
  </si>
  <si>
    <t>1.700/kg</t>
  </si>
  <si>
    <t>Arveja Perfected Freezer importada</t>
  </si>
  <si>
    <t>0,63/kg</t>
  </si>
  <si>
    <t>3,88/kg</t>
  </si>
  <si>
    <t>4,61/kg</t>
  </si>
  <si>
    <t>2,62/kg</t>
  </si>
  <si>
    <t>6,50/kg</t>
  </si>
  <si>
    <t>8,54/kg</t>
  </si>
  <si>
    <t>8,80/kg</t>
  </si>
  <si>
    <t>5,66/kg</t>
  </si>
  <si>
    <t>0,24/100 sem</t>
  </si>
  <si>
    <t>8,45/kg</t>
  </si>
  <si>
    <t>3.640/100 g</t>
  </si>
  <si>
    <t>7,63/100 g</t>
  </si>
  <si>
    <t>8,17/100 g</t>
  </si>
  <si>
    <t>9,89/100 g</t>
  </si>
  <si>
    <t>19,70/100 g</t>
  </si>
  <si>
    <t>6,54/100 g</t>
  </si>
  <si>
    <t>2,52/100 g</t>
  </si>
  <si>
    <t>5,45/kg</t>
  </si>
  <si>
    <t>6,92/kg</t>
  </si>
  <si>
    <t>4,19/kg</t>
  </si>
  <si>
    <t>60,78/100 g</t>
  </si>
  <si>
    <t>10,56/100 g</t>
  </si>
  <si>
    <t>77,45/100 g</t>
  </si>
  <si>
    <t>3,52/100 g</t>
  </si>
  <si>
    <t>11,53/100 g</t>
  </si>
  <si>
    <t>2,29/kg</t>
  </si>
  <si>
    <t>9,22/100 g</t>
  </si>
  <si>
    <t>8,80/100 g</t>
  </si>
  <si>
    <t>16,60/100 g</t>
  </si>
  <si>
    <t>5,41/100 g</t>
  </si>
  <si>
    <t>5,53/100 g</t>
  </si>
  <si>
    <t>8,47/100 g</t>
  </si>
  <si>
    <t>12,41/100 g</t>
  </si>
  <si>
    <t>9,05/100 g</t>
  </si>
  <si>
    <t>293,42/100 g</t>
  </si>
  <si>
    <t>7,92/100 g</t>
  </si>
  <si>
    <t>56,17/kg</t>
  </si>
  <si>
    <t>63,92/kg</t>
  </si>
  <si>
    <t>10,69/100 g</t>
  </si>
  <si>
    <t>3,56/kg</t>
  </si>
  <si>
    <t>7,76/kg</t>
  </si>
  <si>
    <t xml:space="preserve">El valor de las exportaciones de insumos en los meses de enero-diciembre de 2012 fue 31,6% superior al de igual período del año anterior. </t>
  </si>
  <si>
    <t xml:space="preserve">La urea disminuye su precio en 2,4% con respecto a diciembre del año anterior. </t>
  </si>
  <si>
    <t>Los precios de los fertilizantes que se importan y se comercializan en el mercado interno mantienen la tendencia de los precios internacionales. Los mayores aumentos en el precio en el mercado interno se encuentran en el salitre sódico y en el salitre potásico, fertilizantes que se producen en el país.</t>
  </si>
  <si>
    <t>En el corto plazo, en el mercado internacional se espera que los precios se mantengan por falta de demanda global y  recortes en la producción.</t>
  </si>
  <si>
    <t xml:space="preserve">El precio de la urea en los mercados internacionales aumenta 1,13% con respecto a igual fecha del año pasado. </t>
  </si>
  <si>
    <t>Nitrato de amonio</t>
  </si>
  <si>
    <t>Fosfato monoamónico</t>
  </si>
  <si>
    <t>Otros insumos</t>
  </si>
  <si>
    <t>Otros insumos veterinarios</t>
  </si>
  <si>
    <t>Var % 12/11</t>
  </si>
  <si>
    <t xml:space="preserve">En el país, el valor total de las importaciones de insumos ha aumentado 1,2% con respecto al período enero-diciembre de 2011. El 33% del valor de las importaciones de insumos y maquinaria corresponde a fertilizantes, experimentándose en este grupo una disminución de 0,1% en el volumen importado con respecto al año anterior. Las importaciones de todos los fertilizantes disminuyen, a excepción de la urea que aumenta en 0,1% y el destacable aumento de 247,2% de las importaciones de nitrato de amonio. </t>
  </si>
  <si>
    <t>En el grupo de los agroquímicos, también se observa un aumento en el volumen importado con respecto a enero-diembre de 2011 (11%). El valor total de las importaciones de este grupo en el año 2012 alcanza a US$ 288,4 millones. En este grupo, el mayor aumento porcentual lo presentan los insecticidas (18,3% del volumen y 46,5% del valor). Llama la atención la disminución en la importación de fungicidas (8,4%).</t>
  </si>
  <si>
    <t xml:space="preserve">Los medicamentos veterinarios representan el menor porcentaje dentro del volumen de insumos importados. El aumento de 2,2% con respecto a igual período del año anterior se ve fuertemente influido por un aumento de 81,8% en la importación de la categoría "otros insumos veterinarios". Se observa sólo un moderado aumento en el valor importado de otros insumos. </t>
  </si>
  <si>
    <t>En el año 2012 se registra una variación global positiva de 26,7% en la exportación de fertilizantes con respecto a igual período del año pasado, con el envío de 1.938.880 toneladas de fertilizantes, por un monto equivalente a US$ 996 millones. Las exportaciones de nitrato de amonio, que representan el 13,6% del volumen total exportado, aumentan 2,8% respecto a igual período del año anterior. El ítem "Otros fertilizantes" experimenta un aumento de 31,6% en el período. Dentro de él se encuentran cloruro y sulfato de potasio y los nitratos de sodio y potasio, que significan el 95,6% del volumen exportado en este ítem .</t>
  </si>
  <si>
    <t xml:space="preserve">Si se compara el año 2012 con 2011, se observa que el valor de las exportaciones de agroquímicos baja en 4,2%, con disminución de 15,2% en el volumen exportado de fungicidas. </t>
  </si>
  <si>
    <t>% variación      dic 2012/2011</t>
  </si>
  <si>
    <t xml:space="preserve">En el último año móvil se observa un aumento de 9,8% en el precio del salitre potásico; un 8,4%, en el salitre sódico, y 3,9% para el sulfato de potasio con respecto a diciembre del año anterior.  El alza del precio del salitre comienza a ser notoria en los meses de enero-febrero de 2012 . </t>
  </si>
  <si>
    <t>Nota: dólar observado promedio de diciembre 2012:  US$ 1=  $ 477,13</t>
  </si>
  <si>
    <t>Se registran variaciones negativas en los precios interanuales en los fertilizantes fosfatados de mayor consumo en Chile: fosfato diamónico y superfosfato triple.</t>
  </si>
  <si>
    <t xml:space="preserve">En los precios internacionales de fertilizantes, es notoria la variación positiva observada en los precios de los fertilizantes potásicos - Potash standard muriate (cloruro de potasio estándar) Vancouver,  Potash granular muriate (cloruro de potasio granulado) Vancouver - los que registran alzas de 9,44%, y 9,77% con respecto a diciembre del año 2011. En cambio, hay una baja importante en los precios de los fosforados.                             </t>
  </si>
  <si>
    <t xml:space="preserve">El crecimiento de la demanda de fertilizantes fosfatados fue moderada en el año 2012, aproximadamente 1,2%, debido principalmente a la disminución del consumo observado en India y China. Múltiples mercados que no registraron compras en enero se reactivarán en febrero. China sigue posicionándose como el principal exportador mundial de DAP, a pesar de enfrentar aranceles estacionales de exportación durante 2012. Los precios internacionales de DAP comienzan el año 2013 con una perspectiva alcista. Se produce una fuerte demanda por parte de Europa y el Norte de Africa, que llevó a que no se alcanzara a suplir la demanda, haciendo subir los precios paulatinamente ara el primer semestre del año 2013, llegando en promedio a US$ 560 por tonelada en el mes de junio. A lo anterior se suma el cierre parcial de los principales puertos donde se comercializa y distribuye el DAP (Yuzhny, Tampa y Argelia) y la desaceleración en la producción de algunos países en Latinoamérica. Los precios descienden a partir de octubre de 2013, registrándose el más bajo del año en diciembre (US$ 496 por tonelada). Existe también una reducción a un ritmo gradual en los precios del DAP en los EE.UU. La importación de DAP a diciembre de 2013 en el país asciende a 64.510 toneladas, por un valor CIF de US$ 34,5 millones. El precio interno de DAP, expresado en dólares, alcanzó en diciembre a US$ 804,81/ton, disminuyendo en 5,4% respecto al mes de diciembre del año 2011 y reflejando el comportamiento de los precios internacionales con un rezago de uno o dos meses. </t>
  </si>
  <si>
    <t>Los precios internos del SFT en el año 2012 tienen una tendencia a la disminución en relación con el año anterior. La diferencia existente entre precio interno y valor CIF de las importaciones reales a diciembre del año 2012 se mantiene cercana a 30%. El volumen de las importaciones en el año 2012 alcanza a 106.744,7 toneladas, por un valor de US$ 52 millones. Este volumen importado es similar al observado en el año anterior.</t>
  </si>
  <si>
    <t>Terminó un año difícil en el mercado de los fertilzantes potásicos.</t>
  </si>
  <si>
    <t>Internacionalmente la demanda de potasio fue baja, debido a que los compradores estaban esperando una reducción en los precios de China y que el mercado se estabilizara al recuperarse la demanda. Se esperaba que la demanda mundial se reactivaría en el segundo trimestre; sin embargo, los compradores esperaron hasta el último momento para ofertar, comportamiento que se ha repetido en las últimas temporadas. También se observaron fuertes recortes en la producción, que aún no son suficientes para compensar la falta de demanda. Se está a la expectativa del regreso a los mercados de China e India, lo que podría significar retornar a una demanda normal, haciendo reaccionar al mercado internacional.</t>
  </si>
  <si>
    <t>En los primeros meses del año 2012, el mercado internacional de la urea estuvo marcado por un inicio sin muchas variaciones respecto a diciembre de 2012. Este comportamiento se modificó a partir de febrero, mes en que se registra un leve aumento en los precios, el que se sostendrá hasta mayo de 2012. Este comportamiento al alza se explica por cambios en factores exógenos al mercado de fertilizantes: problemas socio-políticos en Medio Oriente y el Norte de África, que no produce urea, pero posee alta demanda (28% de fertilizantes basados en urea del mundo). Posteriormente, los productores mundiales de urea buscaron la forma de impulsar la demanda en estas áreas en conflicto a través de precios bajos, estrategia que no dio buenos resultados, ya que los productores abandonaron sus cultivos y áreas de siembra. En el sector productivo, se cerraron varias plantas productoras de urea, por restricciones en el suministro de gas, lo que incidiría posteriormente en los precios. La debilidad del dólar y los bajos precios internacionales del petróleo no tuvieron mayor impacto en el precio de la urea a comienzos de año, pero la persistencia del conflicto en los países antes mencionados hace que los precios comiencen a subir a partir de febrero de 2013. Se suma a lo anteriormente dicho, problemas en la producción de Canadá, un aumento en la demanda interna de Egipto y la baja disponibilidad de producto desde India y China. Esta última abre su ventana de exportación a partir del 1 de julio. Este incremento del precio de la urea en el pimer trimestre fue soportado por la demanda de Latinoamérica y Estados Unidos. En general, el futuro a corto plazo en el mercado de urea debe ser considerado con cautela, ya que, por ejemplo, se han registrado problemas meteorológicos (sequía) en Estados Unidos, los que podrían afectar las siembras. A nivel global, los precios pagados por los cultivos y la alta demanda por alimentos registrada en este año hacen pensar que debería aumentar la demanda por fertilizantes nitrogenados en el año que viene, pronosticándose un aumento de 1,5%. Sin embargo, hay que ser cautelosos al interpretar estas cifras, dado el incierto panorama económico y climático mundial.</t>
  </si>
  <si>
    <t>Cadilac 80 (Mancozeb)</t>
  </si>
  <si>
    <r>
      <rPr>
        <i/>
        <sz val="8"/>
        <rFont val="Verdana"/>
        <family val="2"/>
      </rPr>
      <t>Fuente</t>
    </r>
    <r>
      <rPr>
        <sz val="8"/>
        <rFont val="Verdana"/>
        <family val="2"/>
      </rPr>
      <t>: elaborado por Odepa con información de distribuidores</t>
    </r>
  </si>
  <si>
    <t>Vicia atropurpurea</t>
  </si>
  <si>
    <t>Maíz Chieftain</t>
  </si>
  <si>
    <r>
      <rPr>
        <i/>
        <sz val="8"/>
        <rFont val="Verdana"/>
        <family val="2"/>
      </rPr>
      <t>Fuente</t>
    </r>
    <r>
      <rPr>
        <sz val="8"/>
        <rFont val="Verdana"/>
        <family val="2"/>
      </rPr>
      <t>: elaborado por Odepa con información INIA</t>
    </r>
  </si>
  <si>
    <t>Glyruk</t>
  </si>
  <si>
    <r>
      <rPr>
        <i/>
        <sz val="10"/>
        <rFont val="Verdana"/>
        <family val="2"/>
      </rPr>
      <t>Fuente</t>
    </r>
    <r>
      <rPr>
        <sz val="10"/>
        <rFont val="Verdana"/>
        <family val="2"/>
      </rPr>
      <t xml:space="preserve">: elaborado por Odepa con información de Reuters, Green Markets, Icis pricing y Fertecon. </t>
    </r>
  </si>
  <si>
    <r>
      <rPr>
        <i/>
        <sz val="10"/>
        <rFont val="Verdana"/>
        <family val="2"/>
      </rPr>
      <t>Fuente</t>
    </r>
    <r>
      <rPr>
        <sz val="10"/>
        <rFont val="Verdana"/>
        <family val="2"/>
      </rPr>
      <t xml:space="preserve">: elaborado por Odepa con información del Servicio Nacional de Aduanas.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</si>
</sst>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92" formatCode="_(&quot;$&quot;* #,##0_);_(&quot;$&quot;* \(#,##0\);_(&quot;$&quot;* &quot;-&quot;_);_(@_)"/>
    <numFmt numFmtId="193" formatCode="_(* #,##0_);_(* \(#,##0\);_(* &quot;-&quot;_);_(@_)"/>
    <numFmt numFmtId="194" formatCode="_(&quot;$&quot;* #,##0.00_);_(&quot;$&quot;* \(#,##0.00\);_(&quot;$&quot;* &quot;-&quot;??_);_(@_)"/>
    <numFmt numFmtId="195" formatCode="_(* #,##0.00_);_(* \(#,##0.00\);_(* &quot;-&quot;??_);_(@_)"/>
    <numFmt numFmtId="202" formatCode="#,##0.0"/>
  </numFmts>
  <fonts count="77">
    <font>
      <sz val="10"/>
      <name val="Arial"/>
      <family val="0"/>
    </font>
    <font>
      <sz val="8"/>
      <name val="Arial"/>
      <family val="2"/>
    </font>
    <font>
      <sz val="7"/>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0"/>
      <name val="Verdana"/>
      <family val="2"/>
    </font>
    <font>
      <b/>
      <sz val="10"/>
      <name val="Verdana"/>
      <family val="2"/>
    </font>
    <font>
      <sz val="12"/>
      <name val="Arial"/>
      <family val="2"/>
    </font>
    <font>
      <b/>
      <sz val="8"/>
      <name val="Verdana"/>
      <family val="2"/>
    </font>
    <font>
      <sz val="8"/>
      <name val="Verdana"/>
      <family val="2"/>
    </font>
    <font>
      <u val="single"/>
      <sz val="10"/>
      <color indexed="12"/>
      <name val="Verdana"/>
      <family val="2"/>
    </font>
    <font>
      <sz val="7"/>
      <name val="Verdana"/>
      <family val="2"/>
    </font>
    <font>
      <b/>
      <sz val="9"/>
      <name val="Verdana"/>
      <family val="2"/>
    </font>
    <font>
      <sz val="10"/>
      <color indexed="8"/>
      <name val="Verdana"/>
      <family val="2"/>
    </font>
    <font>
      <b/>
      <sz val="10"/>
      <color indexed="8"/>
      <name val="Verdana"/>
      <family val="2"/>
    </font>
    <font>
      <b/>
      <u val="single"/>
      <sz val="10"/>
      <color indexed="12"/>
      <name val="Verdana"/>
      <family val="2"/>
    </font>
    <font>
      <sz val="9"/>
      <name val="Verdana"/>
      <family val="2"/>
    </font>
    <font>
      <i/>
      <sz val="8"/>
      <name val="Verdana"/>
      <family val="2"/>
    </font>
    <font>
      <i/>
      <sz val="10"/>
      <name val="Verdana"/>
      <family val="2"/>
    </font>
    <font>
      <sz val="10"/>
      <color indexed="8"/>
      <name val="Calibri"/>
      <family val="2"/>
    </font>
    <font>
      <sz val="9"/>
      <color indexed="8"/>
      <name val="Arial"/>
      <family val="2"/>
    </font>
    <font>
      <sz val="11"/>
      <color indexed="8"/>
      <name val="Calibri"/>
      <family val="2"/>
    </font>
    <font>
      <sz val="10"/>
      <color indexed="10"/>
      <name val="Verdana"/>
      <family val="2"/>
    </font>
    <font>
      <b/>
      <sz val="7"/>
      <color indexed="30"/>
      <name val="Verdana"/>
      <family val="2"/>
    </font>
    <font>
      <sz val="7"/>
      <color indexed="8"/>
      <name val="Verdana"/>
      <family val="2"/>
    </font>
    <font>
      <sz val="9"/>
      <color indexed="8"/>
      <name val="Verdana"/>
      <family val="2"/>
    </font>
    <font>
      <sz val="11"/>
      <color indexed="8"/>
      <name val="Verdana"/>
      <family val="2"/>
    </font>
    <font>
      <sz val="12"/>
      <color indexed="8"/>
      <name val="Verdana"/>
      <family val="2"/>
    </font>
    <font>
      <sz val="12"/>
      <color indexed="63"/>
      <name val="Verdana"/>
      <family val="2"/>
    </font>
    <font>
      <sz val="7"/>
      <color indexed="10"/>
      <name val="Arial"/>
      <family val="2"/>
    </font>
    <font>
      <b/>
      <sz val="10"/>
      <color indexed="10"/>
      <name val="Verdana"/>
      <family val="2"/>
    </font>
    <font>
      <sz val="20"/>
      <color indexed="30"/>
      <name val="Verdana"/>
      <family val="2"/>
    </font>
    <font>
      <b/>
      <sz val="12"/>
      <color indexed="63"/>
      <name val="Verdana"/>
      <family val="2"/>
    </font>
    <font>
      <sz val="11"/>
      <color indexed="10"/>
      <name val="Arial"/>
      <family val="2"/>
    </font>
    <font>
      <b/>
      <sz val="9"/>
      <color indexed="8"/>
      <name val="Arial"/>
      <family val="2"/>
    </font>
    <font>
      <sz val="6.75"/>
      <color indexed="8"/>
      <name val="Calibri"/>
      <family val="2"/>
    </font>
    <font>
      <i/>
      <sz val="8"/>
      <color indexed="8"/>
      <name val="Arial"/>
      <family val="2"/>
    </font>
    <font>
      <sz val="8"/>
      <color indexed="8"/>
      <name val="Arial"/>
      <family val="2"/>
    </font>
    <font>
      <sz val="8"/>
      <color indexed="8"/>
      <name val="Calibri"/>
      <family val="2"/>
    </font>
    <font>
      <sz val="8.25"/>
      <color indexed="8"/>
      <name val="Arial"/>
      <family val="2"/>
    </font>
    <font>
      <i/>
      <sz val="9"/>
      <color indexed="8"/>
      <name val="Calibri"/>
      <family val="2"/>
    </font>
    <font>
      <sz val="9"/>
      <color indexed="8"/>
      <name val="Calibri"/>
      <family val="2"/>
    </font>
    <font>
      <sz val="11"/>
      <color theme="1"/>
      <name val="Calibri"/>
      <family val="2"/>
    </font>
    <font>
      <sz val="10"/>
      <color rgb="FFFF0000"/>
      <name val="Verdana"/>
      <family val="2"/>
    </font>
    <font>
      <b/>
      <sz val="7"/>
      <color rgb="FF0066CC"/>
      <name val="Verdana"/>
      <family val="2"/>
    </font>
    <font>
      <sz val="7"/>
      <color theme="1"/>
      <name val="Verdana"/>
      <family val="2"/>
    </font>
    <font>
      <sz val="9"/>
      <color theme="1"/>
      <name val="Verdana"/>
      <family val="2"/>
    </font>
    <font>
      <b/>
      <sz val="10"/>
      <color theme="1"/>
      <name val="Verdana"/>
      <family val="2"/>
    </font>
    <font>
      <sz val="10"/>
      <color theme="1"/>
      <name val="Verdana"/>
      <family val="2"/>
    </font>
    <font>
      <sz val="11"/>
      <color theme="1"/>
      <name val="Verdana"/>
      <family val="2"/>
    </font>
    <font>
      <sz val="12"/>
      <color theme="1"/>
      <name val="Verdana"/>
      <family val="2"/>
    </font>
    <font>
      <sz val="12"/>
      <color rgb="FF333333"/>
      <name val="Verdana"/>
      <family val="2"/>
    </font>
    <font>
      <sz val="10"/>
      <color rgb="FFFF0000"/>
      <name val="Arial"/>
      <family val="2"/>
    </font>
    <font>
      <sz val="7"/>
      <color rgb="FFFF0000"/>
      <name val="Arial"/>
      <family val="2"/>
    </font>
    <font>
      <b/>
      <sz val="10"/>
      <color rgb="FFFF0000"/>
      <name val="Verdana"/>
      <family val="2"/>
    </font>
    <font>
      <sz val="20"/>
      <color rgb="FF0066CC"/>
      <name val="Verdana"/>
      <family val="2"/>
    </font>
    <font>
      <b/>
      <sz val="12"/>
      <color rgb="FF333333"/>
      <name val="Verdana"/>
      <family val="2"/>
    </font>
    <font>
      <sz val="10"/>
      <color rgb="FF000000"/>
      <name val="Verdana"/>
      <family val="2"/>
    </font>
    <font>
      <sz val="11"/>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color indexed="55"/>
      </bottom>
    </border>
    <border>
      <left/>
      <right/>
      <top style="thin">
        <color indexed="55"/>
      </top>
      <bottom style="thin">
        <color indexed="55"/>
      </bottom>
    </border>
    <border>
      <left/>
      <right/>
      <top style="thin">
        <color indexed="55"/>
      </top>
      <bottom/>
    </border>
    <border>
      <left>
        <color indexed="63"/>
      </left>
      <right>
        <color indexed="63"/>
      </right>
      <top>
        <color indexed="63"/>
      </top>
      <bottom style="thin"/>
    </border>
    <border>
      <left/>
      <right/>
      <top style="thin"/>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0"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3"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5" fillId="22" borderId="0" applyNumberFormat="0" applyBorder="0" applyAlignment="0" applyProtection="0"/>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25"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301">
    <xf numFmtId="0" fontId="0" fillId="0" borderId="0" xfId="0" applyAlignment="1">
      <alignment/>
    </xf>
    <xf numFmtId="0" fontId="1" fillId="0" borderId="0" xfId="0" applyFont="1" applyAlignment="1">
      <alignment/>
    </xf>
    <xf numFmtId="3" fontId="2" fillId="0" borderId="0" xfId="0" applyNumberFormat="1" applyFont="1" applyBorder="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Continuous" vertical="center"/>
    </xf>
    <xf numFmtId="0" fontId="2" fillId="0" borderId="0" xfId="0" applyFont="1" applyBorder="1" applyAlignment="1">
      <alignment horizontal="center"/>
    </xf>
    <xf numFmtId="0" fontId="23" fillId="24" borderId="0" xfId="0" applyFont="1" applyFill="1" applyAlignment="1">
      <alignment/>
    </xf>
    <xf numFmtId="0" fontId="23" fillId="24" borderId="0" xfId="0" applyFont="1" applyFill="1" applyAlignment="1">
      <alignment/>
    </xf>
    <xf numFmtId="0" fontId="24" fillId="24" borderId="0" xfId="0" applyFont="1" applyFill="1" applyAlignment="1">
      <alignment/>
    </xf>
    <xf numFmtId="0" fontId="24" fillId="24" borderId="0" xfId="0" applyFont="1" applyFill="1" applyAlignment="1">
      <alignment horizontal="center"/>
    </xf>
    <xf numFmtId="0" fontId="0" fillId="24" borderId="0" xfId="0" applyFill="1" applyAlignment="1">
      <alignment/>
    </xf>
    <xf numFmtId="0" fontId="27" fillId="0" borderId="0" xfId="0" applyFont="1" applyAlignment="1">
      <alignment/>
    </xf>
    <xf numFmtId="0" fontId="24" fillId="0" borderId="0" xfId="0" applyFont="1" applyFill="1" applyBorder="1" applyAlignment="1">
      <alignment/>
    </xf>
    <xf numFmtId="0" fontId="23" fillId="0" borderId="0" xfId="0" applyFont="1" applyFill="1" applyBorder="1" applyAlignment="1">
      <alignment vertical="center"/>
    </xf>
    <xf numFmtId="3" fontId="23" fillId="0" borderId="0" xfId="0" applyNumberFormat="1" applyFont="1" applyFill="1" applyBorder="1" applyAlignment="1">
      <alignment vertical="center"/>
    </xf>
    <xf numFmtId="0" fontId="23" fillId="0" borderId="0" xfId="0" applyFont="1" applyFill="1" applyAlignment="1">
      <alignment vertical="center"/>
    </xf>
    <xf numFmtId="9" fontId="23" fillId="0" borderId="0" xfId="0" applyNumberFormat="1" applyFont="1" applyFill="1" applyAlignment="1">
      <alignment vertical="center"/>
    </xf>
    <xf numFmtId="0" fontId="23" fillId="25" borderId="0" xfId="0" applyFont="1" applyFill="1" applyAlignment="1">
      <alignment/>
    </xf>
    <xf numFmtId="0" fontId="23" fillId="24" borderId="0" xfId="0" applyFont="1" applyFill="1" applyBorder="1" applyAlignment="1">
      <alignment/>
    </xf>
    <xf numFmtId="0" fontId="23" fillId="24" borderId="0" xfId="0" applyFont="1" applyFill="1" applyBorder="1" applyAlignment="1" quotePrefix="1">
      <alignment horizontal="center"/>
    </xf>
    <xf numFmtId="202" fontId="23" fillId="24" borderId="0" xfId="0" applyNumberFormat="1" applyFont="1" applyFill="1" applyBorder="1" applyAlignment="1">
      <alignment horizontal="center"/>
    </xf>
    <xf numFmtId="0" fontId="23" fillId="0" borderId="0" xfId="0" applyFont="1" applyAlignment="1">
      <alignment/>
    </xf>
    <xf numFmtId="0" fontId="23" fillId="0" borderId="0" xfId="0" applyFont="1" applyBorder="1" applyAlignment="1">
      <alignment/>
    </xf>
    <xf numFmtId="0" fontId="23" fillId="0" borderId="0" xfId="0" applyFont="1" applyBorder="1" applyAlignment="1">
      <alignment horizontal="centerContinuous" vertical="center"/>
    </xf>
    <xf numFmtId="0" fontId="23" fillId="0" borderId="0" xfId="0" applyFont="1" applyAlignment="1">
      <alignment horizontal="left"/>
    </xf>
    <xf numFmtId="0" fontId="27" fillId="26" borderId="0" xfId="0" applyFont="1" applyFill="1" applyAlignment="1">
      <alignment/>
    </xf>
    <xf numFmtId="0" fontId="1" fillId="26" borderId="0" xfId="0" applyFont="1" applyFill="1" applyAlignment="1">
      <alignment/>
    </xf>
    <xf numFmtId="0" fontId="24" fillId="24" borderId="0" xfId="0" applyFont="1" applyFill="1" applyAlignment="1">
      <alignment horizontal="centerContinuous" vertical="center"/>
    </xf>
    <xf numFmtId="0" fontId="26" fillId="24" borderId="0" xfId="0" applyFont="1" applyFill="1" applyAlignment="1">
      <alignment horizontal="centerContinuous" vertical="center"/>
    </xf>
    <xf numFmtId="0" fontId="28" fillId="24" borderId="0" xfId="46" applyFont="1" applyFill="1" applyAlignment="1" applyProtection="1">
      <alignment/>
      <protection/>
    </xf>
    <xf numFmtId="0" fontId="23" fillId="24" borderId="0" xfId="0" applyFont="1" applyFill="1" applyAlignment="1">
      <alignment vertical="center"/>
    </xf>
    <xf numFmtId="0" fontId="23" fillId="25" borderId="0" xfId="0" applyFont="1" applyFill="1" applyAlignment="1">
      <alignment vertical="center"/>
    </xf>
    <xf numFmtId="0" fontId="24" fillId="0" borderId="0" xfId="0" applyFont="1" applyFill="1" applyAlignment="1">
      <alignment vertical="center"/>
    </xf>
    <xf numFmtId="0" fontId="32" fillId="24" borderId="0" xfId="0" applyFont="1" applyFill="1" applyAlignment="1">
      <alignment horizontal="center"/>
    </xf>
    <xf numFmtId="0" fontId="31" fillId="24" borderId="0" xfId="46" applyFont="1" applyFill="1" applyAlignment="1" applyProtection="1">
      <alignment/>
      <protection/>
    </xf>
    <xf numFmtId="0" fontId="23" fillId="24" borderId="0" xfId="0" applyFont="1" applyFill="1" applyAlignment="1">
      <alignment vertical="center" wrapText="1"/>
    </xf>
    <xf numFmtId="0" fontId="24" fillId="24" borderId="0" xfId="0" applyFont="1" applyFill="1" applyAlignment="1">
      <alignment vertical="center" wrapText="1"/>
    </xf>
    <xf numFmtId="0" fontId="61" fillId="24" borderId="0" xfId="0" applyFont="1" applyFill="1" applyAlignment="1">
      <alignment/>
    </xf>
    <xf numFmtId="0" fontId="61" fillId="24" borderId="0" xfId="0" applyFont="1" applyFill="1" applyBorder="1" applyAlignment="1">
      <alignment vertical="center"/>
    </xf>
    <xf numFmtId="0" fontId="60" fillId="0" borderId="0" xfId="56">
      <alignment/>
      <protection/>
    </xf>
    <xf numFmtId="0" fontId="60" fillId="0" borderId="0" xfId="56" applyBorder="1">
      <alignment/>
      <protection/>
    </xf>
    <xf numFmtId="0" fontId="3" fillId="0" borderId="0" xfId="56" applyFont="1">
      <alignment/>
      <protection/>
    </xf>
    <xf numFmtId="0" fontId="62" fillId="0" borderId="0" xfId="56" applyFont="1">
      <alignment/>
      <protection/>
    </xf>
    <xf numFmtId="0" fontId="29" fillId="0" borderId="0" xfId="56" applyFont="1">
      <alignment/>
      <protection/>
    </xf>
    <xf numFmtId="0" fontId="27" fillId="0" borderId="0" xfId="56" applyFont="1">
      <alignment/>
      <protection/>
    </xf>
    <xf numFmtId="0" fontId="34" fillId="0" borderId="0" xfId="56" applyFont="1" applyBorder="1" applyAlignment="1">
      <alignment horizontal="justify" vertical="top" wrapText="1"/>
      <protection/>
    </xf>
    <xf numFmtId="0" fontId="27" fillId="0" borderId="0" xfId="56" applyFont="1" applyBorder="1" applyAlignment="1">
      <alignment horizontal="justify" vertical="center" wrapText="1"/>
      <protection/>
    </xf>
    <xf numFmtId="0" fontId="27" fillId="0" borderId="0" xfId="60" applyFont="1" applyBorder="1" applyAlignment="1" applyProtection="1">
      <alignment horizontal="center"/>
      <protection/>
    </xf>
    <xf numFmtId="0" fontId="27" fillId="0" borderId="0" xfId="60" applyFont="1" applyBorder="1" applyProtection="1">
      <alignment/>
      <protection/>
    </xf>
    <xf numFmtId="0" fontId="27" fillId="0" borderId="0" xfId="56" applyFont="1" applyBorder="1">
      <alignment/>
      <protection/>
    </xf>
    <xf numFmtId="0" fontId="27" fillId="0" borderId="0" xfId="60" applyFont="1" applyBorder="1" applyAlignment="1" applyProtection="1">
      <alignment horizontal="left"/>
      <protection/>
    </xf>
    <xf numFmtId="0" fontId="34" fillId="0" borderId="0" xfId="60" applyFont="1" applyBorder="1" applyAlignment="1" applyProtection="1">
      <alignment horizontal="right"/>
      <protection/>
    </xf>
    <xf numFmtId="0" fontId="34" fillId="0" borderId="0" xfId="60" applyFont="1" applyBorder="1" applyProtection="1">
      <alignment/>
      <protection/>
    </xf>
    <xf numFmtId="0" fontId="30" fillId="0" borderId="0" xfId="60" applyFont="1" applyBorder="1" applyAlignment="1" applyProtection="1">
      <alignment horizontal="left"/>
      <protection/>
    </xf>
    <xf numFmtId="0" fontId="30" fillId="0" borderId="0" xfId="60" applyFont="1" applyBorder="1" applyAlignment="1" applyProtection="1">
      <alignment horizontal="center"/>
      <protection/>
    </xf>
    <xf numFmtId="0" fontId="30" fillId="0" borderId="0" xfId="60" applyFont="1" applyBorder="1" applyProtection="1">
      <alignment/>
      <protection/>
    </xf>
    <xf numFmtId="0" fontId="27" fillId="0" borderId="0" xfId="60" applyFont="1" applyBorder="1" applyAlignment="1" applyProtection="1">
      <alignment horizontal="right"/>
      <protection/>
    </xf>
    <xf numFmtId="0" fontId="63" fillId="0" borderId="0" xfId="56" applyFont="1">
      <alignment/>
      <protection/>
    </xf>
    <xf numFmtId="0" fontId="64" fillId="0" borderId="0" xfId="56" applyFont="1">
      <alignment/>
      <protection/>
    </xf>
    <xf numFmtId="0" fontId="65" fillId="0" borderId="0" xfId="56" applyFont="1" applyAlignment="1">
      <alignment horizontal="center"/>
      <protection/>
    </xf>
    <xf numFmtId="0" fontId="66" fillId="0" borderId="0" xfId="56" applyFont="1" applyAlignment="1">
      <alignment horizontal="center"/>
      <protection/>
    </xf>
    <xf numFmtId="0" fontId="67" fillId="0" borderId="0" xfId="56" applyFont="1">
      <alignment/>
      <protection/>
    </xf>
    <xf numFmtId="0" fontId="68" fillId="0" borderId="0" xfId="56" applyFont="1" quotePrefix="1">
      <alignment/>
      <protection/>
    </xf>
    <xf numFmtId="0" fontId="68" fillId="0" borderId="0" xfId="56" applyFont="1">
      <alignment/>
      <protection/>
    </xf>
    <xf numFmtId="0" fontId="66" fillId="0" borderId="0" xfId="56" applyFont="1">
      <alignment/>
      <protection/>
    </xf>
    <xf numFmtId="0" fontId="69" fillId="0" borderId="0" xfId="56" applyFont="1" applyAlignment="1">
      <alignment horizontal="left" indent="15"/>
      <protection/>
    </xf>
    <xf numFmtId="17" fontId="65" fillId="0" borderId="0" xfId="56" applyNumberFormat="1" applyFont="1" applyAlignment="1" quotePrefix="1">
      <alignment horizontal="center"/>
      <protection/>
    </xf>
    <xf numFmtId="0" fontId="0" fillId="0" borderId="0" xfId="0" applyFill="1" applyAlignment="1">
      <alignment/>
    </xf>
    <xf numFmtId="0" fontId="23" fillId="24" borderId="0" xfId="0" applyFont="1" applyFill="1" applyAlignment="1">
      <alignment horizontal="center" vertical="center"/>
    </xf>
    <xf numFmtId="0" fontId="33" fillId="24" borderId="0" xfId="46" applyFont="1" applyFill="1" applyAlignment="1" applyProtection="1">
      <alignment horizontal="center" vertical="center"/>
      <protection/>
    </xf>
    <xf numFmtId="0" fontId="23" fillId="24" borderId="0" xfId="46" applyFont="1" applyFill="1" applyAlignment="1" applyProtection="1">
      <alignment vertical="center"/>
      <protection/>
    </xf>
    <xf numFmtId="0" fontId="32" fillId="24" borderId="0" xfId="0" applyFont="1" applyFill="1" applyAlignment="1">
      <alignment horizontal="center" vertical="center"/>
    </xf>
    <xf numFmtId="0" fontId="24" fillId="24" borderId="0" xfId="0" applyFont="1" applyFill="1" applyAlignment="1">
      <alignment horizontal="center" vertical="center"/>
    </xf>
    <xf numFmtId="0" fontId="23" fillId="24" borderId="0" xfId="46" applyFont="1" applyFill="1" applyAlignment="1" applyProtection="1">
      <alignment vertical="center" wrapText="1"/>
      <protection/>
    </xf>
    <xf numFmtId="0" fontId="4" fillId="24" borderId="0" xfId="46" applyFill="1" applyAlignment="1" applyProtection="1">
      <alignment horizontal="center" vertical="center"/>
      <protection/>
    </xf>
    <xf numFmtId="0" fontId="70" fillId="0" borderId="0" xfId="0" applyFont="1" applyAlignment="1">
      <alignment/>
    </xf>
    <xf numFmtId="0" fontId="71" fillId="0" borderId="0" xfId="0" applyFont="1" applyAlignment="1">
      <alignment/>
    </xf>
    <xf numFmtId="0" fontId="61" fillId="0" borderId="0" xfId="0" applyFont="1" applyAlignment="1">
      <alignment/>
    </xf>
    <xf numFmtId="3" fontId="61" fillId="0" borderId="0" xfId="0" applyNumberFormat="1" applyFont="1" applyBorder="1" applyAlignment="1">
      <alignment/>
    </xf>
    <xf numFmtId="0" fontId="61" fillId="0" borderId="0" xfId="0" applyFont="1" applyBorder="1" applyAlignment="1">
      <alignment/>
    </xf>
    <xf numFmtId="0" fontId="61" fillId="0" borderId="0" xfId="0" applyFont="1" applyBorder="1" applyAlignment="1">
      <alignment horizontal="centerContinuous" vertical="center"/>
    </xf>
    <xf numFmtId="0" fontId="2" fillId="0" borderId="0" xfId="0" applyFont="1" applyFill="1" applyBorder="1" applyAlignment="1">
      <alignment/>
    </xf>
    <xf numFmtId="0" fontId="23" fillId="24" borderId="0" xfId="0" applyFont="1" applyFill="1" applyBorder="1" applyAlignment="1">
      <alignment horizontal="center" vertical="center" wrapText="1"/>
    </xf>
    <xf numFmtId="0" fontId="23" fillId="0" borderId="0" xfId="0" applyFont="1" applyBorder="1" applyAlignment="1" quotePrefix="1">
      <alignment horizontal="center"/>
    </xf>
    <xf numFmtId="0" fontId="23" fillId="24" borderId="0" xfId="0" applyFont="1" applyFill="1" applyBorder="1" applyAlignment="1" quotePrefix="1">
      <alignment horizontal="center" vertical="center" wrapText="1"/>
    </xf>
    <xf numFmtId="0" fontId="23" fillId="0" borderId="0" xfId="0" applyFont="1" applyAlignment="1">
      <alignment/>
    </xf>
    <xf numFmtId="0" fontId="23" fillId="24" borderId="0" xfId="0" applyFont="1" applyFill="1" applyBorder="1" applyAlignment="1">
      <alignment vertical="center" wrapText="1"/>
    </xf>
    <xf numFmtId="3" fontId="23" fillId="0" borderId="0" xfId="0" applyNumberFormat="1" applyFont="1" applyBorder="1" applyAlignment="1">
      <alignment horizontal="center"/>
    </xf>
    <xf numFmtId="17" fontId="23" fillId="0" borderId="0" xfId="0" applyNumberFormat="1" applyFont="1" applyBorder="1" applyAlignment="1" quotePrefix="1">
      <alignment horizontal="center"/>
    </xf>
    <xf numFmtId="0" fontId="23" fillId="0" borderId="0" xfId="0" applyFont="1" applyBorder="1" applyAlignment="1">
      <alignment horizontal="center"/>
    </xf>
    <xf numFmtId="0" fontId="2" fillId="0" borderId="0" xfId="0" applyFont="1" applyFill="1" applyAlignment="1">
      <alignment/>
    </xf>
    <xf numFmtId="0" fontId="23" fillId="0" borderId="0" xfId="0" applyFont="1" applyFill="1" applyBorder="1" applyAlignment="1">
      <alignment horizontal="center"/>
    </xf>
    <xf numFmtId="0" fontId="23" fillId="26" borderId="0" xfId="0" applyFont="1" applyFill="1" applyAlignment="1">
      <alignment vertical="center"/>
    </xf>
    <xf numFmtId="0" fontId="23" fillId="26" borderId="0" xfId="0" applyFont="1" applyFill="1" applyBorder="1" applyAlignment="1">
      <alignment vertical="center"/>
    </xf>
    <xf numFmtId="0" fontId="24" fillId="26" borderId="0" xfId="0" applyFont="1" applyFill="1" applyAlignment="1">
      <alignment vertical="center"/>
    </xf>
    <xf numFmtId="3" fontId="23" fillId="26" borderId="0" xfId="0" applyNumberFormat="1" applyFont="1" applyFill="1" applyBorder="1" applyAlignment="1">
      <alignment vertical="center"/>
    </xf>
    <xf numFmtId="0" fontId="0" fillId="0" borderId="0" xfId="0" applyBorder="1" applyAlignment="1">
      <alignment/>
    </xf>
    <xf numFmtId="4" fontId="23" fillId="0" borderId="0" xfId="0" applyNumberFormat="1" applyFont="1" applyBorder="1" applyAlignment="1">
      <alignment horizontal="center"/>
    </xf>
    <xf numFmtId="4" fontId="0" fillId="0" borderId="0" xfId="0" applyNumberFormat="1" applyFont="1" applyAlignment="1">
      <alignment/>
    </xf>
    <xf numFmtId="4" fontId="23" fillId="0" borderId="0" xfId="0" applyNumberFormat="1" applyFont="1" applyFill="1" applyBorder="1" applyAlignment="1">
      <alignment/>
    </xf>
    <xf numFmtId="4" fontId="0" fillId="0" borderId="0" xfId="0" applyNumberFormat="1" applyFont="1" applyFill="1" applyAlignment="1">
      <alignment/>
    </xf>
    <xf numFmtId="0" fontId="0" fillId="0" borderId="0" xfId="0" applyFill="1" applyBorder="1" applyAlignment="1">
      <alignment/>
    </xf>
    <xf numFmtId="0" fontId="0" fillId="0" borderId="0" xfId="0" applyFont="1" applyFill="1" applyBorder="1" applyAlignment="1">
      <alignment/>
    </xf>
    <xf numFmtId="3" fontId="23" fillId="0" borderId="0" xfId="0" applyNumberFormat="1" applyFont="1" applyFill="1" applyBorder="1" applyAlignment="1">
      <alignment horizontal="center"/>
    </xf>
    <xf numFmtId="0" fontId="23" fillId="26" borderId="0" xfId="0" applyFont="1" applyFill="1" applyAlignment="1">
      <alignment/>
    </xf>
    <xf numFmtId="0" fontId="23" fillId="0" borderId="0" xfId="0" applyFont="1" applyFill="1" applyBorder="1" applyAlignment="1" quotePrefix="1">
      <alignment horizontal="center" vertical="center" wrapText="1"/>
    </xf>
    <xf numFmtId="0" fontId="24" fillId="0" borderId="0" xfId="0" applyFont="1" applyFill="1" applyBorder="1" applyAlignment="1">
      <alignment horizontal="center"/>
    </xf>
    <xf numFmtId="0" fontId="24" fillId="0" borderId="10" xfId="0" applyFont="1" applyFill="1" applyBorder="1" applyAlignment="1">
      <alignment/>
    </xf>
    <xf numFmtId="0" fontId="24" fillId="0" borderId="11" xfId="0" applyFont="1" applyFill="1" applyBorder="1" applyAlignment="1">
      <alignment horizontal="center"/>
    </xf>
    <xf numFmtId="0" fontId="24" fillId="0" borderId="10" xfId="0" applyFont="1" applyFill="1" applyBorder="1" applyAlignment="1">
      <alignment horizontal="center"/>
    </xf>
    <xf numFmtId="3" fontId="24" fillId="0" borderId="0" xfId="0" applyNumberFormat="1" applyFont="1" applyFill="1" applyBorder="1" applyAlignment="1">
      <alignment vertical="center" wrapText="1"/>
    </xf>
    <xf numFmtId="3" fontId="23" fillId="0" borderId="0" xfId="0" applyNumberFormat="1" applyFont="1" applyFill="1" applyAlignment="1">
      <alignment/>
    </xf>
    <xf numFmtId="0" fontId="23" fillId="0" borderId="10" xfId="0" applyFont="1" applyFill="1" applyBorder="1" applyAlignment="1">
      <alignment vertical="center"/>
    </xf>
    <xf numFmtId="3" fontId="23" fillId="0" borderId="10" xfId="0" applyNumberFormat="1" applyFont="1" applyFill="1" applyBorder="1" applyAlignment="1">
      <alignment vertical="center"/>
    </xf>
    <xf numFmtId="0" fontId="24" fillId="0" borderId="12" xfId="0" applyFont="1" applyFill="1" applyBorder="1" applyAlignment="1" quotePrefix="1">
      <alignment horizontal="center"/>
    </xf>
    <xf numFmtId="0" fontId="24" fillId="0" borderId="11" xfId="0" applyFont="1" applyFill="1" applyBorder="1" applyAlignment="1" quotePrefix="1">
      <alignment horizontal="center"/>
    </xf>
    <xf numFmtId="4" fontId="23" fillId="0" borderId="0" xfId="0" applyNumberFormat="1" applyFont="1" applyFill="1" applyBorder="1" applyAlignment="1">
      <alignment horizontal="center"/>
    </xf>
    <xf numFmtId="3" fontId="23" fillId="0" borderId="13" xfId="0" applyNumberFormat="1" applyFont="1" applyFill="1" applyBorder="1" applyAlignment="1">
      <alignment horizontal="center"/>
    </xf>
    <xf numFmtId="3" fontId="23" fillId="0" borderId="14" xfId="0" applyNumberFormat="1" applyFont="1" applyFill="1" applyBorder="1" applyAlignment="1">
      <alignment horizontal="center"/>
    </xf>
    <xf numFmtId="3" fontId="23" fillId="0" borderId="0" xfId="0" applyNumberFormat="1" applyFont="1" applyFill="1" applyBorder="1" applyAlignment="1">
      <alignment horizontal="center" vertical="center"/>
    </xf>
    <xf numFmtId="0" fontId="71" fillId="0" borderId="0" xfId="0" applyFont="1" applyFill="1" applyAlignment="1">
      <alignment/>
    </xf>
    <xf numFmtId="0" fontId="23" fillId="0" borderId="0" xfId="0" applyFont="1" applyFill="1" applyBorder="1" applyAlignment="1">
      <alignment horizontal="center" vertical="center" wrapText="1"/>
    </xf>
    <xf numFmtId="4" fontId="23" fillId="0" borderId="0" xfId="0" applyNumberFormat="1" applyFont="1" applyFill="1" applyAlignment="1">
      <alignment horizontal="center"/>
    </xf>
    <xf numFmtId="3" fontId="2" fillId="0" borderId="0" xfId="0" applyNumberFormat="1" applyFont="1" applyFill="1" applyBorder="1" applyAlignment="1">
      <alignment/>
    </xf>
    <xf numFmtId="0" fontId="23" fillId="0" borderId="0" xfId="0" applyFont="1" applyFill="1" applyAlignment="1">
      <alignment/>
    </xf>
    <xf numFmtId="0" fontId="23" fillId="0" borderId="0" xfId="0" applyFont="1" applyFill="1" applyAlignment="1">
      <alignment horizontal="left"/>
    </xf>
    <xf numFmtId="0" fontId="23" fillId="24" borderId="15" xfId="0" applyFont="1" applyFill="1" applyBorder="1" applyAlignment="1">
      <alignment/>
    </xf>
    <xf numFmtId="0" fontId="23" fillId="24" borderId="16" xfId="0" applyFont="1" applyFill="1" applyBorder="1" applyAlignment="1">
      <alignment/>
    </xf>
    <xf numFmtId="202" fontId="24" fillId="0" borderId="0" xfId="0" applyNumberFormat="1" applyFont="1" applyFill="1" applyBorder="1" applyAlignment="1">
      <alignment vertical="center" wrapText="1"/>
    </xf>
    <xf numFmtId="3" fontId="24" fillId="0" borderId="0" xfId="0" applyNumberFormat="1" applyFont="1" applyFill="1" applyBorder="1" applyAlignment="1">
      <alignment vertical="center"/>
    </xf>
    <xf numFmtId="202" fontId="24" fillId="0" borderId="0" xfId="0" applyNumberFormat="1" applyFont="1" applyFill="1" applyBorder="1" applyAlignment="1">
      <alignment/>
    </xf>
    <xf numFmtId="202" fontId="23" fillId="0" borderId="0" xfId="0" applyNumberFormat="1" applyFont="1" applyFill="1" applyBorder="1" applyAlignment="1">
      <alignment/>
    </xf>
    <xf numFmtId="9" fontId="23" fillId="0" borderId="0" xfId="62" applyFont="1" applyFill="1" applyAlignment="1">
      <alignment vertical="center"/>
    </xf>
    <xf numFmtId="3" fontId="23" fillId="0" borderId="0" xfId="0" applyNumberFormat="1" applyFont="1" applyFill="1" applyAlignment="1">
      <alignment vertical="center"/>
    </xf>
    <xf numFmtId="0" fontId="24" fillId="25" borderId="0" xfId="0" applyFont="1" applyFill="1" applyAlignment="1">
      <alignment vertical="center"/>
    </xf>
    <xf numFmtId="0" fontId="72" fillId="25" borderId="0" xfId="0" applyFont="1" applyFill="1" applyAlignment="1">
      <alignment vertical="center"/>
    </xf>
    <xf numFmtId="3" fontId="23" fillId="25" borderId="0" xfId="0" applyNumberFormat="1" applyFont="1" applyFill="1" applyBorder="1" applyAlignment="1">
      <alignment vertical="center"/>
    </xf>
    <xf numFmtId="0" fontId="23" fillId="24" borderId="0" xfId="0" applyFont="1" applyFill="1" applyBorder="1" applyAlignment="1">
      <alignment horizontal="center"/>
    </xf>
    <xf numFmtId="0" fontId="24" fillId="24" borderId="0" xfId="0" applyFont="1" applyFill="1" applyAlignment="1">
      <alignment horizontal="center" vertical="center" wrapText="1"/>
    </xf>
    <xf numFmtId="0" fontId="23" fillId="24" borderId="0" xfId="0" applyFont="1" applyFill="1" applyAlignment="1">
      <alignment horizontal="center" vertical="center" wrapText="1"/>
    </xf>
    <xf numFmtId="0" fontId="23" fillId="24" borderId="0" xfId="0" applyFont="1" applyFill="1" applyAlignment="1">
      <alignment horizontal="center"/>
    </xf>
    <xf numFmtId="0" fontId="23" fillId="24" borderId="0" xfId="0" applyFont="1" applyFill="1" applyBorder="1" applyAlignment="1">
      <alignment horizontal="center"/>
    </xf>
    <xf numFmtId="0" fontId="23" fillId="24" borderId="0" xfId="0" applyFont="1" applyFill="1" applyBorder="1" applyAlignment="1">
      <alignment horizontal="center" vertical="center"/>
    </xf>
    <xf numFmtId="0" fontId="23" fillId="25" borderId="0" xfId="0" applyFont="1" applyFill="1" applyBorder="1" applyAlignment="1">
      <alignment horizontal="center"/>
    </xf>
    <xf numFmtId="3" fontId="23" fillId="24" borderId="0" xfId="0" applyNumberFormat="1" applyFont="1" applyFill="1" applyBorder="1" applyAlignment="1">
      <alignment horizontal="center"/>
    </xf>
    <xf numFmtId="0" fontId="23" fillId="25" borderId="0" xfId="0" applyFont="1" applyFill="1" applyAlignment="1">
      <alignment horizontal="center"/>
    </xf>
    <xf numFmtId="0" fontId="23" fillId="24" borderId="0" xfId="0" applyFont="1" applyFill="1" applyAlignment="1">
      <alignment horizontal="center" vertical="top"/>
    </xf>
    <xf numFmtId="0" fontId="23" fillId="24" borderId="0" xfId="0" applyFont="1" applyFill="1" applyBorder="1" applyAlignment="1">
      <alignment horizontal="center"/>
    </xf>
    <xf numFmtId="3" fontId="23" fillId="0" borderId="14" xfId="0" applyNumberFormat="1" applyFont="1" applyFill="1" applyBorder="1" applyAlignment="1">
      <alignment horizontal="center" vertical="center"/>
    </xf>
    <xf numFmtId="0" fontId="23" fillId="24" borderId="0" xfId="0" applyFont="1" applyFill="1" applyBorder="1" applyAlignment="1">
      <alignment horizontal="center"/>
    </xf>
    <xf numFmtId="0" fontId="23" fillId="0" borderId="0" xfId="0" applyFont="1" applyBorder="1" applyAlignment="1">
      <alignment horizontal="center" wrapText="1"/>
    </xf>
    <xf numFmtId="0" fontId="27" fillId="0" borderId="0" xfId="0" applyFont="1" applyFill="1" applyAlignment="1">
      <alignment/>
    </xf>
    <xf numFmtId="4" fontId="23" fillId="0" borderId="0" xfId="0" applyNumberFormat="1" applyFont="1" applyBorder="1" applyAlignment="1">
      <alignment horizontal="center" vertical="center"/>
    </xf>
    <xf numFmtId="3" fontId="27" fillId="0" borderId="0" xfId="0" applyNumberFormat="1" applyFont="1" applyBorder="1" applyAlignment="1">
      <alignment/>
    </xf>
    <xf numFmtId="0" fontId="27" fillId="0" borderId="0" xfId="0" applyFont="1" applyFill="1" applyBorder="1" applyAlignment="1">
      <alignment/>
    </xf>
    <xf numFmtId="0" fontId="23" fillId="0" borderId="0" xfId="0" applyFont="1" applyFill="1" applyAlignment="1">
      <alignment/>
    </xf>
    <xf numFmtId="4" fontId="23" fillId="0" borderId="0" xfId="0" applyNumberFormat="1" applyFont="1" applyFill="1" applyBorder="1" applyAlignment="1">
      <alignment horizontal="center" vertical="center" wrapText="1"/>
    </xf>
    <xf numFmtId="4" fontId="23" fillId="0" borderId="0" xfId="0" applyNumberFormat="1" applyFont="1" applyAlignment="1">
      <alignment horizontal="center"/>
    </xf>
    <xf numFmtId="0" fontId="27" fillId="0" borderId="0" xfId="0" applyFont="1" applyAlignment="1">
      <alignment horizontal="left"/>
    </xf>
    <xf numFmtId="0" fontId="27" fillId="24" borderId="0" xfId="0" applyFont="1" applyFill="1" applyAlignment="1">
      <alignment horizontal="center" vertical="top"/>
    </xf>
    <xf numFmtId="0" fontId="23" fillId="0" borderId="0" xfId="0" applyFont="1" applyFill="1" applyBorder="1" applyAlignment="1">
      <alignment/>
    </xf>
    <xf numFmtId="0" fontId="24" fillId="0" borderId="17" xfId="0" applyFont="1" applyBorder="1" applyAlignment="1">
      <alignment/>
    </xf>
    <xf numFmtId="0" fontId="24" fillId="0" borderId="17" xfId="0" applyFont="1" applyBorder="1" applyAlignment="1">
      <alignment horizontal="center"/>
    </xf>
    <xf numFmtId="0" fontId="23" fillId="0" borderId="14" xfId="0" applyFont="1" applyBorder="1" applyAlignment="1">
      <alignment/>
    </xf>
    <xf numFmtId="0" fontId="23" fillId="0" borderId="14" xfId="0" applyFont="1" applyBorder="1" applyAlignment="1">
      <alignment horizontal="center"/>
    </xf>
    <xf numFmtId="0" fontId="23" fillId="0" borderId="14" xfId="0" applyFont="1" applyFill="1" applyBorder="1" applyAlignment="1">
      <alignment horizontal="center"/>
    </xf>
    <xf numFmtId="4" fontId="23" fillId="0" borderId="14" xfId="0" applyNumberFormat="1" applyFont="1" applyBorder="1" applyAlignment="1">
      <alignment horizontal="center"/>
    </xf>
    <xf numFmtId="0" fontId="23" fillId="0" borderId="13" xfId="0" applyFont="1" applyBorder="1" applyAlignment="1">
      <alignment/>
    </xf>
    <xf numFmtId="0" fontId="23" fillId="0" borderId="13" xfId="0" applyFont="1" applyBorder="1" applyAlignment="1">
      <alignment horizontal="center"/>
    </xf>
    <xf numFmtId="4" fontId="23" fillId="0" borderId="13" xfId="0" applyNumberFormat="1" applyFont="1" applyBorder="1" applyAlignment="1">
      <alignment horizontal="center"/>
    </xf>
    <xf numFmtId="0" fontId="23" fillId="0" borderId="14" xfId="0" applyFont="1" applyFill="1" applyBorder="1" applyAlignment="1">
      <alignment/>
    </xf>
    <xf numFmtId="4" fontId="23" fillId="0" borderId="14" xfId="0" applyNumberFormat="1" applyFont="1" applyFill="1" applyBorder="1" applyAlignment="1">
      <alignment horizontal="center"/>
    </xf>
    <xf numFmtId="0" fontId="23" fillId="0" borderId="13" xfId="0" applyFont="1" applyFill="1" applyBorder="1" applyAlignment="1">
      <alignment/>
    </xf>
    <xf numFmtId="0" fontId="23" fillId="0" borderId="13" xfId="0" applyFont="1" applyFill="1" applyBorder="1" applyAlignment="1">
      <alignment horizontal="center"/>
    </xf>
    <xf numFmtId="4" fontId="23" fillId="0" borderId="13" xfId="0" applyNumberFormat="1" applyFont="1" applyFill="1" applyBorder="1" applyAlignment="1">
      <alignment horizont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4" fillId="0" borderId="17" xfId="0" applyFont="1" applyFill="1" applyBorder="1" applyAlignment="1">
      <alignment horizontal="left" vertical="center"/>
    </xf>
    <xf numFmtId="3" fontId="24" fillId="0" borderId="17" xfId="0" applyNumberFormat="1" applyFont="1" applyFill="1" applyBorder="1" applyAlignment="1">
      <alignment vertical="center"/>
    </xf>
    <xf numFmtId="4" fontId="24" fillId="0" borderId="17" xfId="0" applyNumberFormat="1" applyFont="1" applyFill="1" applyBorder="1" applyAlignment="1">
      <alignment horizontal="center" vertical="center"/>
    </xf>
    <xf numFmtId="0" fontId="24" fillId="0" borderId="17" xfId="0" applyFont="1" applyFill="1" applyBorder="1" applyAlignment="1">
      <alignment horizontal="center"/>
    </xf>
    <xf numFmtId="0" fontId="23" fillId="0" borderId="14" xfId="0" applyFont="1" applyFill="1" applyBorder="1" applyAlignment="1">
      <alignment horizontal="left" vertical="center"/>
    </xf>
    <xf numFmtId="0" fontId="23" fillId="0" borderId="13" xfId="0" applyFont="1" applyFill="1" applyBorder="1" applyAlignment="1">
      <alignment horizontal="left" vertical="center"/>
    </xf>
    <xf numFmtId="3" fontId="23" fillId="0" borderId="13" xfId="0" applyNumberFormat="1" applyFont="1" applyFill="1" applyBorder="1" applyAlignment="1">
      <alignment horizontal="center" vertical="center"/>
    </xf>
    <xf numFmtId="0" fontId="24" fillId="0" borderId="17" xfId="0" applyFont="1" applyBorder="1" applyAlignment="1">
      <alignment/>
    </xf>
    <xf numFmtId="0" fontId="24"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202" fontId="23" fillId="0" borderId="0" xfId="0" applyNumberFormat="1" applyFont="1" applyBorder="1" applyAlignment="1">
      <alignment horizontal="center"/>
    </xf>
    <xf numFmtId="0" fontId="24" fillId="0" borderId="17" xfId="0" applyFont="1" applyBorder="1" applyAlignment="1">
      <alignment vertical="center"/>
    </xf>
    <xf numFmtId="0" fontId="24" fillId="0" borderId="17" xfId="0" applyFont="1" applyBorder="1" applyAlignment="1">
      <alignment horizontal="left" vertical="center"/>
    </xf>
    <xf numFmtId="0" fontId="24" fillId="0" borderId="17" xfId="0" applyFont="1" applyBorder="1" applyAlignment="1">
      <alignment horizontal="center" vertical="center"/>
    </xf>
    <xf numFmtId="202" fontId="23" fillId="0" borderId="14" xfId="0" applyNumberFormat="1" applyFont="1" applyBorder="1" applyAlignment="1">
      <alignment horizontal="center"/>
    </xf>
    <xf numFmtId="4" fontId="23" fillId="0" borderId="14" xfId="0" applyNumberFormat="1" applyFont="1" applyBorder="1" applyAlignment="1">
      <alignment horizontal="center" vertical="center"/>
    </xf>
    <xf numFmtId="202" fontId="23" fillId="0" borderId="13" xfId="0" applyNumberFormat="1" applyFont="1" applyBorder="1" applyAlignment="1">
      <alignment horizontal="center"/>
    </xf>
    <xf numFmtId="4" fontId="23" fillId="0" borderId="13" xfId="0" applyNumberFormat="1" applyFont="1" applyBorder="1" applyAlignment="1">
      <alignment horizontal="center" vertical="center"/>
    </xf>
    <xf numFmtId="0" fontId="23" fillId="0" borderId="0" xfId="0" applyFont="1" applyBorder="1" applyAlignment="1">
      <alignment horizontal="left"/>
    </xf>
    <xf numFmtId="0" fontId="23" fillId="0" borderId="14" xfId="0" applyFont="1" applyBorder="1" applyAlignment="1">
      <alignment horizontal="left"/>
    </xf>
    <xf numFmtId="3" fontId="23" fillId="0" borderId="14" xfId="0" applyNumberFormat="1" applyFont="1" applyBorder="1" applyAlignment="1">
      <alignment horizontal="center"/>
    </xf>
    <xf numFmtId="0" fontId="23" fillId="0" borderId="13" xfId="0" applyFont="1" applyBorder="1" applyAlignment="1">
      <alignment horizontal="left"/>
    </xf>
    <xf numFmtId="3" fontId="23" fillId="0" borderId="13" xfId="0" applyNumberFormat="1" applyFont="1" applyBorder="1" applyAlignment="1">
      <alignment horizontal="center"/>
    </xf>
    <xf numFmtId="3" fontId="23" fillId="0" borderId="14" xfId="0" applyNumberFormat="1" applyFont="1" applyBorder="1" applyAlignment="1">
      <alignment/>
    </xf>
    <xf numFmtId="3" fontId="23" fillId="0" borderId="13" xfId="0" applyNumberFormat="1" applyFont="1" applyBorder="1" applyAlignment="1">
      <alignment/>
    </xf>
    <xf numFmtId="4" fontId="23" fillId="27" borderId="0" xfId="0" applyNumberFormat="1" applyFont="1" applyFill="1" applyBorder="1" applyAlignment="1">
      <alignment horizontal="center" vertical="center" wrapText="1"/>
    </xf>
    <xf numFmtId="0" fontId="23" fillId="24" borderId="0" xfId="0" applyFont="1" applyFill="1" applyBorder="1" applyAlignment="1">
      <alignment horizontal="center"/>
    </xf>
    <xf numFmtId="0" fontId="24" fillId="0" borderId="0" xfId="0" applyFont="1" applyFill="1" applyBorder="1" applyAlignment="1">
      <alignment vertical="center"/>
    </xf>
    <xf numFmtId="0" fontId="23" fillId="0" borderId="0" xfId="0" applyFont="1" applyFill="1" applyBorder="1" applyAlignment="1">
      <alignment vertical="center" wrapText="1"/>
    </xf>
    <xf numFmtId="0" fontId="23" fillId="24" borderId="0" xfId="0" applyFont="1" applyFill="1" applyAlignment="1">
      <alignment horizontal="center"/>
    </xf>
    <xf numFmtId="0" fontId="23" fillId="0" borderId="14" xfId="0" applyFont="1" applyFill="1" applyBorder="1" applyAlignment="1">
      <alignment vertical="center"/>
    </xf>
    <xf numFmtId="3" fontId="23" fillId="0" borderId="14" xfId="0" applyNumberFormat="1" applyFont="1" applyFill="1" applyBorder="1" applyAlignment="1">
      <alignment vertical="center"/>
    </xf>
    <xf numFmtId="9" fontId="23" fillId="0" borderId="14" xfId="0" applyNumberFormat="1" applyFont="1" applyFill="1" applyBorder="1" applyAlignment="1">
      <alignment vertical="center"/>
    </xf>
    <xf numFmtId="0" fontId="24" fillId="0" borderId="14" xfId="0" applyFont="1" applyFill="1" applyBorder="1" applyAlignment="1">
      <alignment horizontal="center" vertical="center" wrapText="1"/>
    </xf>
    <xf numFmtId="202" fontId="23" fillId="27" borderId="13" xfId="0" applyNumberFormat="1" applyFont="1" applyFill="1" applyBorder="1" applyAlignment="1" quotePrefix="1">
      <alignment horizontal="center" vertical="center" wrapText="1"/>
    </xf>
    <xf numFmtId="4" fontId="23" fillId="27" borderId="0" xfId="0" applyNumberFormat="1" applyFont="1" applyFill="1" applyBorder="1" applyAlignment="1">
      <alignment horizontal="right" vertical="center" wrapText="1"/>
    </xf>
    <xf numFmtId="0" fontId="23" fillId="27" borderId="13" xfId="0" applyFont="1" applyFill="1" applyBorder="1" applyAlignment="1">
      <alignment horizontal="center" wrapText="1"/>
    </xf>
    <xf numFmtId="0" fontId="23" fillId="27" borderId="14" xfId="0" applyFont="1" applyFill="1" applyBorder="1" applyAlignment="1">
      <alignment horizontal="center" wrapText="1"/>
    </xf>
    <xf numFmtId="0" fontId="23" fillId="0" borderId="13" xfId="0" applyFont="1" applyBorder="1" applyAlignment="1">
      <alignment horizontal="center" wrapText="1"/>
    </xf>
    <xf numFmtId="4" fontId="23" fillId="27" borderId="13" xfId="0" applyNumberFormat="1" applyFont="1" applyFill="1" applyBorder="1" applyAlignment="1">
      <alignment horizontal="right" vertical="center" wrapText="1"/>
    </xf>
    <xf numFmtId="4" fontId="23" fillId="27" borderId="13" xfId="0" applyNumberFormat="1" applyFont="1" applyFill="1" applyBorder="1" applyAlignment="1">
      <alignment horizontal="center" vertical="center" wrapText="1"/>
    </xf>
    <xf numFmtId="4" fontId="23" fillId="27" borderId="14" xfId="0" applyNumberFormat="1" applyFont="1" applyFill="1" applyBorder="1" applyAlignment="1">
      <alignment horizontal="center" vertical="center" wrapText="1"/>
    </xf>
    <xf numFmtId="0" fontId="0" fillId="0" borderId="0" xfId="0" applyFont="1" applyAlignment="1">
      <alignment/>
    </xf>
    <xf numFmtId="0" fontId="23" fillId="0" borderId="0" xfId="0" applyFont="1" applyFill="1" applyAlignment="1">
      <alignment horizontal="justify"/>
    </xf>
    <xf numFmtId="0" fontId="72" fillId="0" borderId="0" xfId="0" applyFont="1" applyFill="1" applyAlignment="1">
      <alignment vertical="center"/>
    </xf>
    <xf numFmtId="0" fontId="23" fillId="24" borderId="0" xfId="0" applyFont="1" applyFill="1" applyBorder="1" applyAlignment="1">
      <alignment horizontal="justify" wrapText="1"/>
    </xf>
    <xf numFmtId="3" fontId="23" fillId="25" borderId="0" xfId="0" applyNumberFormat="1" applyFont="1" applyFill="1" applyAlignment="1">
      <alignment vertical="center"/>
    </xf>
    <xf numFmtId="3" fontId="24" fillId="26" borderId="0" xfId="0" applyNumberFormat="1" applyFont="1" applyFill="1" applyAlignment="1">
      <alignment vertical="center"/>
    </xf>
    <xf numFmtId="0" fontId="23" fillId="27" borderId="14"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13" xfId="0" applyFont="1" applyBorder="1" applyAlignment="1">
      <alignment horizontal="center" vertical="center" wrapText="1"/>
    </xf>
    <xf numFmtId="4" fontId="23" fillId="27" borderId="14" xfId="0" applyNumberFormat="1" applyFont="1" applyFill="1" applyBorder="1" applyAlignment="1">
      <alignment horizontal="right" vertical="center" wrapText="1"/>
    </xf>
    <xf numFmtId="0" fontId="27" fillId="0" borderId="0" xfId="56" applyFont="1" applyBorder="1" applyAlignment="1">
      <alignment horizontal="justify" vertical="center" wrapText="1"/>
      <protection/>
    </xf>
    <xf numFmtId="0" fontId="73" fillId="0" borderId="0" xfId="56" applyFont="1" applyAlignment="1">
      <alignment horizontal="left"/>
      <protection/>
    </xf>
    <xf numFmtId="0" fontId="74" fillId="0" borderId="0" xfId="56" applyFont="1" applyAlignment="1">
      <alignment horizontal="left"/>
      <protection/>
    </xf>
    <xf numFmtId="0" fontId="65" fillId="0" borderId="0" xfId="56" applyFont="1" applyAlignment="1">
      <alignment horizontal="center"/>
      <protection/>
    </xf>
    <xf numFmtId="0" fontId="23" fillId="24" borderId="0" xfId="0" applyFont="1" applyFill="1" applyBorder="1" applyAlignment="1">
      <alignment horizontal="justify" vertical="center" wrapText="1"/>
    </xf>
    <xf numFmtId="0" fontId="24" fillId="0" borderId="0" xfId="0" applyFont="1" applyAlignment="1">
      <alignment horizontal="center"/>
    </xf>
    <xf numFmtId="0" fontId="23" fillId="0" borderId="0" xfId="0" applyFont="1" applyFill="1" applyAlignment="1">
      <alignment horizontal="justify"/>
    </xf>
    <xf numFmtId="0" fontId="23" fillId="0" borderId="0" xfId="0" applyFont="1" applyFill="1" applyAlignment="1">
      <alignment horizontal="justify" vertical="top"/>
    </xf>
    <xf numFmtId="0" fontId="23" fillId="24" borderId="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75" fillId="0" borderId="0" xfId="0" applyFont="1" applyAlignment="1">
      <alignment horizontal="left"/>
    </xf>
    <xf numFmtId="0" fontId="24" fillId="0" borderId="0" xfId="0" applyFont="1" applyFill="1" applyBorder="1" applyAlignment="1">
      <alignment horizontal="center"/>
    </xf>
    <xf numFmtId="0" fontId="24" fillId="0" borderId="12" xfId="0" applyFont="1" applyFill="1" applyBorder="1" applyAlignment="1">
      <alignment horizontal="center"/>
    </xf>
    <xf numFmtId="0" fontId="23" fillId="0" borderId="0" xfId="55" applyFont="1" applyFill="1" applyAlignment="1">
      <alignment horizontal="justify" vertical="top"/>
      <protection/>
    </xf>
    <xf numFmtId="0" fontId="23" fillId="0" borderId="0" xfId="55" applyFont="1" applyFill="1" applyAlignment="1">
      <alignment horizontal="justify" vertical="top" wrapText="1"/>
      <protection/>
    </xf>
    <xf numFmtId="0" fontId="75" fillId="0" borderId="0" xfId="0" applyFont="1" applyBorder="1" applyAlignment="1">
      <alignment horizontal="left"/>
    </xf>
    <xf numFmtId="0" fontId="23" fillId="0" borderId="0" xfId="0" applyNumberFormat="1" applyFont="1" applyFill="1" applyAlignment="1">
      <alignment horizontal="justify" vertical="top" wrapText="1"/>
    </xf>
    <xf numFmtId="0" fontId="27" fillId="0" borderId="0" xfId="0" applyFont="1" applyFill="1" applyBorder="1" applyAlignment="1" applyProtection="1">
      <alignment horizontal="left" vertical="center" wrapText="1"/>
      <protection/>
    </xf>
    <xf numFmtId="0" fontId="23" fillId="24" borderId="0" xfId="0" applyFont="1" applyFill="1" applyBorder="1" applyAlignment="1">
      <alignment horizontal="center"/>
    </xf>
    <xf numFmtId="0" fontId="24" fillId="24" borderId="0" xfId="0" applyFont="1" applyFill="1" applyAlignment="1">
      <alignment horizontal="center" vertical="center" wrapText="1"/>
    </xf>
    <xf numFmtId="0" fontId="23" fillId="24" borderId="0" xfId="0" applyFont="1" applyFill="1" applyAlignment="1">
      <alignment horizontal="center" vertical="center" wrapText="1"/>
    </xf>
    <xf numFmtId="0" fontId="76" fillId="0" borderId="0" xfId="0" applyFont="1" applyAlignment="1">
      <alignment horizontal="justify" wrapText="1"/>
    </xf>
    <xf numFmtId="0" fontId="23" fillId="24" borderId="18"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4" fillId="24" borderId="15"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4" fillId="24" borderId="16" xfId="0" applyFont="1" applyFill="1" applyBorder="1" applyAlignment="1">
      <alignment horizontal="center" vertical="center" wrapText="1"/>
    </xf>
    <xf numFmtId="0" fontId="23" fillId="24" borderId="15" xfId="0" applyFont="1" applyFill="1" applyBorder="1" applyAlignment="1">
      <alignment horizontal="center"/>
    </xf>
    <xf numFmtId="0" fontId="23" fillId="24" borderId="16" xfId="0" applyFont="1" applyFill="1" applyBorder="1" applyAlignment="1">
      <alignment horizontal="center"/>
    </xf>
    <xf numFmtId="0" fontId="23" fillId="24" borderId="21" xfId="0" applyFont="1" applyFill="1" applyBorder="1" applyAlignment="1" applyProtection="1">
      <alignment horizontal="left" vertical="center" wrapText="1"/>
      <protection/>
    </xf>
    <xf numFmtId="0" fontId="23" fillId="24" borderId="22" xfId="0" applyFont="1" applyFill="1" applyBorder="1" applyAlignment="1" applyProtection="1">
      <alignment horizontal="left" vertical="center" wrapText="1"/>
      <protection/>
    </xf>
    <xf numFmtId="0" fontId="23" fillId="24" borderId="23" xfId="0" applyFont="1" applyFill="1" applyBorder="1" applyAlignment="1" applyProtection="1">
      <alignment horizontal="left" vertical="center" wrapText="1"/>
      <protection/>
    </xf>
    <xf numFmtId="0" fontId="23" fillId="24" borderId="0" xfId="0" applyFont="1" applyFill="1" applyBorder="1" applyAlignment="1">
      <alignment horizontal="justify" wrapText="1"/>
    </xf>
    <xf numFmtId="0" fontId="23" fillId="24" borderId="0" xfId="0" applyFont="1" applyFill="1" applyAlignment="1">
      <alignment horizontal="justify" vertical="top"/>
    </xf>
    <xf numFmtId="4" fontId="76" fillId="24" borderId="0" xfId="0" applyNumberFormat="1" applyFont="1" applyFill="1" applyAlignment="1">
      <alignment horizontal="justify" vertical="top"/>
    </xf>
    <xf numFmtId="0" fontId="76" fillId="24" borderId="0" xfId="0" applyFont="1" applyFill="1" applyAlignment="1">
      <alignment horizontal="justify" vertical="top"/>
    </xf>
    <xf numFmtId="2" fontId="23" fillId="24" borderId="0" xfId="0" applyNumberFormat="1" applyFont="1" applyFill="1" applyAlignment="1">
      <alignment horizontal="justify" vertical="top"/>
    </xf>
    <xf numFmtId="0" fontId="23" fillId="24" borderId="0" xfId="0" applyFont="1" applyFill="1" applyAlignment="1">
      <alignment horizontal="justify" vertical="top" wrapText="1"/>
    </xf>
    <xf numFmtId="0" fontId="24" fillId="0" borderId="0" xfId="0" applyFont="1" applyBorder="1" applyAlignment="1">
      <alignment horizontal="center"/>
    </xf>
    <xf numFmtId="0" fontId="24" fillId="0" borderId="17" xfId="0" applyFont="1" applyBorder="1" applyAlignment="1">
      <alignment horizontal="center"/>
    </xf>
    <xf numFmtId="0" fontId="24" fillId="0" borderId="17" xfId="0" applyFont="1" applyFill="1" applyBorder="1" applyAlignment="1">
      <alignment horizontal="center"/>
    </xf>
    <xf numFmtId="0" fontId="23" fillId="0" borderId="0" xfId="0" applyFont="1" applyAlignment="1">
      <alignment horizontal="center"/>
    </xf>
    <xf numFmtId="17" fontId="23" fillId="0" borderId="0" xfId="0" applyNumberFormat="1" applyFont="1" applyFill="1" applyBorder="1" applyAlignment="1" quotePrefix="1">
      <alignment horizontal="center"/>
    </xf>
    <xf numFmtId="0" fontId="27" fillId="0" borderId="0" xfId="0" applyFont="1" applyFill="1" applyBorder="1" applyAlignment="1">
      <alignment horizontal="left"/>
    </xf>
    <xf numFmtId="0" fontId="24" fillId="0" borderId="0" xfId="0" applyFont="1" applyFill="1" applyBorder="1" applyAlignment="1">
      <alignment horizontal="center" vertical="center"/>
    </xf>
    <xf numFmtId="0" fontId="23" fillId="0" borderId="0" xfId="0" applyFont="1" applyFill="1" applyAlignment="1">
      <alignment horizontal="center"/>
    </xf>
    <xf numFmtId="0" fontId="23" fillId="0" borderId="0" xfId="0" applyFont="1" applyFill="1" applyAlignment="1">
      <alignment horizontal="center" vertical="center" wrapText="1"/>
    </xf>
    <xf numFmtId="0" fontId="23" fillId="0" borderId="0" xfId="0" applyFont="1" applyFill="1" applyBorder="1" applyAlignment="1" quotePrefix="1">
      <alignment horizontal="center" vertical="center" wrapText="1"/>
    </xf>
    <xf numFmtId="0" fontId="24" fillId="0" borderId="17" xfId="0" applyFont="1" applyFill="1" applyBorder="1" applyAlignment="1">
      <alignment horizontal="center" vertical="center"/>
    </xf>
    <xf numFmtId="0" fontId="23" fillId="24" borderId="0" xfId="0" applyFont="1" applyFill="1" applyBorder="1" applyAlignment="1" quotePrefix="1">
      <alignment horizontal="center" vertical="center" wrapText="1"/>
    </xf>
    <xf numFmtId="17" fontId="23" fillId="0" borderId="0" xfId="0" applyNumberFormat="1" applyFont="1" applyAlignment="1">
      <alignment horizontal="center"/>
    </xf>
    <xf numFmtId="17" fontId="23" fillId="0" borderId="0" xfId="0" applyNumberFormat="1" applyFont="1" applyAlignment="1" quotePrefix="1">
      <alignment horizontal="center"/>
    </xf>
    <xf numFmtId="4" fontId="23" fillId="0" borderId="0" xfId="0" applyNumberFormat="1" applyFont="1" applyBorder="1" applyAlignment="1">
      <alignment horizontal="center" vertical="center"/>
    </xf>
    <xf numFmtId="4" fontId="23" fillId="0" borderId="13" xfId="0" applyNumberFormat="1" applyFont="1" applyBorder="1" applyAlignment="1">
      <alignment horizontal="center" vertical="center"/>
    </xf>
    <xf numFmtId="0" fontId="23" fillId="0" borderId="14" xfId="0" applyFont="1" applyFill="1" applyBorder="1" applyAlignment="1">
      <alignment horizontal="left" vertical="center"/>
    </xf>
    <xf numFmtId="0" fontId="23" fillId="0" borderId="13" xfId="0" applyFont="1" applyFill="1" applyBorder="1" applyAlignment="1">
      <alignment horizontal="left" vertical="center"/>
    </xf>
    <xf numFmtId="3" fontId="23" fillId="0" borderId="14" xfId="0" applyNumberFormat="1" applyFont="1" applyFill="1" applyBorder="1" applyAlignment="1">
      <alignment horizontal="center" vertical="center"/>
    </xf>
    <xf numFmtId="3" fontId="23" fillId="0" borderId="13" xfId="0" applyNumberFormat="1" applyFont="1" applyFill="1" applyBorder="1" applyAlignment="1">
      <alignment horizontal="center" vertical="center"/>
    </xf>
    <xf numFmtId="202" fontId="23" fillId="0" borderId="14" xfId="0" applyNumberFormat="1" applyFont="1" applyBorder="1" applyAlignment="1">
      <alignment horizontal="center" vertical="center"/>
    </xf>
    <xf numFmtId="202" fontId="23" fillId="0" borderId="13" xfId="0" applyNumberFormat="1" applyFont="1" applyBorder="1" applyAlignment="1">
      <alignment horizontal="center" vertical="center"/>
    </xf>
    <xf numFmtId="0" fontId="23" fillId="24" borderId="0" xfId="0" applyFont="1" applyFill="1" applyAlignment="1">
      <alignment horizontal="center"/>
    </xf>
    <xf numFmtId="0" fontId="23" fillId="0" borderId="0" xfId="0" applyFont="1" applyBorder="1" applyAlignment="1" quotePrefix="1">
      <alignment horizontal="center"/>
    </xf>
    <xf numFmtId="0" fontId="27" fillId="0" borderId="0" xfId="0" applyFont="1" applyBorder="1" applyAlignment="1">
      <alignment horizontal="left"/>
    </xf>
    <xf numFmtId="0" fontId="24" fillId="0" borderId="14" xfId="0" applyFont="1" applyBorder="1" applyAlignment="1">
      <alignment horizontal="left" vertical="center"/>
    </xf>
    <xf numFmtId="0" fontId="24" fillId="0" borderId="13" xfId="0" applyFont="1" applyBorder="1" applyAlignment="1">
      <alignment horizontal="left" vertical="center"/>
    </xf>
    <xf numFmtId="3" fontId="24" fillId="0" borderId="14" xfId="0" applyNumberFormat="1" applyFont="1" applyBorder="1" applyAlignment="1">
      <alignment horizontal="center" vertical="center"/>
    </xf>
    <xf numFmtId="3" fontId="24" fillId="0" borderId="13" xfId="0" applyNumberFormat="1"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Border="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rmal 6" xfId="59"/>
    <cellStyle name="Normal_indice"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Figura 1
</a:t>
            </a:r>
            <a:r>
              <a:rPr lang="en-US" cap="none" sz="900" b="1" i="0" u="none" baseline="0">
                <a:solidFill>
                  <a:srgbClr val="000000"/>
                </a:solidFill>
                <a:latin typeface="Arial"/>
                <a:ea typeface="Arial"/>
                <a:cs typeface="Arial"/>
              </a:rPr>
              <a:t>Evolución de precios mensuales de fosfato diamónico (DAP)
</a:t>
            </a:r>
            <a:r>
              <a:rPr lang="en-US" cap="none" sz="900" b="1" i="0" u="none" baseline="0">
                <a:solidFill>
                  <a:srgbClr val="000000"/>
                </a:solidFill>
                <a:latin typeface="Arial"/>
                <a:ea typeface="Arial"/>
                <a:cs typeface="Arial"/>
              </a:rPr>
              <a:t>(US$/ton)
</a:t>
            </a:r>
            <a:r>
              <a:rPr lang="en-US" cap="none" sz="900" b="1" i="0" u="none" baseline="0">
                <a:solidFill>
                  <a:srgbClr val="000000"/>
                </a:solidFill>
                <a:latin typeface="Arial"/>
                <a:ea typeface="Arial"/>
                <a:cs typeface="Arial"/>
              </a:rPr>
              <a:t>Años 2011-2012</a:t>
            </a:r>
          </a:p>
        </c:rich>
      </c:tx>
      <c:layout>
        <c:manualLayout>
          <c:xMode val="factor"/>
          <c:yMode val="factor"/>
          <c:x val="-0.00125"/>
          <c:y val="-0.014"/>
        </c:manualLayout>
      </c:layout>
      <c:spPr>
        <a:noFill/>
        <a:ln w="3175">
          <a:noFill/>
        </a:ln>
      </c:spPr>
    </c:title>
    <c:plotArea>
      <c:layout>
        <c:manualLayout>
          <c:xMode val="edge"/>
          <c:yMode val="edge"/>
          <c:x val="0.093"/>
          <c:y val="0.20625"/>
          <c:w val="0.70925"/>
          <c:h val="0.70825"/>
        </c:manualLayout>
      </c:layout>
      <c:lineChart>
        <c:grouping val="standard"/>
        <c:varyColors val="0"/>
        <c:ser>
          <c:idx val="0"/>
          <c:order val="0"/>
          <c:tx>
            <c:v>Precio nominal  interno </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numLit>
              <c:ptCount val="2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numLit>
          </c:cat>
          <c:val>
            <c:numLit>
              <c:ptCount val="24"/>
              <c:pt idx="0">
                <c:v>795.62</c:v>
              </c:pt>
              <c:pt idx="1">
                <c:v>818.62</c:v>
              </c:pt>
              <c:pt idx="2">
                <c:v>811.86</c:v>
              </c:pt>
              <c:pt idx="3">
                <c:v>826.21</c:v>
              </c:pt>
              <c:pt idx="4">
                <c:v>832.55</c:v>
              </c:pt>
              <c:pt idx="5">
                <c:v>829.57</c:v>
              </c:pt>
              <c:pt idx="6">
                <c:v>841.57</c:v>
              </c:pt>
              <c:pt idx="7">
                <c:v>834.23</c:v>
              </c:pt>
              <c:pt idx="8">
                <c:v>909.67</c:v>
              </c:pt>
              <c:pt idx="9">
                <c:v>859.81</c:v>
              </c:pt>
              <c:pt idx="10">
                <c:v>865.39</c:v>
              </c:pt>
              <c:pt idx="11">
                <c:v>850.78</c:v>
              </c:pt>
              <c:pt idx="12">
                <c:v>877.65</c:v>
              </c:pt>
              <c:pt idx="13">
                <c:v>895.68</c:v>
              </c:pt>
              <c:pt idx="14">
                <c:v>900.23</c:v>
              </c:pt>
              <c:pt idx="15">
                <c:v>899.12</c:v>
              </c:pt>
              <c:pt idx="16">
                <c:v>879.06</c:v>
              </c:pt>
              <c:pt idx="17">
                <c:v>757.47</c:v>
              </c:pt>
              <c:pt idx="18">
                <c:v>778.57</c:v>
              </c:pt>
              <c:pt idx="19">
                <c:v>796.27</c:v>
              </c:pt>
              <c:pt idx="20">
                <c:v>806.37</c:v>
              </c:pt>
              <c:pt idx="21">
                <c:v>805.71</c:v>
              </c:pt>
              <c:pt idx="22">
                <c:v>799.05</c:v>
              </c:pt>
              <c:pt idx="23">
                <c:v>804.81</c:v>
              </c:pt>
            </c:numLit>
          </c:val>
          <c:smooth val="0"/>
        </c:ser>
        <c:ser>
          <c:idx val="1"/>
          <c:order val="1"/>
          <c:tx>
            <c:v>Valor CIF importaciones reales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numLit>
              <c:ptCount val="2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numLit>
          </c:cat>
          <c:val>
            <c:numLit>
              <c:ptCount val="24"/>
              <c:pt idx="0">
                <c:v>513.5387488328665</c:v>
              </c:pt>
              <c:pt idx="1">
                <c:v>628.1726205500626</c:v>
              </c:pt>
              <c:pt idx="2">
                <c:v>659.3334531081567</c:v>
              </c:pt>
              <c:pt idx="3">
                <c:v>632.0911345927939</c:v>
              </c:pt>
              <c:pt idx="4">
                <c:v>647.16</c:v>
              </c:pt>
              <c:pt idx="5">
                <c:v>640.55</c:v>
              </c:pt>
              <c:pt idx="6">
                <c:v>639.7517114539695</c:v>
              </c:pt>
              <c:pt idx="7">
                <c:v>642.4159443067755</c:v>
              </c:pt>
              <c:pt idx="8">
                <c:v>668.8062075458439</c:v>
              </c:pt>
              <c:pt idx="9">
                <c:v>682.1552818398978</c:v>
              </c:pt>
              <c:pt idx="10">
                <c:v>675.7765934680892</c:v>
              </c:pt>
              <c:pt idx="11">
                <c:v>684.532122905028</c:v>
              </c:pt>
              <c:pt idx="13">
                <c:v>644.5835389430957</c:v>
              </c:pt>
              <c:pt idx="14">
                <c:v>588.6810423611172</c:v>
              </c:pt>
              <c:pt idx="15">
                <c:v>612.7140633108459</c:v>
              </c:pt>
              <c:pt idx="16">
                <c:v>549.0833791615413</c:v>
              </c:pt>
              <c:pt idx="17">
                <c:v>548.08</c:v>
              </c:pt>
              <c:pt idx="18">
                <c:v>541.13</c:v>
              </c:pt>
              <c:pt idx="19">
                <c:v>589.5574116298753</c:v>
              </c:pt>
              <c:pt idx="20">
                <c:v>602.68</c:v>
              </c:pt>
              <c:pt idx="21">
                <c:v>602.6758409785932</c:v>
              </c:pt>
              <c:pt idx="22">
                <c:v>575.0085792724776</c:v>
              </c:pt>
            </c:numLit>
          </c:val>
          <c:smooth val="0"/>
        </c:ser>
        <c:ser>
          <c:idx val="2"/>
          <c:order val="2"/>
          <c:tx>
            <c:v>DAP NOLA barge</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numLit>
              <c:ptCount val="2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numLit>
          </c:cat>
          <c:val>
            <c:numLit>
              <c:ptCount val="24"/>
              <c:pt idx="0">
                <c:v>431.47</c:v>
              </c:pt>
              <c:pt idx="1">
                <c:v>432.8</c:v>
              </c:pt>
              <c:pt idx="2">
                <c:v>433.3</c:v>
              </c:pt>
              <c:pt idx="3">
                <c:v>430.2</c:v>
              </c:pt>
              <c:pt idx="4">
                <c:v>425.89</c:v>
              </c:pt>
              <c:pt idx="5">
                <c:v>449.57</c:v>
              </c:pt>
              <c:pt idx="6">
                <c:v>457.79</c:v>
              </c:pt>
              <c:pt idx="7">
                <c:v>459.3</c:v>
              </c:pt>
              <c:pt idx="8">
                <c:v>453.2</c:v>
              </c:pt>
              <c:pt idx="9">
                <c:v>444.9</c:v>
              </c:pt>
              <c:pt idx="10">
                <c:v>439.83</c:v>
              </c:pt>
              <c:pt idx="11">
                <c:v>414.5</c:v>
              </c:pt>
              <c:pt idx="12">
                <c:v>388.3</c:v>
              </c:pt>
              <c:pt idx="13">
                <c:v>377</c:v>
              </c:pt>
              <c:pt idx="14">
                <c:v>379.63</c:v>
              </c:pt>
              <c:pt idx="15">
                <c:v>394.2</c:v>
              </c:pt>
              <c:pt idx="16">
                <c:v>477.8</c:v>
              </c:pt>
              <c:pt idx="17">
                <c:v>446.7</c:v>
              </c:pt>
              <c:pt idx="18">
                <c:v>510.2</c:v>
              </c:pt>
              <c:pt idx="19">
                <c:v>506.1</c:v>
              </c:pt>
              <c:pt idx="20">
                <c:v>533.3</c:v>
              </c:pt>
              <c:pt idx="21">
                <c:v>528.1</c:v>
              </c:pt>
              <c:pt idx="22">
                <c:v>490.9</c:v>
              </c:pt>
              <c:pt idx="23">
                <c:v>470.83</c:v>
              </c:pt>
            </c:numLit>
          </c:val>
          <c:smooth val="0"/>
        </c:ser>
        <c:ser>
          <c:idx val="3"/>
          <c:order val="3"/>
          <c:tx>
            <c:v>DAP FOB TAMPA</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numLit>
              <c:ptCount val="2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numLit>
          </c:cat>
          <c:val>
            <c:numLit>
              <c:ptCount val="24"/>
              <c:pt idx="0">
                <c:v>594.38</c:v>
              </c:pt>
              <c:pt idx="1">
                <c:v>606.9</c:v>
              </c:pt>
              <c:pt idx="2">
                <c:v>618.4</c:v>
              </c:pt>
              <c:pt idx="3">
                <c:v>612.75</c:v>
              </c:pt>
              <c:pt idx="4">
                <c:v>603.13</c:v>
              </c:pt>
              <c:pt idx="5">
                <c:v>623.8</c:v>
              </c:pt>
              <c:pt idx="6">
                <c:v>648.75</c:v>
              </c:pt>
              <c:pt idx="7">
                <c:v>656.3</c:v>
              </c:pt>
              <c:pt idx="8">
                <c:v>637.13</c:v>
              </c:pt>
              <c:pt idx="9">
                <c:v>622.4</c:v>
              </c:pt>
              <c:pt idx="10">
                <c:v>618.5</c:v>
              </c:pt>
              <c:pt idx="11">
                <c:v>590.83</c:v>
              </c:pt>
              <c:pt idx="12">
                <c:v>528.8</c:v>
              </c:pt>
              <c:pt idx="13">
                <c:v>514.6</c:v>
              </c:pt>
              <c:pt idx="14">
                <c:v>503.7</c:v>
              </c:pt>
              <c:pt idx="15">
                <c:v>525.6</c:v>
              </c:pt>
              <c:pt idx="16">
                <c:v>557.2</c:v>
              </c:pt>
              <c:pt idx="17">
                <c:v>559.1</c:v>
              </c:pt>
              <c:pt idx="18">
                <c:v>553.4</c:v>
              </c:pt>
              <c:pt idx="19">
                <c:v>555.2</c:v>
              </c:pt>
              <c:pt idx="20">
                <c:v>551</c:v>
              </c:pt>
              <c:pt idx="21">
                <c:v>550</c:v>
              </c:pt>
              <c:pt idx="22">
                <c:v>515</c:v>
              </c:pt>
              <c:pt idx="23">
                <c:v>495.83</c:v>
              </c:pt>
            </c:numLit>
          </c:val>
          <c:smooth val="0"/>
        </c:ser>
        <c:ser>
          <c:idx val="4"/>
          <c:order val="4"/>
          <c:tx>
            <c:v>DAP US Gulf export</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Lit>
              <c:ptCount val="2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numLit>
          </c:cat>
          <c:val>
            <c:numLit>
              <c:ptCount val="24"/>
              <c:pt idx="0">
                <c:v>600</c:v>
              </c:pt>
              <c:pt idx="1">
                <c:v>607.4</c:v>
              </c:pt>
              <c:pt idx="2">
                <c:v>620</c:v>
              </c:pt>
              <c:pt idx="3">
                <c:v>606</c:v>
              </c:pt>
              <c:pt idx="4">
                <c:v>613.4</c:v>
              </c:pt>
              <c:pt idx="5">
                <c:v>618.13</c:v>
              </c:pt>
              <c:pt idx="6">
                <c:v>644.4</c:v>
              </c:pt>
              <c:pt idx="7">
                <c:v>656.5</c:v>
              </c:pt>
              <c:pt idx="8">
                <c:v>641.38</c:v>
              </c:pt>
              <c:pt idx="9">
                <c:v>573.8</c:v>
              </c:pt>
              <c:pt idx="10">
                <c:v>625</c:v>
              </c:pt>
              <c:pt idx="11">
                <c:v>598.33</c:v>
              </c:pt>
              <c:pt idx="12">
                <c:v>540.5</c:v>
              </c:pt>
              <c:pt idx="13">
                <c:v>516.6</c:v>
              </c:pt>
              <c:pt idx="14">
                <c:v>511.63</c:v>
              </c:pt>
              <c:pt idx="15">
                <c:v>517.4</c:v>
              </c:pt>
              <c:pt idx="16">
                <c:v>546</c:v>
              </c:pt>
              <c:pt idx="17">
                <c:v>558.8</c:v>
              </c:pt>
              <c:pt idx="18">
                <c:v>566</c:v>
              </c:pt>
              <c:pt idx="19">
                <c:v>562</c:v>
              </c:pt>
              <c:pt idx="20">
                <c:v>562.5</c:v>
              </c:pt>
              <c:pt idx="21">
                <c:v>549</c:v>
              </c:pt>
              <c:pt idx="22">
                <c:v>528.25</c:v>
              </c:pt>
              <c:pt idx="23">
                <c:v>500.7</c:v>
              </c:pt>
            </c:numLit>
          </c:val>
          <c:smooth val="0"/>
        </c:ser>
        <c:marker val="1"/>
        <c:axId val="43237432"/>
        <c:axId val="53592569"/>
      </c:lineChart>
      <c:catAx>
        <c:axId val="43237432"/>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53592569"/>
        <c:crosses val="autoZero"/>
        <c:auto val="1"/>
        <c:lblOffset val="100"/>
        <c:tickLblSkip val="2"/>
        <c:noMultiLvlLbl val="0"/>
      </c:catAx>
      <c:valAx>
        <c:axId val="53592569"/>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US$/ton</a:t>
                </a:r>
              </a:p>
            </c:rich>
          </c:tx>
          <c:layout>
            <c:manualLayout>
              <c:xMode val="factor"/>
              <c:yMode val="factor"/>
              <c:x val="-0.02775"/>
              <c:y val="-0.004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3237432"/>
        <c:crossesAt val="1"/>
        <c:crossBetween val="between"/>
        <c:dispUnits/>
      </c:valAx>
      <c:spPr>
        <a:solidFill>
          <a:srgbClr val="FFFFFF"/>
        </a:solidFill>
        <a:ln w="3175">
          <a:noFill/>
        </a:ln>
      </c:spPr>
    </c:plotArea>
    <c:legend>
      <c:legendPos val="r"/>
      <c:layout>
        <c:manualLayout>
          <c:xMode val="edge"/>
          <c:yMode val="edge"/>
          <c:x val="0.8235"/>
          <c:y val="0.3005"/>
          <c:w val="0.17125"/>
          <c:h val="0.3327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Figura 2
</a:t>
            </a:r>
            <a:r>
              <a:rPr lang="en-US" cap="none" sz="900" b="1" i="0" u="none" baseline="0">
                <a:solidFill>
                  <a:srgbClr val="000000"/>
                </a:solidFill>
                <a:latin typeface="Arial"/>
                <a:ea typeface="Arial"/>
                <a:cs typeface="Arial"/>
              </a:rPr>
              <a:t>Evolución del precio promedio mensual de superfosfato triple (SFT)
</a:t>
            </a:r>
            <a:r>
              <a:rPr lang="en-US" cap="none" sz="900" b="1" i="0" u="none" baseline="0">
                <a:solidFill>
                  <a:srgbClr val="000000"/>
                </a:solidFill>
                <a:latin typeface="Arial"/>
                <a:ea typeface="Arial"/>
                <a:cs typeface="Arial"/>
              </a:rPr>
              <a:t>(US$/ton)
</a:t>
            </a:r>
            <a:r>
              <a:rPr lang="en-US" cap="none" sz="900" b="1" i="0" u="none" baseline="0">
                <a:solidFill>
                  <a:srgbClr val="000000"/>
                </a:solidFill>
                <a:latin typeface="Arial"/>
                <a:ea typeface="Arial"/>
                <a:cs typeface="Arial"/>
              </a:rPr>
              <a:t>Años 2011-2012
</a:t>
            </a:r>
          </a:p>
        </c:rich>
      </c:tx>
      <c:layout>
        <c:manualLayout>
          <c:xMode val="factor"/>
          <c:yMode val="factor"/>
          <c:x val="-0.0025"/>
          <c:y val="-0.0145"/>
        </c:manualLayout>
      </c:layout>
      <c:spPr>
        <a:noFill/>
        <a:ln w="3175">
          <a:noFill/>
        </a:ln>
      </c:spPr>
    </c:title>
    <c:plotArea>
      <c:layout>
        <c:manualLayout>
          <c:xMode val="edge"/>
          <c:yMode val="edge"/>
          <c:x val="0.14125"/>
          <c:y val="0.2225"/>
          <c:w val="0.6845"/>
          <c:h val="0.62825"/>
        </c:manualLayout>
      </c:layout>
      <c:lineChart>
        <c:grouping val="standard"/>
        <c:varyColors val="0"/>
        <c:ser>
          <c:idx val="0"/>
          <c:order val="0"/>
          <c:tx>
            <c:v>Precio nominal interno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cat>
            <c:numLit>
              <c:ptCount val="2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numLit>
          </c:cat>
          <c:val>
            <c:numLit>
              <c:ptCount val="24"/>
              <c:pt idx="0">
                <c:v>669.86</c:v>
              </c:pt>
              <c:pt idx="1">
                <c:v>695.53</c:v>
              </c:pt>
              <c:pt idx="2">
                <c:v>689.79</c:v>
              </c:pt>
              <c:pt idx="3">
                <c:v>740.56</c:v>
              </c:pt>
              <c:pt idx="4">
                <c:v>763.85</c:v>
              </c:pt>
              <c:pt idx="5">
                <c:v>761.12</c:v>
              </c:pt>
              <c:pt idx="6">
                <c:v>771.75</c:v>
              </c:pt>
              <c:pt idx="7">
                <c:v>754.68</c:v>
              </c:pt>
              <c:pt idx="8">
                <c:v>802.13</c:v>
              </c:pt>
              <c:pt idx="9">
                <c:v>768.91</c:v>
              </c:pt>
              <c:pt idx="10">
                <c:v>779.8</c:v>
              </c:pt>
              <c:pt idx="11">
                <c:v>766.64</c:v>
              </c:pt>
              <c:pt idx="12">
                <c:v>756.94</c:v>
              </c:pt>
              <c:pt idx="13">
                <c:v>788.14</c:v>
              </c:pt>
              <c:pt idx="14">
                <c:v>725.54</c:v>
              </c:pt>
              <c:pt idx="15">
                <c:v>721.55</c:v>
              </c:pt>
              <c:pt idx="16">
                <c:v>683.33</c:v>
              </c:pt>
              <c:pt idx="17">
                <c:v>645.73</c:v>
              </c:pt>
              <c:pt idx="18">
                <c:v>656.6</c:v>
              </c:pt>
              <c:pt idx="19">
                <c:v>678.81</c:v>
              </c:pt>
              <c:pt idx="20">
                <c:v>687.41</c:v>
              </c:pt>
              <c:pt idx="21">
                <c:v>686.85</c:v>
              </c:pt>
              <c:pt idx="22">
                <c:v>679.4</c:v>
              </c:pt>
              <c:pt idx="23">
                <c:v>684.3</c:v>
              </c:pt>
            </c:numLit>
          </c:val>
          <c:smooth val="0"/>
        </c:ser>
        <c:ser>
          <c:idx val="1"/>
          <c:order val="1"/>
          <c:tx>
            <c:v>Valor  CIF importaciones reales</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008080"/>
              </a:solidFill>
              <a:ln>
                <a:solidFill>
                  <a:srgbClr val="339966"/>
                </a:solidFill>
              </a:ln>
            </c:spPr>
          </c:marker>
          <c:cat>
            <c:numLit>
              <c:ptCount val="2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numLit>
          </c:cat>
          <c:val>
            <c:numLit>
              <c:ptCount val="24"/>
              <c:pt idx="0">
                <c:v>358.015031693889</c:v>
              </c:pt>
              <c:pt idx="2">
                <c:v>521.689828942894</c:v>
              </c:pt>
              <c:pt idx="3">
                <c:v>535.4997572595283</c:v>
              </c:pt>
              <c:pt idx="4">
                <c:v>556.0136701127714</c:v>
              </c:pt>
              <c:pt idx="5">
                <c:v>555.298368665439</c:v>
              </c:pt>
              <c:pt idx="6">
                <c:v>551.2978205904708</c:v>
              </c:pt>
              <c:pt idx="7">
                <c:v>552.1545752604248</c:v>
              </c:pt>
              <c:pt idx="8">
                <c:v>579.0629298168993</c:v>
              </c:pt>
              <c:pt idx="9">
                <c:v>677.068094077009</c:v>
              </c:pt>
              <c:pt idx="11">
                <c:v>660</c:v>
              </c:pt>
              <c:pt idx="12">
                <c:v>505.58666666666664</c:v>
              </c:pt>
              <c:pt idx="13">
                <c:v>513.0328216929495</c:v>
              </c:pt>
              <c:pt idx="14">
                <c:v>520.4473163075918</c:v>
              </c:pt>
              <c:pt idx="15">
                <c:v>476.65318560312437</c:v>
              </c:pt>
              <c:pt idx="16">
                <c:v>488.643526721357</c:v>
              </c:pt>
              <c:pt idx="17">
                <c:v>444.74</c:v>
              </c:pt>
              <c:pt idx="18">
                <c:v>451.02</c:v>
              </c:pt>
              <c:pt idx="19">
                <c:v>487.1935536663099</c:v>
              </c:pt>
              <c:pt idx="20">
                <c:v>488.59276450000937</c:v>
              </c:pt>
              <c:pt idx="21">
                <c:v>476.55161814970563</c:v>
              </c:pt>
              <c:pt idx="22">
                <c:v>473.5290042490301</c:v>
              </c:pt>
              <c:pt idx="23">
                <c:v>478.29445292030607</c:v>
              </c:pt>
            </c:numLit>
          </c:val>
          <c:smooth val="0"/>
        </c:ser>
        <c:marker val="1"/>
        <c:axId val="12571074"/>
        <c:axId val="46030803"/>
      </c:lineChart>
      <c:dateAx>
        <c:axId val="12571074"/>
        <c:scaling>
          <c:orientation val="minMax"/>
          <c:max val="1255341"/>
          <c:min val="1234035"/>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46030803"/>
        <c:crosses val="autoZero"/>
        <c:auto val="0"/>
        <c:baseTimeUnit val="months"/>
        <c:majorUnit val="1"/>
        <c:majorTimeUnit val="months"/>
        <c:minorUnit val="1"/>
        <c:minorTimeUnit val="months"/>
        <c:noMultiLvlLbl val="0"/>
      </c:dateAx>
      <c:valAx>
        <c:axId val="46030803"/>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US$/ton</a:t>
                </a:r>
              </a:p>
            </c:rich>
          </c:tx>
          <c:layout>
            <c:manualLayout>
              <c:xMode val="factor"/>
              <c:yMode val="factor"/>
              <c:x val="-0.0425"/>
              <c:y val="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12571074"/>
        <c:crossesAt val="1"/>
        <c:crossBetween val="between"/>
        <c:dispUnits/>
      </c:valAx>
      <c:spPr>
        <a:solidFill>
          <a:srgbClr val="FFFFFF"/>
        </a:solidFill>
        <a:ln w="3175">
          <a:noFill/>
        </a:ln>
      </c:spPr>
    </c:plotArea>
    <c:legend>
      <c:legendPos val="r"/>
      <c:layout>
        <c:manualLayout>
          <c:xMode val="edge"/>
          <c:yMode val="edge"/>
          <c:x val="0.83625"/>
          <c:y val="0.35225"/>
          <c:w val="0.151"/>
          <c:h val="0.264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Figura 3
</a:t>
            </a:r>
            <a:r>
              <a:rPr lang="en-US" cap="none" sz="900" b="1" i="0" u="none" baseline="0">
                <a:solidFill>
                  <a:srgbClr val="000000"/>
                </a:solidFill>
                <a:latin typeface="Arial"/>
                <a:ea typeface="Arial"/>
                <a:cs typeface="Arial"/>
              </a:rPr>
              <a:t>Evolución del precio promedio mensual de sulfato de potasio
</a:t>
            </a:r>
            <a:r>
              <a:rPr lang="en-US" cap="none" sz="900" b="1" i="0" u="none" baseline="0">
                <a:solidFill>
                  <a:srgbClr val="000000"/>
                </a:solidFill>
                <a:latin typeface="Arial"/>
                <a:ea typeface="Arial"/>
                <a:cs typeface="Arial"/>
              </a:rPr>
              <a:t>(US$/ton)
</a:t>
            </a:r>
            <a:r>
              <a:rPr lang="en-US" cap="none" sz="900" b="1" i="0" u="none" baseline="0">
                <a:solidFill>
                  <a:srgbClr val="000000"/>
                </a:solidFill>
                <a:latin typeface="Arial"/>
                <a:ea typeface="Arial"/>
                <a:cs typeface="Arial"/>
              </a:rPr>
              <a:t>Años 2011-2012</a:t>
            </a:r>
          </a:p>
        </c:rich>
      </c:tx>
      <c:layout>
        <c:manualLayout>
          <c:xMode val="factor"/>
          <c:yMode val="factor"/>
          <c:x val="-0.0015"/>
          <c:y val="-0.0135"/>
        </c:manualLayout>
      </c:layout>
      <c:spPr>
        <a:noFill/>
        <a:ln w="3175">
          <a:noFill/>
        </a:ln>
      </c:spPr>
    </c:title>
    <c:plotArea>
      <c:layout>
        <c:manualLayout>
          <c:xMode val="edge"/>
          <c:yMode val="edge"/>
          <c:x val="0.1055"/>
          <c:y val="0.19375"/>
          <c:w val="0.694"/>
          <c:h val="0.69975"/>
        </c:manualLayout>
      </c:layout>
      <c:lineChart>
        <c:grouping val="standard"/>
        <c:varyColors val="0"/>
        <c:ser>
          <c:idx val="0"/>
          <c:order val="0"/>
          <c:tx>
            <c:v>Precio nominal interno </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2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numLit>
          </c:cat>
          <c:val>
            <c:numLit>
              <c:ptCount val="24"/>
              <c:pt idx="0">
                <c:v>1080.94</c:v>
              </c:pt>
              <c:pt idx="1">
                <c:v>1122.7</c:v>
              </c:pt>
              <c:pt idx="2">
                <c:v>1124.89</c:v>
              </c:pt>
              <c:pt idx="3">
                <c:v>1144.77</c:v>
              </c:pt>
              <c:pt idx="4">
                <c:v>1092.51</c:v>
              </c:pt>
              <c:pt idx="5">
                <c:v>1088.6</c:v>
              </c:pt>
              <c:pt idx="6">
                <c:v>1103.81</c:v>
              </c:pt>
              <c:pt idx="7">
                <c:v>1071.15</c:v>
              </c:pt>
              <c:pt idx="8">
                <c:v>1046.12</c:v>
              </c:pt>
              <c:pt idx="9">
                <c:v>988.78</c:v>
              </c:pt>
              <c:pt idx="10">
                <c:v>995.2</c:v>
              </c:pt>
              <c:pt idx="11">
                <c:v>978.4</c:v>
              </c:pt>
              <c:pt idx="12">
                <c:v>987.35</c:v>
              </c:pt>
              <c:pt idx="13">
                <c:v>1028.06</c:v>
              </c:pt>
              <c:pt idx="14">
                <c:v>1005.36</c:v>
              </c:pt>
              <c:pt idx="15">
                <c:v>1004.12</c:v>
              </c:pt>
              <c:pt idx="16">
                <c:v>981.71</c:v>
              </c:pt>
              <c:pt idx="17">
                <c:v>965.13</c:v>
              </c:pt>
              <c:pt idx="18">
                <c:v>971.68</c:v>
              </c:pt>
              <c:pt idx="19">
                <c:v>1014.57</c:v>
              </c:pt>
              <c:pt idx="20">
                <c:v>1027.43</c:v>
              </c:pt>
              <c:pt idx="21">
                <c:v>1039.21</c:v>
              </c:pt>
              <c:pt idx="22">
                <c:v>1027.95</c:v>
              </c:pt>
              <c:pt idx="23">
                <c:v>1016.49</c:v>
              </c:pt>
            </c:numLit>
          </c:val>
          <c:smooth val="0"/>
        </c:ser>
        <c:ser>
          <c:idx val="1"/>
          <c:order val="1"/>
          <c:tx>
            <c:v>Valor CIF importaciones reales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Lit>
              <c:ptCount val="2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numLit>
          </c:cat>
          <c:val>
            <c:numLit>
              <c:ptCount val="24"/>
              <c:pt idx="0">
                <c:v>667</c:v>
              </c:pt>
              <c:pt idx="1">
                <c:v>593.0000955292319</c:v>
              </c:pt>
              <c:pt idx="2">
                <c:v>659.3334531081567</c:v>
              </c:pt>
              <c:pt idx="3">
                <c:v>688.8930249897024</c:v>
              </c:pt>
              <c:pt idx="5">
                <c:v>705.8034534502178</c:v>
              </c:pt>
              <c:pt idx="6">
                <c:v>694.9126791833447</c:v>
              </c:pt>
              <c:pt idx="7">
                <c:v>670.0021565667457</c:v>
              </c:pt>
              <c:pt idx="8">
                <c:v>751.8040062018467</c:v>
              </c:pt>
              <c:pt idx="9">
                <c:v>677.068094077009</c:v>
              </c:pt>
              <c:pt idx="11">
                <c:v>660</c:v>
              </c:pt>
              <c:pt idx="12">
                <c:v>694.2345950646237</c:v>
              </c:pt>
              <c:pt idx="13">
                <c:v>630</c:v>
              </c:pt>
              <c:pt idx="14">
                <c:v>760</c:v>
              </c:pt>
              <c:pt idx="16">
                <c:v>651.2543963607257</c:v>
              </c:pt>
              <c:pt idx="17">
                <c:v>605.01</c:v>
              </c:pt>
              <c:pt idx="18">
                <c:v>680.83</c:v>
              </c:pt>
              <c:pt idx="19">
                <c:v>610.1065087343497</c:v>
              </c:pt>
              <c:pt idx="20">
                <c:v>728.2962200863503</c:v>
              </c:pt>
              <c:pt idx="21">
                <c:v>671.2391861023194</c:v>
              </c:pt>
              <c:pt idx="22">
                <c:v>742.5</c:v>
              </c:pt>
              <c:pt idx="23">
                <c:v>605</c:v>
              </c:pt>
            </c:numLit>
          </c:val>
          <c:smooth val="0"/>
        </c:ser>
        <c:marker val="1"/>
        <c:axId val="11624044"/>
        <c:axId val="37507533"/>
      </c:lineChart>
      <c:dateAx>
        <c:axId val="11624044"/>
        <c:scaling>
          <c:orientation val="minMax"/>
          <c:max val="1255341"/>
          <c:min val="1234035"/>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37507533"/>
        <c:crosses val="autoZero"/>
        <c:auto val="0"/>
        <c:baseTimeUnit val="months"/>
        <c:majorUnit val="1"/>
        <c:majorTimeUnit val="months"/>
        <c:minorUnit val="1"/>
        <c:minorTimeUnit val="months"/>
        <c:noMultiLvlLbl val="0"/>
      </c:dateAx>
      <c:valAx>
        <c:axId val="37507533"/>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US$/ton</a:t>
                </a:r>
              </a:p>
            </c:rich>
          </c:tx>
          <c:layout>
            <c:manualLayout>
              <c:xMode val="factor"/>
              <c:yMode val="factor"/>
              <c:x val="-0.03325"/>
              <c:y val="0.003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11624044"/>
        <c:crossesAt val="1"/>
        <c:crossBetween val="between"/>
        <c:dispUnits/>
      </c:valAx>
      <c:spPr>
        <a:solidFill>
          <a:srgbClr val="FFFFFF"/>
        </a:solidFill>
        <a:ln w="3175">
          <a:noFill/>
        </a:ln>
      </c:spPr>
    </c:plotArea>
    <c:legend>
      <c:legendPos val="r"/>
      <c:layout>
        <c:manualLayout>
          <c:xMode val="edge"/>
          <c:yMode val="edge"/>
          <c:x val="0.79325"/>
          <c:y val="0.356"/>
          <c:w val="0.1885"/>
          <c:h val="0.2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Figura 4
</a:t>
            </a:r>
            <a:r>
              <a:rPr lang="en-US" cap="none" sz="900" b="1" i="0" u="none" baseline="0">
                <a:solidFill>
                  <a:srgbClr val="000000"/>
                </a:solidFill>
                <a:latin typeface="Arial"/>
                <a:ea typeface="Arial"/>
                <a:cs typeface="Arial"/>
              </a:rPr>
              <a:t>Evolución de precios promedio mensuales de urea
</a:t>
            </a:r>
            <a:r>
              <a:rPr lang="en-US" cap="none" sz="900" b="1" i="0" u="none" baseline="0">
                <a:solidFill>
                  <a:srgbClr val="000000"/>
                </a:solidFill>
                <a:latin typeface="Arial"/>
                <a:ea typeface="Arial"/>
                <a:cs typeface="Arial"/>
              </a:rPr>
              <a:t>(US$/ton)
</a:t>
            </a:r>
            <a:r>
              <a:rPr lang="en-US" cap="none" sz="900" b="1" i="0" u="none" baseline="0">
                <a:solidFill>
                  <a:srgbClr val="000000"/>
                </a:solidFill>
                <a:latin typeface="Arial"/>
                <a:ea typeface="Arial"/>
                <a:cs typeface="Arial"/>
              </a:rPr>
              <a:t>Años 2011-2012
</a:t>
            </a:r>
          </a:p>
        </c:rich>
      </c:tx>
      <c:layout>
        <c:manualLayout>
          <c:xMode val="factor"/>
          <c:yMode val="factor"/>
          <c:x val="-0.00125"/>
          <c:y val="-0.0135"/>
        </c:manualLayout>
      </c:layout>
      <c:spPr>
        <a:noFill/>
        <a:ln w="3175">
          <a:noFill/>
        </a:ln>
      </c:spPr>
    </c:title>
    <c:plotArea>
      <c:layout>
        <c:manualLayout>
          <c:xMode val="edge"/>
          <c:yMode val="edge"/>
          <c:x val="0.08075"/>
          <c:y val="0.2245"/>
          <c:w val="0.6975"/>
          <c:h val="0.66025"/>
        </c:manualLayout>
      </c:layout>
      <c:lineChart>
        <c:grouping val="standard"/>
        <c:varyColors val="0"/>
        <c:ser>
          <c:idx val="0"/>
          <c:order val="0"/>
          <c:tx>
            <c:v>Precio interno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cat>
            <c:numLit>
              <c:ptCount val="2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numLit>
          </c:cat>
          <c:val>
            <c:numLit>
              <c:ptCount val="24"/>
              <c:pt idx="0">
                <c:v>619.28</c:v>
              </c:pt>
              <c:pt idx="1">
                <c:v>637.18</c:v>
              </c:pt>
              <c:pt idx="2">
                <c:v>628.79</c:v>
              </c:pt>
              <c:pt idx="3">
                <c:v>605.32</c:v>
              </c:pt>
              <c:pt idx="4">
                <c:v>706.39</c:v>
              </c:pt>
              <c:pt idx="5">
                <c:v>725.16</c:v>
              </c:pt>
              <c:pt idx="6">
                <c:v>735.3</c:v>
              </c:pt>
              <c:pt idx="7">
                <c:v>711.51</c:v>
              </c:pt>
              <c:pt idx="8">
                <c:v>755.67</c:v>
              </c:pt>
              <c:pt idx="9">
                <c:v>714.25</c:v>
              </c:pt>
              <c:pt idx="10">
                <c:v>710.03</c:v>
              </c:pt>
              <c:pt idx="11">
                <c:v>698.05</c:v>
              </c:pt>
              <c:pt idx="12">
                <c:v>692.16</c:v>
              </c:pt>
              <c:pt idx="13">
                <c:v>690.16</c:v>
              </c:pt>
              <c:pt idx="14">
                <c:v>666.46</c:v>
              </c:pt>
              <c:pt idx="15">
                <c:v>740.74</c:v>
              </c:pt>
              <c:pt idx="16">
                <c:v>735.28</c:v>
              </c:pt>
              <c:pt idx="17">
                <c:v>705.06</c:v>
              </c:pt>
              <c:pt idx="18">
                <c:v>717.58</c:v>
              </c:pt>
              <c:pt idx="19">
                <c:v>713.25</c:v>
              </c:pt>
              <c:pt idx="20">
                <c:v>722.29</c:v>
              </c:pt>
              <c:pt idx="21">
                <c:v>692.24</c:v>
              </c:pt>
              <c:pt idx="22">
                <c:v>684.74</c:v>
              </c:pt>
              <c:pt idx="23">
                <c:v>681.29</c:v>
              </c:pt>
            </c:numLit>
          </c:val>
          <c:smooth val="0"/>
        </c:ser>
        <c:ser>
          <c:idx val="1"/>
          <c:order val="1"/>
          <c:tx>
            <c:v>Valor CIF importaciones reales</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66CC"/>
              </a:solidFill>
              <a:ln>
                <a:solidFill>
                  <a:srgbClr val="0066CC"/>
                </a:solidFill>
              </a:ln>
            </c:spPr>
          </c:marker>
          <c:cat>
            <c:numLit>
              <c:ptCount val="2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numLit>
          </c:cat>
          <c:val>
            <c:numLit>
              <c:ptCount val="24"/>
              <c:pt idx="0">
                <c:v>440.5818100860906</c:v>
              </c:pt>
              <c:pt idx="1">
                <c:v>441.864003922512</c:v>
              </c:pt>
              <c:pt idx="2">
                <c:v>459.9972213524979</c:v>
              </c:pt>
              <c:pt idx="3">
                <c:v>404.8221296751432</c:v>
              </c:pt>
              <c:pt idx="4">
                <c:v>433.32</c:v>
              </c:pt>
              <c:pt idx="5">
                <c:v>456.9</c:v>
              </c:pt>
              <c:pt idx="6">
                <c:v>517.2574768428623</c:v>
              </c:pt>
              <c:pt idx="7">
                <c:v>516.1481458623916</c:v>
              </c:pt>
              <c:pt idx="8">
                <c:v>515.5093064975919</c:v>
              </c:pt>
              <c:pt idx="9">
                <c:v>555.3</c:v>
              </c:pt>
              <c:pt idx="10">
                <c:v>540.3685182589738</c:v>
              </c:pt>
              <c:pt idx="11">
                <c:v>521.6453366032836</c:v>
              </c:pt>
              <c:pt idx="12">
                <c:v>456.210820120267</c:v>
              </c:pt>
              <c:pt idx="13">
                <c:v>455.54128699238663</c:v>
              </c:pt>
              <c:pt idx="14">
                <c:v>456.95211260913266</c:v>
              </c:pt>
              <c:pt idx="15">
                <c:v>492.9136540150961</c:v>
              </c:pt>
              <c:pt idx="16">
                <c:v>555.140022273996</c:v>
              </c:pt>
              <c:pt idx="17">
                <c:v>519.63</c:v>
              </c:pt>
              <c:pt idx="18">
                <c:v>527.3</c:v>
              </c:pt>
              <c:pt idx="19">
                <c:v>521.0338556368134</c:v>
              </c:pt>
              <c:pt idx="20">
                <c:v>480.6311719055472</c:v>
              </c:pt>
              <c:pt idx="21">
                <c:v>461.6579063207245</c:v>
              </c:pt>
              <c:pt idx="22">
                <c:v>455.325690133289</c:v>
              </c:pt>
              <c:pt idx="23">
                <c:v>459.8795409055834</c:v>
              </c:pt>
            </c:numLit>
          </c:val>
          <c:smooth val="0"/>
        </c:ser>
        <c:ser>
          <c:idx val="2"/>
          <c:order val="2"/>
          <c:tx>
            <c:v>Precio FOB  Golfo gran barge</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Lit>
              <c:ptCount val="2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numLit>
          </c:cat>
          <c:val>
            <c:numLit>
              <c:ptCount val="24"/>
              <c:pt idx="0">
                <c:v>380.3</c:v>
              </c:pt>
              <c:pt idx="1">
                <c:v>374.9</c:v>
              </c:pt>
              <c:pt idx="2">
                <c:v>355.6</c:v>
              </c:pt>
              <c:pt idx="3">
                <c:v>330.8</c:v>
              </c:pt>
              <c:pt idx="4">
                <c:v>390.5</c:v>
              </c:pt>
              <c:pt idx="5">
                <c:v>475.4</c:v>
              </c:pt>
              <c:pt idx="6">
                <c:v>483.5</c:v>
              </c:pt>
              <c:pt idx="7">
                <c:v>483.9</c:v>
              </c:pt>
              <c:pt idx="8">
                <c:v>506.8</c:v>
              </c:pt>
              <c:pt idx="9">
                <c:v>478</c:v>
              </c:pt>
              <c:pt idx="10">
                <c:v>469.6</c:v>
              </c:pt>
              <c:pt idx="11">
                <c:v>397.5</c:v>
              </c:pt>
              <c:pt idx="12">
                <c:v>392.5</c:v>
              </c:pt>
              <c:pt idx="13">
                <c:v>414.9</c:v>
              </c:pt>
              <c:pt idx="14">
                <c:v>535.38</c:v>
              </c:pt>
              <c:pt idx="15">
                <c:v>660</c:v>
              </c:pt>
              <c:pt idx="16">
                <c:v>666.3</c:v>
              </c:pt>
              <c:pt idx="17">
                <c:v>491.1</c:v>
              </c:pt>
              <c:pt idx="18">
                <c:v>443.8</c:v>
              </c:pt>
              <c:pt idx="19">
                <c:v>436.3</c:v>
              </c:pt>
              <c:pt idx="20">
                <c:v>429.1</c:v>
              </c:pt>
              <c:pt idx="21">
                <c:v>428.7</c:v>
              </c:pt>
              <c:pt idx="22">
                <c:v>396.1</c:v>
              </c:pt>
              <c:pt idx="23">
                <c:v>402</c:v>
              </c:pt>
            </c:numLit>
          </c:val>
          <c:smooth val="0"/>
        </c:ser>
        <c:marker val="1"/>
        <c:axId val="2023478"/>
        <c:axId val="18211303"/>
      </c:lineChart>
      <c:dateAx>
        <c:axId val="2023478"/>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18211303"/>
        <c:crosses val="autoZero"/>
        <c:auto val="0"/>
        <c:baseTimeUnit val="months"/>
        <c:majorUnit val="1"/>
        <c:majorTimeUnit val="months"/>
        <c:minorUnit val="1"/>
        <c:minorTimeUnit val="months"/>
        <c:noMultiLvlLbl val="0"/>
      </c:dateAx>
      <c:valAx>
        <c:axId val="18211303"/>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US$/ton</a:t>
                </a:r>
              </a:p>
            </c:rich>
          </c:tx>
          <c:layout>
            <c:manualLayout>
              <c:xMode val="factor"/>
              <c:yMode val="factor"/>
              <c:x val="-0.024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023478"/>
        <c:crossesAt val="1"/>
        <c:crossBetween val="between"/>
        <c:dispUnits/>
      </c:valAx>
      <c:spPr>
        <a:solidFill>
          <a:srgbClr val="FFFFFF"/>
        </a:solidFill>
        <a:ln w="3175">
          <a:noFill/>
        </a:ln>
      </c:spPr>
    </c:plotArea>
    <c:legend>
      <c:legendPos val="r"/>
      <c:layout>
        <c:manualLayout>
          <c:xMode val="edge"/>
          <c:yMode val="edge"/>
          <c:x val="0.793"/>
          <c:y val="0.332"/>
          <c:w val="0.202"/>
          <c:h val="0.28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6867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39</xdr:row>
      <xdr:rowOff>66675</xdr:rowOff>
    </xdr:from>
    <xdr:to>
      <xdr:col>2</xdr:col>
      <xdr:colOff>419100</xdr:colOff>
      <xdr:row>39</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877175"/>
          <a:ext cx="1943100"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723900</xdr:colOff>
      <xdr:row>30</xdr:row>
      <xdr:rowOff>133350</xdr:rowOff>
    </xdr:to>
    <xdr:graphicFrame>
      <xdr:nvGraphicFramePr>
        <xdr:cNvPr id="1" name="2 Gráfico"/>
        <xdr:cNvGraphicFramePr/>
      </xdr:nvGraphicFramePr>
      <xdr:xfrm>
        <a:off x="0" y="0"/>
        <a:ext cx="7581900" cy="4991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8</xdr:col>
      <xdr:colOff>742950</xdr:colOff>
      <xdr:row>28</xdr:row>
      <xdr:rowOff>85725</xdr:rowOff>
    </xdr:to>
    <xdr:sp>
      <xdr:nvSpPr>
        <xdr:cNvPr id="1" name="1 CuadroTexto"/>
        <xdr:cNvSpPr txBox="1">
          <a:spLocks noChangeArrowheads="1"/>
        </xdr:cNvSpPr>
      </xdr:nvSpPr>
      <xdr:spPr>
        <a:xfrm>
          <a:off x="0" y="152400"/>
          <a:ext cx="6838950" cy="4467225"/>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Verdana"/>
              <a:ea typeface="Verdana"/>
              <a:cs typeface="Verdana"/>
            </a:rPr>
            <a:t>Este boletín contiene información sobre los principales insumos utilizados en la agricultura nacional, entre los que se encuentran: alimentación animal, fertilizantes, agroquímicos y semillas. La información hace referencia a precios nacionales, internacionales, importaciones y exportaciones actualizadas al mes de diembre de 2012.
</a:t>
          </a:r>
          <a:r>
            <a:rPr lang="en-US" cap="none" sz="1000" b="0" i="0" u="none" baseline="0">
              <a:solidFill>
                <a:srgbClr val="000000"/>
              </a:solidFill>
              <a:latin typeface="Verdana"/>
              <a:ea typeface="Verdana"/>
              <a:cs typeface="Verdana"/>
            </a:rPr>
            <a:t>Este boletín contiene información sobre los principales insumos utilizados en la agricultura nacional, entre los que se encuentran: alimentación animal, fertilizantes, agroquímicos y semillas. La información hace referencia a precios nacionales, internacionales, importaciones y exportaciones actualizadas al mes de diciembre de 2012.</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La importación de insumos en el país en el año 2012 registra un aumento de 1,2% con respecto al año 2011 y las exportaciones de los mismos aumentan en 31,6%.</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En Chile, los principales insumos importados son los fertilizantes, de los cuales se importan anualmente cerca de un millón de toneladas. El volumen importado de urea corresponde a más de 50% de las importaciones totales. El total exportado en el año 2012 alcanzó 1,9 millones de toneladas, concentrándose la exportación principalmente en fertilizantes nitrogenados, como nitrato de amonio, de sodio y sódico potásico, además de cloruro y sulfato de potasio.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En cuanto a los precios, se observa una disminución en la temporada para los principales fertilizantes importados, a excepción del sulfato de potasio, siguiendo la tendencia internacional de precios. Las diferencias observadas entre precios internacionales y precios internos  para los principales fertilizantes estudiados se mantiene estable durante el transcurso del año 2012.</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Los agroquímicos registraron un aumento de 11,0% en el volumen importado en el período enero a diciembre del año 2012, con respecto a igual período del año anterior. El mayor aumento se observa en insecticidas y herbicidas, lo que en valor ha significado un aumento de 46,5% para los primeros. La exportación de agroquímicos disminuyó en 4,2% con respecto a igual período del año anterior, con un descenso en los fungicidas de origen nacional, por un valor cercano a US$ 49,5 millones.</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La maquinaria agrícola registra un aumento en las importaciones de tractores de más de 9% con respecto al período enero a diciembre de 2011, con un total de 5.036 tractores importados. Situación similar ocurre con las sembradoras, plantadoras y transplantadoras, que han aumentado su importación en 474,3%.</a:t>
          </a:r>
          <a:r>
            <a:rPr lang="en-US" cap="none" sz="1000" b="0" i="0" u="none" baseline="0">
              <a:solidFill>
                <a:srgbClr val="000000"/>
              </a:solidFill>
              <a:latin typeface="Verdana"/>
              <a:ea typeface="Verdana"/>
              <a:cs typeface="Verdana"/>
            </a:rPr>
            <a:t>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0.95425</cdr:y>
    </cdr:from>
    <cdr:to>
      <cdr:x>0.9245</cdr:x>
      <cdr:y>1</cdr:y>
    </cdr:to>
    <cdr:sp>
      <cdr:nvSpPr>
        <cdr:cNvPr id="1" name="1 CuadroTexto"/>
        <cdr:cNvSpPr txBox="1">
          <a:spLocks noChangeArrowheads="1"/>
        </cdr:cNvSpPr>
      </cdr:nvSpPr>
      <cdr:spPr>
        <a:xfrm>
          <a:off x="9525" y="4581525"/>
          <a:ext cx="7000875"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elaborado por Odepa con información de Servicio Nacional de Aduanas, distribuidores, Green Markets, Icis Pricing y Fertecon
</a:t>
          </a:r>
          <a:r>
            <a:rPr lang="en-US" cap="none" sz="8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733425</xdr:colOff>
      <xdr:row>29</xdr:row>
      <xdr:rowOff>114300</xdr:rowOff>
    </xdr:to>
    <xdr:graphicFrame>
      <xdr:nvGraphicFramePr>
        <xdr:cNvPr id="1" name="4 Gráfico"/>
        <xdr:cNvGraphicFramePr/>
      </xdr:nvGraphicFramePr>
      <xdr:xfrm>
        <a:off x="0" y="0"/>
        <a:ext cx="7591425" cy="4810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0.9485</cdr:y>
    </cdr:from>
    <cdr:to>
      <cdr:x>1</cdr:x>
      <cdr:y>1</cdr:y>
    </cdr:to>
    <cdr:sp>
      <cdr:nvSpPr>
        <cdr:cNvPr id="1" name="1 CuadroTexto"/>
        <cdr:cNvSpPr txBox="1">
          <a:spLocks noChangeArrowheads="1"/>
        </cdr:cNvSpPr>
      </cdr:nvSpPr>
      <cdr:spPr>
        <a:xfrm>
          <a:off x="-28574" y="5638800"/>
          <a:ext cx="7677150" cy="361950"/>
        </a:xfrm>
        <a:prstGeom prst="rect">
          <a:avLst/>
        </a:prstGeom>
        <a:noFill/>
        <a:ln w="9525" cmpd="sng">
          <a:noFill/>
        </a:ln>
      </cdr:spPr>
      <cdr:txBody>
        <a:bodyPr vertOverflow="clip" wrap="square"/>
        <a:p>
          <a:pPr algn="l">
            <a:defRPr/>
          </a:pPr>
          <a:r>
            <a:rPr lang="en-US" cap="none" sz="900" b="0" i="1" u="none" baseline="0">
              <a:solidFill>
                <a:srgbClr val="000000"/>
              </a:solidFill>
              <a:latin typeface="Calibri"/>
              <a:ea typeface="Calibri"/>
              <a:cs typeface="Calibri"/>
            </a:rPr>
            <a:t>Fuente</a:t>
          </a:r>
          <a:r>
            <a:rPr lang="en-US" cap="none" sz="900" b="0" i="0" u="none" baseline="0">
              <a:solidFill>
                <a:srgbClr val="000000"/>
              </a:solidFill>
              <a:latin typeface="Calibri"/>
              <a:ea typeface="Calibri"/>
              <a:cs typeface="Calibri"/>
            </a:rPr>
            <a:t>: elaborado por Odepa con información del Servicio Nacional de Aduanas y distribuidores.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733425</xdr:colOff>
      <xdr:row>36</xdr:row>
      <xdr:rowOff>123825</xdr:rowOff>
    </xdr:to>
    <xdr:graphicFrame>
      <xdr:nvGraphicFramePr>
        <xdr:cNvPr id="1" name="3 Gráfico"/>
        <xdr:cNvGraphicFramePr/>
      </xdr:nvGraphicFramePr>
      <xdr:xfrm>
        <a:off x="0" y="0"/>
        <a:ext cx="7591425" cy="5953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0.9445</cdr:y>
    </cdr:from>
    <cdr:to>
      <cdr:x>1</cdr:x>
      <cdr:y>1</cdr:y>
    </cdr:to>
    <cdr:sp>
      <cdr:nvSpPr>
        <cdr:cNvPr id="1" name="1 CuadroTexto"/>
        <cdr:cNvSpPr txBox="1">
          <a:spLocks noChangeArrowheads="1"/>
        </cdr:cNvSpPr>
      </cdr:nvSpPr>
      <cdr:spPr>
        <a:xfrm>
          <a:off x="-28574" y="4695825"/>
          <a:ext cx="6896100" cy="333375"/>
        </a:xfrm>
        <a:prstGeom prst="rect">
          <a:avLst/>
        </a:prstGeom>
        <a:noFill/>
        <a:ln w="9525" cmpd="sng">
          <a:noFill/>
        </a:ln>
      </cdr:spPr>
      <cdr:txBody>
        <a:bodyPr vertOverflow="clip" wrap="square"/>
        <a:p>
          <a:pPr algn="l">
            <a:defRPr/>
          </a:pPr>
          <a:r>
            <a:rPr lang="en-US" cap="none" sz="900" b="0" i="1" u="none" baseline="0">
              <a:solidFill>
                <a:srgbClr val="000000"/>
              </a:solidFill>
              <a:latin typeface="Calibri"/>
              <a:ea typeface="Calibri"/>
              <a:cs typeface="Calibri"/>
            </a:rPr>
            <a:t>Fuente</a:t>
          </a:r>
          <a:r>
            <a:rPr lang="en-US" cap="none" sz="900" b="0" i="0" u="none" baseline="0">
              <a:solidFill>
                <a:srgbClr val="000000"/>
              </a:solidFill>
              <a:latin typeface="Calibri"/>
              <a:ea typeface="Calibri"/>
              <a:cs typeface="Calibri"/>
            </a:rPr>
            <a:t>: elaborado por Odepa con información del Servicio Nacional de Aduanas y distribuidores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714375</xdr:colOff>
      <xdr:row>30</xdr:row>
      <xdr:rowOff>123825</xdr:rowOff>
    </xdr:to>
    <xdr:graphicFrame>
      <xdr:nvGraphicFramePr>
        <xdr:cNvPr id="1" name="3 Gráfico"/>
        <xdr:cNvGraphicFramePr/>
      </xdr:nvGraphicFramePr>
      <xdr:xfrm>
        <a:off x="0" y="0"/>
        <a:ext cx="6810375" cy="4981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0.94975</cdr:y>
    </cdr:from>
    <cdr:to>
      <cdr:x>0.96875</cdr:x>
      <cdr:y>0.997</cdr:y>
    </cdr:to>
    <cdr:sp>
      <cdr:nvSpPr>
        <cdr:cNvPr id="1" name="1 CuadroTexto"/>
        <cdr:cNvSpPr txBox="1">
          <a:spLocks noChangeArrowheads="1"/>
        </cdr:cNvSpPr>
      </cdr:nvSpPr>
      <cdr:spPr>
        <a:xfrm>
          <a:off x="-19049" y="4733925"/>
          <a:ext cx="7372350" cy="23812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Calibri"/>
              <a:ea typeface="Calibri"/>
              <a:cs typeface="Calibri"/>
            </a:rPr>
            <a:t>: elaborado por Odepa con información del Servicio Nacional de Aduanas, distribuidores, Green Markets,</a:t>
          </a:r>
          <a:r>
            <a:rPr lang="en-US" cap="none" sz="800" b="0" i="0" u="none" baseline="0">
              <a:solidFill>
                <a:srgbClr val="000000"/>
              </a:solidFill>
              <a:latin typeface="Calibri"/>
              <a:ea typeface="Calibri"/>
              <a:cs typeface="Calibri"/>
            </a:rPr>
            <a:t> Icis pricing y Fertecon.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0"/>
  <sheetViews>
    <sheetView tabSelected="1" view="pageBreakPreview" zoomScaleSheetLayoutView="100" zoomScalePageLayoutView="0" workbookViewId="0" topLeftCell="A1">
      <selection activeCell="C13" sqref="C13:H13"/>
    </sheetView>
  </sheetViews>
  <sheetFormatPr defaultColWidth="11.421875" defaultRowHeight="12.75"/>
  <cols>
    <col min="1" max="2" width="11.421875" style="40" customWidth="1"/>
    <col min="3" max="3" width="10.7109375" style="40" customWidth="1"/>
    <col min="4" max="6" width="11.421875" style="40" customWidth="1"/>
    <col min="7" max="7" width="11.140625" style="40" customWidth="1"/>
    <col min="8" max="8" width="4.421875" style="40" customWidth="1"/>
    <col min="9" max="16384" width="11.421875" style="40" customWidth="1"/>
  </cols>
  <sheetData>
    <row r="1" spans="1:9" ht="15.75">
      <c r="A1" s="64"/>
      <c r="B1" s="62"/>
      <c r="C1" s="62"/>
      <c r="D1" s="62"/>
      <c r="E1" s="62"/>
      <c r="F1" s="62"/>
      <c r="G1" s="62"/>
      <c r="I1" s="40" t="s">
        <v>272</v>
      </c>
    </row>
    <row r="2" spans="1:7" ht="15">
      <c r="A2" s="62"/>
      <c r="B2" s="62"/>
      <c r="C2" s="62"/>
      <c r="D2" s="62"/>
      <c r="E2" s="62"/>
      <c r="F2" s="62"/>
      <c r="G2" s="62"/>
    </row>
    <row r="3" spans="1:7" ht="15.75">
      <c r="A3" s="64"/>
      <c r="B3" s="62"/>
      <c r="C3" s="62"/>
      <c r="D3" s="62"/>
      <c r="E3" s="62"/>
      <c r="F3" s="62"/>
      <c r="G3" s="62"/>
    </row>
    <row r="4" spans="1:7" ht="15">
      <c r="A4" s="62"/>
      <c r="B4" s="62"/>
      <c r="C4" s="62"/>
      <c r="D4" s="60"/>
      <c r="E4" s="62"/>
      <c r="F4" s="62"/>
      <c r="G4" s="62"/>
    </row>
    <row r="5" spans="1:7" ht="15.75">
      <c r="A5" s="64"/>
      <c r="B5" s="62"/>
      <c r="C5" s="62"/>
      <c r="D5" s="67"/>
      <c r="E5" s="62"/>
      <c r="F5" s="62"/>
      <c r="G5" s="62"/>
    </row>
    <row r="6" spans="1:7" ht="15.75">
      <c r="A6" s="64"/>
      <c r="B6" s="62"/>
      <c r="C6" s="62"/>
      <c r="D6" s="62"/>
      <c r="E6" s="62"/>
      <c r="F6" s="62"/>
      <c r="G6" s="62"/>
    </row>
    <row r="7" spans="1:7" ht="15.75">
      <c r="A7" s="64"/>
      <c r="B7" s="62"/>
      <c r="C7" s="62"/>
      <c r="D7" s="62"/>
      <c r="E7" s="62"/>
      <c r="F7" s="62"/>
      <c r="G7" s="62"/>
    </row>
    <row r="8" spans="1:7" ht="15">
      <c r="A8" s="62"/>
      <c r="B8" s="62"/>
      <c r="C8" s="62"/>
      <c r="D8" s="60"/>
      <c r="E8" s="62"/>
      <c r="F8" s="62"/>
      <c r="G8" s="62"/>
    </row>
    <row r="9" spans="1:7" ht="15.75">
      <c r="A9" s="66"/>
      <c r="B9" s="62"/>
      <c r="C9" s="62"/>
      <c r="D9" s="62"/>
      <c r="E9" s="62"/>
      <c r="F9" s="62"/>
      <c r="G9" s="62"/>
    </row>
    <row r="10" spans="1:7" ht="15.75">
      <c r="A10" s="64"/>
      <c r="B10" s="62"/>
      <c r="C10" s="62"/>
      <c r="D10" s="62"/>
      <c r="E10" s="62"/>
      <c r="F10" s="62"/>
      <c r="G10" s="62"/>
    </row>
    <row r="11" spans="1:7" ht="15.75">
      <c r="A11" s="64"/>
      <c r="B11" s="62"/>
      <c r="C11" s="62"/>
      <c r="D11" s="62"/>
      <c r="E11" s="62"/>
      <c r="F11" s="62"/>
      <c r="G11" s="62"/>
    </row>
    <row r="12" spans="1:7" ht="15.75">
      <c r="A12" s="64"/>
      <c r="B12" s="62"/>
      <c r="C12" s="62"/>
      <c r="D12" s="62"/>
      <c r="E12" s="62"/>
      <c r="F12" s="62"/>
      <c r="G12" s="62"/>
    </row>
    <row r="13" spans="1:8" ht="24.75">
      <c r="A13" s="62"/>
      <c r="B13" s="62"/>
      <c r="C13" s="232" t="s">
        <v>129</v>
      </c>
      <c r="D13" s="232"/>
      <c r="E13" s="232"/>
      <c r="F13" s="232"/>
      <c r="G13" s="232"/>
      <c r="H13" s="232"/>
    </row>
    <row r="14" spans="1:7" ht="15">
      <c r="A14" s="62"/>
      <c r="B14" s="62"/>
      <c r="C14" s="62"/>
      <c r="D14" s="62"/>
      <c r="E14" s="62"/>
      <c r="F14" s="62"/>
      <c r="G14" s="62"/>
    </row>
    <row r="15" spans="1:8" ht="15.75">
      <c r="A15" s="62"/>
      <c r="B15" s="62"/>
      <c r="C15" s="233"/>
      <c r="D15" s="233"/>
      <c r="E15" s="233"/>
      <c r="F15" s="233"/>
      <c r="G15" s="233"/>
      <c r="H15" s="233"/>
    </row>
    <row r="16" spans="1:7" ht="15">
      <c r="A16" s="62"/>
      <c r="B16" s="62"/>
      <c r="C16" s="62"/>
      <c r="D16" s="62"/>
      <c r="E16" s="62"/>
      <c r="F16" s="62"/>
      <c r="G16" s="62"/>
    </row>
    <row r="17" spans="1:7" ht="15">
      <c r="A17" s="62"/>
      <c r="B17" s="62"/>
      <c r="C17" s="62"/>
      <c r="D17" s="62"/>
      <c r="E17" s="62"/>
      <c r="F17" s="62"/>
      <c r="G17" s="62"/>
    </row>
    <row r="18" spans="1:7" ht="15">
      <c r="A18" s="62"/>
      <c r="B18" s="62"/>
      <c r="C18" s="62"/>
      <c r="D18" s="62" t="s">
        <v>294</v>
      </c>
      <c r="E18" s="62"/>
      <c r="F18" s="62"/>
      <c r="G18" s="62"/>
    </row>
    <row r="19" spans="1:7" ht="15">
      <c r="A19" s="62"/>
      <c r="B19" s="62"/>
      <c r="C19" s="62"/>
      <c r="D19" s="62"/>
      <c r="E19" s="62"/>
      <c r="F19" s="62"/>
      <c r="G19" s="62"/>
    </row>
    <row r="20" spans="1:7" ht="15.75">
      <c r="A20" s="64"/>
      <c r="B20" s="62"/>
      <c r="C20" s="62"/>
      <c r="D20" s="62"/>
      <c r="E20" s="62"/>
      <c r="F20" s="62"/>
      <c r="G20" s="62"/>
    </row>
    <row r="21" spans="1:7" ht="15.75">
      <c r="A21" s="64"/>
      <c r="B21" s="62"/>
      <c r="C21" s="62"/>
      <c r="D21" s="60"/>
      <c r="E21" s="62"/>
      <c r="F21" s="62"/>
      <c r="G21" s="62"/>
    </row>
    <row r="22" spans="1:7" ht="15.75">
      <c r="A22" s="64"/>
      <c r="B22" s="62"/>
      <c r="C22" s="62"/>
      <c r="D22" s="61"/>
      <c r="E22" s="62"/>
      <c r="F22" s="62"/>
      <c r="G22" s="62"/>
    </row>
    <row r="23" spans="1:7" ht="15.75">
      <c r="A23" s="64"/>
      <c r="B23" s="62"/>
      <c r="C23" s="62"/>
      <c r="D23" s="62"/>
      <c r="E23" s="62"/>
      <c r="F23" s="62"/>
      <c r="G23" s="62"/>
    </row>
    <row r="24" spans="1:7" ht="15.75">
      <c r="A24" s="64"/>
      <c r="B24" s="62"/>
      <c r="C24" s="62"/>
      <c r="D24" s="62"/>
      <c r="E24" s="62"/>
      <c r="F24" s="62"/>
      <c r="G24" s="62"/>
    </row>
    <row r="25" spans="1:7" ht="15.75">
      <c r="A25" s="64"/>
      <c r="B25" s="62"/>
      <c r="C25" s="62"/>
      <c r="D25" s="62"/>
      <c r="E25" s="62"/>
      <c r="F25" s="62"/>
      <c r="G25" s="62"/>
    </row>
    <row r="26" spans="1:7" ht="15.75">
      <c r="A26" s="64"/>
      <c r="B26" s="62"/>
      <c r="C26" s="62"/>
      <c r="D26" s="60"/>
      <c r="E26" s="62"/>
      <c r="F26" s="62"/>
      <c r="G26" s="62"/>
    </row>
    <row r="27" spans="1:7" ht="15.75">
      <c r="A27" s="64"/>
      <c r="B27" s="62"/>
      <c r="C27" s="62"/>
      <c r="D27" s="62"/>
      <c r="E27" s="62"/>
      <c r="F27" s="62"/>
      <c r="G27" s="62"/>
    </row>
    <row r="28" spans="1:7" ht="15.75">
      <c r="A28" s="64"/>
      <c r="B28" s="62"/>
      <c r="C28" s="62"/>
      <c r="D28" s="62"/>
      <c r="E28" s="62"/>
      <c r="F28" s="62"/>
      <c r="G28" s="62"/>
    </row>
    <row r="29" spans="1:7" ht="15.75">
      <c r="A29" s="64"/>
      <c r="B29" s="62"/>
      <c r="C29" s="62"/>
      <c r="D29" s="62"/>
      <c r="E29" s="62"/>
      <c r="F29" s="62"/>
      <c r="G29" s="62"/>
    </row>
    <row r="30" spans="1:7" ht="15.75">
      <c r="A30" s="64"/>
      <c r="B30" s="62"/>
      <c r="C30" s="62"/>
      <c r="D30" s="62"/>
      <c r="E30" s="62"/>
      <c r="F30" s="62"/>
      <c r="G30" s="62"/>
    </row>
    <row r="31" spans="6:7" ht="15">
      <c r="F31" s="62"/>
      <c r="G31" s="62"/>
    </row>
    <row r="32" spans="6:7" ht="15">
      <c r="F32" s="62"/>
      <c r="G32" s="62"/>
    </row>
    <row r="33" spans="6:7" ht="15">
      <c r="F33" s="62"/>
      <c r="G33" s="62"/>
    </row>
    <row r="34" spans="1:7" ht="15.75">
      <c r="A34" s="64"/>
      <c r="B34" s="62"/>
      <c r="C34" s="62"/>
      <c r="D34" s="62"/>
      <c r="E34" s="62"/>
      <c r="F34" s="62"/>
      <c r="G34" s="62"/>
    </row>
    <row r="35" spans="1:7" ht="15.75">
      <c r="A35" s="64"/>
      <c r="B35" s="62"/>
      <c r="C35" s="62"/>
      <c r="D35" s="62"/>
      <c r="E35" s="62"/>
      <c r="F35" s="62"/>
      <c r="G35" s="62"/>
    </row>
    <row r="36" spans="1:7" ht="15.75">
      <c r="A36" s="64"/>
      <c r="B36" s="62"/>
      <c r="C36" s="62"/>
      <c r="D36" s="62"/>
      <c r="E36" s="62"/>
      <c r="F36" s="62"/>
      <c r="G36" s="62"/>
    </row>
    <row r="37" spans="1:7" ht="15.75">
      <c r="A37" s="64"/>
      <c r="B37" s="62"/>
      <c r="C37" s="62"/>
      <c r="D37" s="62"/>
      <c r="E37" s="62"/>
      <c r="F37" s="62"/>
      <c r="G37" s="62"/>
    </row>
    <row r="38" spans="1:7" ht="15.75">
      <c r="A38" s="58"/>
      <c r="B38" s="62"/>
      <c r="C38" s="58"/>
      <c r="D38" s="63"/>
      <c r="E38" s="62"/>
      <c r="F38" s="62"/>
      <c r="G38" s="62"/>
    </row>
    <row r="39" spans="1:7" ht="15.75">
      <c r="A39" s="64"/>
      <c r="E39" s="62"/>
      <c r="F39" s="62"/>
      <c r="G39" s="62"/>
    </row>
    <row r="40" spans="3:7" ht="15.75">
      <c r="C40" s="64" t="s">
        <v>295</v>
      </c>
      <c r="D40" s="63"/>
      <c r="E40" s="62"/>
      <c r="F40" s="62"/>
      <c r="G40" s="62"/>
    </row>
    <row r="44" spans="1:7" ht="15">
      <c r="A44" s="62"/>
      <c r="B44" s="62"/>
      <c r="C44" s="62"/>
      <c r="D44" s="60" t="s">
        <v>4</v>
      </c>
      <c r="E44" s="62"/>
      <c r="F44" s="62"/>
      <c r="G44" s="62"/>
    </row>
    <row r="45" spans="1:7" ht="15.75">
      <c r="A45" s="64"/>
      <c r="B45" s="62"/>
      <c r="C45" s="62"/>
      <c r="D45" s="67" t="s">
        <v>296</v>
      </c>
      <c r="E45" s="62"/>
      <c r="F45" s="62"/>
      <c r="G45" s="62"/>
    </row>
    <row r="46" spans="1:7" ht="15.75">
      <c r="A46" s="64"/>
      <c r="B46" s="62"/>
      <c r="C46" s="62"/>
      <c r="D46" s="62"/>
      <c r="E46" s="62"/>
      <c r="F46" s="62"/>
      <c r="G46" s="62"/>
    </row>
    <row r="47" spans="1:7" ht="15.75">
      <c r="A47" s="64"/>
      <c r="B47" s="62"/>
      <c r="C47" s="62"/>
      <c r="D47" s="62"/>
      <c r="E47" s="62"/>
      <c r="F47" s="62"/>
      <c r="G47" s="62"/>
    </row>
    <row r="48" spans="1:7" ht="15">
      <c r="A48" s="62"/>
      <c r="B48" s="62"/>
      <c r="C48" s="62"/>
      <c r="D48" s="60" t="s">
        <v>5</v>
      </c>
      <c r="E48" s="62"/>
      <c r="F48" s="62"/>
      <c r="G48" s="62"/>
    </row>
    <row r="49" spans="1:7" ht="15.75">
      <c r="A49" s="66"/>
      <c r="B49" s="62"/>
      <c r="C49" s="62"/>
      <c r="E49" s="62"/>
      <c r="F49" s="62"/>
      <c r="G49" s="62"/>
    </row>
    <row r="50" spans="1:7" ht="15.75">
      <c r="A50" s="64"/>
      <c r="B50" s="62"/>
      <c r="C50" s="62"/>
      <c r="D50" s="62"/>
      <c r="E50" s="62"/>
      <c r="F50" s="62"/>
      <c r="G50" s="62"/>
    </row>
    <row r="51" spans="1:7" ht="15">
      <c r="A51" s="62"/>
      <c r="B51" s="62"/>
      <c r="C51" s="62"/>
      <c r="D51" s="62"/>
      <c r="E51" s="62"/>
      <c r="F51" s="62"/>
      <c r="G51" s="62"/>
    </row>
    <row r="52" spans="1:7" ht="15">
      <c r="A52" s="62"/>
      <c r="B52" s="62"/>
      <c r="C52" s="62"/>
      <c r="D52" s="62"/>
      <c r="E52" s="62"/>
      <c r="F52" s="62"/>
      <c r="G52" s="62"/>
    </row>
    <row r="53" spans="1:7" ht="15">
      <c r="A53" s="62"/>
      <c r="B53" s="62"/>
      <c r="C53" s="62"/>
      <c r="D53" s="61" t="s">
        <v>233</v>
      </c>
      <c r="E53" s="62"/>
      <c r="F53" s="62"/>
      <c r="G53" s="62"/>
    </row>
    <row r="54" spans="1:7" ht="15">
      <c r="A54" s="62"/>
      <c r="B54" s="62"/>
      <c r="C54" s="62"/>
      <c r="D54" s="61" t="s">
        <v>128</v>
      </c>
      <c r="E54" s="62"/>
      <c r="F54" s="62"/>
      <c r="G54" s="62"/>
    </row>
    <row r="55" spans="1:7" ht="15">
      <c r="A55" s="62"/>
      <c r="B55" s="62"/>
      <c r="C55" s="62"/>
      <c r="D55" s="62"/>
      <c r="E55" s="62"/>
      <c r="F55" s="62"/>
      <c r="G55" s="62"/>
    </row>
    <row r="56" spans="1:7" ht="15">
      <c r="A56" s="62"/>
      <c r="B56" s="62"/>
      <c r="C56" s="62"/>
      <c r="D56" s="62"/>
      <c r="E56" s="62"/>
      <c r="F56" s="62"/>
      <c r="G56" s="62"/>
    </row>
    <row r="57" spans="1:7" ht="15">
      <c r="A57" s="62"/>
      <c r="B57" s="62"/>
      <c r="C57" s="62"/>
      <c r="D57" s="62"/>
      <c r="E57" s="62"/>
      <c r="F57" s="62"/>
      <c r="G57" s="62"/>
    </row>
    <row r="58" spans="1:7" ht="15.75">
      <c r="A58" s="64"/>
      <c r="B58" s="62"/>
      <c r="C58" s="62"/>
      <c r="D58" s="62"/>
      <c r="E58" s="62"/>
      <c r="F58" s="62"/>
      <c r="G58" s="62"/>
    </row>
    <row r="59" spans="1:7" ht="15.75">
      <c r="A59" s="64"/>
      <c r="B59" s="62"/>
      <c r="C59" s="62"/>
      <c r="D59" s="60" t="s">
        <v>0</v>
      </c>
      <c r="E59" s="62"/>
      <c r="F59" s="62"/>
      <c r="G59" s="62"/>
    </row>
    <row r="60" spans="1:7" ht="15.75">
      <c r="A60" s="64"/>
      <c r="B60" s="62"/>
      <c r="C60" s="62"/>
      <c r="D60" s="61" t="s">
        <v>2</v>
      </c>
      <c r="E60" s="62"/>
      <c r="F60" s="62"/>
      <c r="G60" s="62"/>
    </row>
    <row r="61" spans="1:12" ht="15.75">
      <c r="A61" s="64"/>
      <c r="B61" s="62"/>
      <c r="C61" s="62"/>
      <c r="D61" s="62"/>
      <c r="E61" s="62"/>
      <c r="F61" s="62"/>
      <c r="G61" s="62"/>
      <c r="L61" s="65"/>
    </row>
    <row r="62" spans="1:7" ht="15.75">
      <c r="A62" s="64"/>
      <c r="B62" s="62"/>
      <c r="C62" s="62"/>
      <c r="D62" s="62"/>
      <c r="E62" s="62"/>
      <c r="F62" s="62"/>
      <c r="G62" s="62"/>
    </row>
    <row r="63" spans="1:7" ht="15.75">
      <c r="A63" s="64"/>
      <c r="B63" s="62"/>
      <c r="C63" s="62"/>
      <c r="D63" s="62"/>
      <c r="E63" s="62"/>
      <c r="F63" s="62"/>
      <c r="G63" s="62"/>
    </row>
    <row r="64" spans="1:8" ht="15">
      <c r="A64" s="234" t="s">
        <v>3</v>
      </c>
      <c r="B64" s="234"/>
      <c r="C64" s="234"/>
      <c r="D64" s="234"/>
      <c r="E64" s="234"/>
      <c r="F64" s="234"/>
      <c r="G64" s="234"/>
      <c r="H64" s="234"/>
    </row>
    <row r="65" spans="1:7" ht="15.75">
      <c r="A65" s="64"/>
      <c r="B65" s="62"/>
      <c r="C65" s="62"/>
      <c r="D65" s="62"/>
      <c r="E65" s="62"/>
      <c r="F65" s="62"/>
      <c r="G65" s="62"/>
    </row>
    <row r="66" spans="1:7" ht="15.75">
      <c r="A66" s="64"/>
      <c r="B66" s="62"/>
      <c r="C66" s="62"/>
      <c r="D66" s="62"/>
      <c r="E66" s="62"/>
      <c r="F66" s="62"/>
      <c r="G66" s="62"/>
    </row>
    <row r="67" spans="1:7" ht="15.75">
      <c r="A67" s="64"/>
      <c r="B67" s="62"/>
      <c r="C67" s="62"/>
      <c r="D67" s="62"/>
      <c r="E67" s="62"/>
      <c r="F67" s="62"/>
      <c r="G67" s="62"/>
    </row>
    <row r="68" spans="1:7" ht="15.75">
      <c r="A68" s="64"/>
      <c r="B68" s="62"/>
      <c r="C68" s="62"/>
      <c r="D68" s="62"/>
      <c r="E68" s="62"/>
      <c r="F68" s="62"/>
      <c r="G68" s="62"/>
    </row>
    <row r="69" spans="1:7" ht="15.75">
      <c r="A69" s="64"/>
      <c r="B69" s="62"/>
      <c r="C69" s="62"/>
      <c r="D69" s="62"/>
      <c r="E69" s="62"/>
      <c r="F69" s="62"/>
      <c r="G69" s="62"/>
    </row>
    <row r="70" spans="1:7" ht="15.75">
      <c r="A70" s="64"/>
      <c r="B70" s="62"/>
      <c r="C70" s="62"/>
      <c r="D70" s="62"/>
      <c r="E70" s="62"/>
      <c r="F70" s="62"/>
      <c r="G70" s="62"/>
    </row>
    <row r="71" spans="1:7" ht="15.75">
      <c r="A71" s="64"/>
      <c r="B71" s="62"/>
      <c r="C71" s="62"/>
      <c r="D71" s="62"/>
      <c r="E71" s="62"/>
      <c r="F71" s="62"/>
      <c r="G71" s="62"/>
    </row>
    <row r="72" spans="1:7" ht="15.75">
      <c r="A72" s="64"/>
      <c r="B72" s="62"/>
      <c r="C72" s="62"/>
      <c r="D72" s="62"/>
      <c r="E72" s="62"/>
      <c r="F72" s="62"/>
      <c r="G72" s="62"/>
    </row>
    <row r="73" spans="1:7" ht="15.75">
      <c r="A73" s="64"/>
      <c r="B73" s="62"/>
      <c r="C73" s="62"/>
      <c r="D73" s="62"/>
      <c r="E73" s="62"/>
      <c r="F73" s="62"/>
      <c r="G73" s="62"/>
    </row>
    <row r="74" spans="1:7" ht="15.75">
      <c r="A74" s="64"/>
      <c r="B74" s="62"/>
      <c r="C74" s="62"/>
      <c r="D74" s="62"/>
      <c r="E74" s="62"/>
      <c r="F74" s="62"/>
      <c r="G74" s="62"/>
    </row>
    <row r="75" spans="1:7" ht="15.75">
      <c r="A75" s="64"/>
      <c r="B75" s="62"/>
      <c r="C75" s="62"/>
      <c r="D75" s="62"/>
      <c r="E75" s="62"/>
      <c r="F75" s="62"/>
      <c r="G75" s="62"/>
    </row>
    <row r="76" spans="1:7" ht="15.75">
      <c r="A76" s="64"/>
      <c r="B76" s="62"/>
      <c r="C76" s="62"/>
      <c r="D76" s="62"/>
      <c r="E76" s="62"/>
      <c r="F76" s="62"/>
      <c r="G76" s="62"/>
    </row>
    <row r="77" spans="1:7" ht="15.75">
      <c r="A77" s="64"/>
      <c r="B77" s="62"/>
      <c r="C77" s="62"/>
      <c r="D77" s="62"/>
      <c r="E77" s="62"/>
      <c r="F77" s="62"/>
      <c r="G77" s="62"/>
    </row>
    <row r="78" spans="1:7" ht="15.75">
      <c r="A78" s="64"/>
      <c r="B78" s="62"/>
      <c r="C78" s="62"/>
      <c r="D78" s="62"/>
      <c r="E78" s="62"/>
      <c r="F78" s="62"/>
      <c r="G78" s="62"/>
    </row>
    <row r="79" spans="1:7" ht="10.5" customHeight="1">
      <c r="A79" s="58" t="s">
        <v>127</v>
      </c>
      <c r="B79" s="62"/>
      <c r="C79" s="62"/>
      <c r="D79" s="62"/>
      <c r="E79" s="62"/>
      <c r="F79" s="62"/>
      <c r="G79" s="62"/>
    </row>
    <row r="80" spans="1:7" ht="10.5" customHeight="1">
      <c r="A80" s="58" t="s">
        <v>123</v>
      </c>
      <c r="B80" s="62"/>
      <c r="C80" s="62"/>
      <c r="D80" s="62"/>
      <c r="E80" s="62"/>
      <c r="F80" s="62"/>
      <c r="G80" s="62"/>
    </row>
    <row r="81" spans="1:7" ht="10.5" customHeight="1">
      <c r="A81" s="58" t="s">
        <v>126</v>
      </c>
      <c r="B81" s="62"/>
      <c r="C81" s="62"/>
      <c r="D81" s="62"/>
      <c r="E81" s="62"/>
      <c r="F81" s="62"/>
      <c r="G81" s="62"/>
    </row>
    <row r="82" spans="1:7" ht="10.5" customHeight="1">
      <c r="A82" s="58" t="s">
        <v>125</v>
      </c>
      <c r="B82" s="62"/>
      <c r="C82" s="58"/>
      <c r="D82" s="63"/>
      <c r="E82" s="62"/>
      <c r="F82" s="62"/>
      <c r="G82" s="62"/>
    </row>
    <row r="83" spans="1:7" ht="10.5" customHeight="1">
      <c r="A83" s="43" t="s">
        <v>124</v>
      </c>
      <c r="B83" s="62"/>
      <c r="C83" s="62"/>
      <c r="D83" s="62"/>
      <c r="E83" s="62"/>
      <c r="F83" s="62"/>
      <c r="G83" s="62"/>
    </row>
    <row r="84" spans="1:7" ht="15">
      <c r="A84" s="62"/>
      <c r="B84" s="62"/>
      <c r="C84" s="62"/>
      <c r="D84" s="62"/>
      <c r="E84" s="62"/>
      <c r="F84" s="62"/>
      <c r="G84" s="62"/>
    </row>
    <row r="85" spans="1:7" ht="15">
      <c r="A85" s="51"/>
      <c r="B85" s="45"/>
      <c r="C85" s="49"/>
      <c r="D85" s="49"/>
      <c r="E85" s="49"/>
      <c r="F85" s="49"/>
      <c r="G85" s="48"/>
    </row>
    <row r="86" spans="1:12" ht="6.75" customHeight="1">
      <c r="A86" s="51"/>
      <c r="B86" s="45"/>
      <c r="C86" s="49"/>
      <c r="D86" s="49"/>
      <c r="E86" s="49"/>
      <c r="F86" s="49"/>
      <c r="G86" s="48"/>
      <c r="L86" s="60"/>
    </row>
    <row r="87" spans="1:12" ht="16.5" customHeight="1">
      <c r="A87" s="58"/>
      <c r="B87" s="45"/>
      <c r="C87" s="49"/>
      <c r="D87" s="49"/>
      <c r="E87" s="49"/>
      <c r="F87" s="49"/>
      <c r="G87" s="48"/>
      <c r="L87" s="61"/>
    </row>
    <row r="88" spans="1:12" ht="12.75" customHeight="1">
      <c r="A88" s="58"/>
      <c r="B88" s="45"/>
      <c r="C88" s="49"/>
      <c r="D88" s="49"/>
      <c r="E88" s="49"/>
      <c r="F88" s="49"/>
      <c r="G88" s="48"/>
      <c r="L88" s="59"/>
    </row>
    <row r="89" spans="1:12" ht="12.75" customHeight="1">
      <c r="A89" s="58"/>
      <c r="B89" s="45"/>
      <c r="C89" s="49"/>
      <c r="D89" s="49"/>
      <c r="E89" s="49"/>
      <c r="F89" s="49"/>
      <c r="G89" s="48"/>
      <c r="L89" s="59"/>
    </row>
    <row r="90" spans="1:12" ht="12.75" customHeight="1">
      <c r="A90" s="58"/>
      <c r="B90" s="45"/>
      <c r="C90" s="49"/>
      <c r="D90" s="49"/>
      <c r="E90" s="49"/>
      <c r="F90" s="49"/>
      <c r="G90" s="48"/>
      <c r="L90" s="59"/>
    </row>
    <row r="91" spans="1:12" ht="12.75" customHeight="1">
      <c r="A91" s="43"/>
      <c r="B91" s="45"/>
      <c r="C91" s="49"/>
      <c r="D91" s="49"/>
      <c r="E91" s="49"/>
      <c r="F91" s="49"/>
      <c r="G91" s="48"/>
      <c r="L91" s="60"/>
    </row>
    <row r="92" spans="1:12" ht="12.75" customHeight="1">
      <c r="A92" s="51"/>
      <c r="B92" s="45"/>
      <c r="C92" s="49"/>
      <c r="D92" s="49"/>
      <c r="E92" s="49"/>
      <c r="F92" s="49"/>
      <c r="G92" s="48"/>
      <c r="L92" s="59"/>
    </row>
    <row r="93" spans="1:12" ht="12.75" customHeight="1">
      <c r="A93" s="51"/>
      <c r="B93" s="45"/>
      <c r="C93" s="49"/>
      <c r="D93" s="49"/>
      <c r="E93" s="49"/>
      <c r="F93" s="49"/>
      <c r="G93" s="48"/>
      <c r="L93" s="59"/>
    </row>
    <row r="94" spans="1:12" ht="12.75" customHeight="1">
      <c r="A94" s="51"/>
      <c r="B94" s="45"/>
      <c r="C94" s="49"/>
      <c r="D94" s="49"/>
      <c r="E94" s="49"/>
      <c r="F94" s="49"/>
      <c r="G94" s="48"/>
      <c r="L94" s="59"/>
    </row>
    <row r="95" spans="1:12" ht="12.75" customHeight="1">
      <c r="A95" s="51"/>
      <c r="B95" s="45"/>
      <c r="C95" s="49"/>
      <c r="D95" s="49"/>
      <c r="E95" s="49"/>
      <c r="F95" s="49"/>
      <c r="G95" s="48"/>
      <c r="L95" s="59"/>
    </row>
    <row r="96" spans="1:12" ht="12.75" customHeight="1">
      <c r="A96" s="51"/>
      <c r="B96" s="45"/>
      <c r="C96" s="49"/>
      <c r="D96" s="49"/>
      <c r="E96" s="49"/>
      <c r="F96" s="49"/>
      <c r="G96" s="48"/>
      <c r="L96" s="59"/>
    </row>
    <row r="97" spans="1:12" ht="12.75" customHeight="1">
      <c r="A97" s="51"/>
      <c r="B97" s="45"/>
      <c r="C97" s="49"/>
      <c r="D97" s="49"/>
      <c r="E97" s="49"/>
      <c r="F97" s="49"/>
      <c r="G97" s="48"/>
      <c r="L97" s="59"/>
    </row>
    <row r="98" spans="1:12" ht="12.75" customHeight="1">
      <c r="A98" s="51"/>
      <c r="B98" s="45"/>
      <c r="C98" s="45"/>
      <c r="D98" s="45"/>
      <c r="E98" s="49"/>
      <c r="F98" s="49"/>
      <c r="G98" s="48"/>
      <c r="L98" s="59"/>
    </row>
    <row r="99" spans="1:12" ht="12.75" customHeight="1">
      <c r="A99" s="51"/>
      <c r="B99" s="45"/>
      <c r="C99" s="49"/>
      <c r="D99" s="49"/>
      <c r="E99" s="49"/>
      <c r="F99" s="49"/>
      <c r="G99" s="48"/>
      <c r="L99" s="58"/>
    </row>
    <row r="100" spans="1:12" ht="12.75" customHeight="1">
      <c r="A100" s="51"/>
      <c r="B100" s="45"/>
      <c r="C100" s="49"/>
      <c r="D100" s="49"/>
      <c r="E100" s="49"/>
      <c r="F100" s="49"/>
      <c r="G100" s="48"/>
      <c r="L100" s="58"/>
    </row>
    <row r="101" spans="1:12" ht="12.75" customHeight="1">
      <c r="A101" s="51"/>
      <c r="B101" s="45"/>
      <c r="C101" s="49"/>
      <c r="D101" s="49"/>
      <c r="E101" s="49"/>
      <c r="F101" s="49"/>
      <c r="G101" s="48"/>
      <c r="L101" s="58"/>
    </row>
    <row r="102" spans="1:12" ht="12.75" customHeight="1">
      <c r="A102" s="51"/>
      <c r="B102" s="45"/>
      <c r="C102" s="49"/>
      <c r="D102" s="49"/>
      <c r="E102" s="49"/>
      <c r="F102" s="49"/>
      <c r="G102" s="48"/>
      <c r="L102" s="43"/>
    </row>
    <row r="103" spans="1:7" ht="12.75" customHeight="1">
      <c r="A103" s="51"/>
      <c r="B103" s="45"/>
      <c r="C103" s="49"/>
      <c r="D103" s="49"/>
      <c r="E103" s="49"/>
      <c r="F103" s="49"/>
      <c r="G103" s="48"/>
    </row>
    <row r="104" spans="1:7" ht="12.75" customHeight="1">
      <c r="A104" s="51"/>
      <c r="B104" s="45"/>
      <c r="C104" s="49"/>
      <c r="D104" s="49"/>
      <c r="E104" s="49"/>
      <c r="F104" s="49"/>
      <c r="G104" s="48"/>
    </row>
    <row r="105" spans="1:7" ht="12.75" customHeight="1">
      <c r="A105" s="51"/>
      <c r="B105" s="45"/>
      <c r="C105" s="49"/>
      <c r="D105" s="49"/>
      <c r="E105" s="49"/>
      <c r="F105" s="49"/>
      <c r="G105" s="48"/>
    </row>
    <row r="106" spans="1:8" ht="12.75" customHeight="1">
      <c r="A106" s="51"/>
      <c r="B106" s="50"/>
      <c r="C106" s="49"/>
      <c r="D106" s="49"/>
      <c r="E106" s="49"/>
      <c r="F106" s="49"/>
      <c r="G106" s="48"/>
      <c r="H106" s="41"/>
    </row>
    <row r="107" spans="1:8" ht="12.75" customHeight="1">
      <c r="A107" s="51"/>
      <c r="B107" s="50"/>
      <c r="C107" s="49"/>
      <c r="D107" s="49"/>
      <c r="E107" s="49"/>
      <c r="F107" s="49"/>
      <c r="G107" s="48"/>
      <c r="H107" s="41"/>
    </row>
    <row r="108" spans="1:8" ht="6.75" customHeight="1">
      <c r="A108" s="51"/>
      <c r="B108" s="49"/>
      <c r="C108" s="49"/>
      <c r="D108" s="49"/>
      <c r="E108" s="49"/>
      <c r="F108" s="49"/>
      <c r="G108" s="57"/>
      <c r="H108" s="41"/>
    </row>
    <row r="109" spans="1:8" ht="15">
      <c r="A109" s="54"/>
      <c r="B109" s="56"/>
      <c r="C109" s="56"/>
      <c r="D109" s="56"/>
      <c r="E109" s="56"/>
      <c r="F109" s="56"/>
      <c r="G109" s="55"/>
      <c r="H109" s="41"/>
    </row>
    <row r="110" spans="1:8" ht="6.75" customHeight="1">
      <c r="A110" s="54"/>
      <c r="B110" s="53"/>
      <c r="C110" s="53"/>
      <c r="D110" s="53"/>
      <c r="E110" s="53"/>
      <c r="F110" s="53"/>
      <c r="G110" s="52"/>
      <c r="H110" s="41"/>
    </row>
    <row r="111" spans="1:8" ht="12.75" customHeight="1">
      <c r="A111" s="51"/>
      <c r="B111" s="50"/>
      <c r="C111" s="49"/>
      <c r="D111" s="49"/>
      <c r="E111" s="49"/>
      <c r="F111" s="49"/>
      <c r="G111" s="48"/>
      <c r="H111" s="41"/>
    </row>
    <row r="112" spans="1:8" ht="12.75" customHeight="1">
      <c r="A112" s="51"/>
      <c r="B112" s="50"/>
      <c r="C112" s="49"/>
      <c r="D112" s="49"/>
      <c r="E112" s="49"/>
      <c r="F112" s="49"/>
      <c r="G112" s="48"/>
      <c r="H112" s="41"/>
    </row>
    <row r="113" spans="1:8" ht="12.75" customHeight="1">
      <c r="A113" s="51"/>
      <c r="B113" s="50"/>
      <c r="C113" s="49"/>
      <c r="D113" s="49"/>
      <c r="E113" s="49"/>
      <c r="F113" s="49"/>
      <c r="G113" s="48"/>
      <c r="H113" s="41"/>
    </row>
    <row r="114" spans="1:8" ht="12.75" customHeight="1">
      <c r="A114" s="51"/>
      <c r="B114" s="50"/>
      <c r="C114" s="49"/>
      <c r="D114" s="49"/>
      <c r="E114" s="49"/>
      <c r="F114" s="49"/>
      <c r="G114" s="48"/>
      <c r="H114" s="41"/>
    </row>
    <row r="115" spans="1:8" ht="12.75" customHeight="1">
      <c r="A115" s="51"/>
      <c r="B115" s="50"/>
      <c r="C115" s="49"/>
      <c r="D115" s="49"/>
      <c r="E115" s="49"/>
      <c r="F115" s="49"/>
      <c r="G115" s="48"/>
      <c r="H115" s="41"/>
    </row>
    <row r="116" spans="1:8" ht="12.75" customHeight="1">
      <c r="A116" s="51"/>
      <c r="B116" s="50"/>
      <c r="C116" s="49"/>
      <c r="D116" s="49"/>
      <c r="E116" s="49"/>
      <c r="F116" s="49"/>
      <c r="G116" s="48"/>
      <c r="H116" s="41"/>
    </row>
    <row r="117" spans="1:8" ht="12.75" customHeight="1">
      <c r="A117" s="51"/>
      <c r="B117" s="50"/>
      <c r="C117" s="49"/>
      <c r="D117" s="49"/>
      <c r="E117" s="49"/>
      <c r="F117" s="49"/>
      <c r="G117" s="48"/>
      <c r="H117" s="41"/>
    </row>
    <row r="118" spans="1:8" ht="12.75" customHeight="1">
      <c r="A118" s="51"/>
      <c r="B118" s="50"/>
      <c r="C118" s="49"/>
      <c r="D118" s="49"/>
      <c r="E118" s="49"/>
      <c r="F118" s="49"/>
      <c r="G118" s="48"/>
      <c r="H118" s="41"/>
    </row>
    <row r="119" spans="1:8" ht="12.75" customHeight="1">
      <c r="A119" s="51"/>
      <c r="B119" s="50"/>
      <c r="C119" s="49"/>
      <c r="D119" s="49"/>
      <c r="E119" s="49"/>
      <c r="F119" s="49"/>
      <c r="G119" s="48"/>
      <c r="H119" s="41"/>
    </row>
    <row r="120" spans="1:8" ht="12.75" customHeight="1">
      <c r="A120" s="51"/>
      <c r="B120" s="50"/>
      <c r="C120" s="49"/>
      <c r="D120" s="49"/>
      <c r="E120" s="49"/>
      <c r="F120" s="49"/>
      <c r="G120" s="48"/>
      <c r="H120" s="41"/>
    </row>
    <row r="121" spans="1:8" ht="12.75" customHeight="1">
      <c r="A121" s="51"/>
      <c r="B121" s="50"/>
      <c r="C121" s="49"/>
      <c r="D121" s="49"/>
      <c r="E121" s="49"/>
      <c r="F121" s="49"/>
      <c r="G121" s="48"/>
      <c r="H121" s="41"/>
    </row>
    <row r="122" spans="1:8" ht="12.75" customHeight="1">
      <c r="A122" s="51"/>
      <c r="B122" s="50"/>
      <c r="C122" s="49"/>
      <c r="D122" s="49"/>
      <c r="E122" s="49"/>
      <c r="F122" s="49"/>
      <c r="G122" s="48"/>
      <c r="H122" s="41"/>
    </row>
    <row r="123" spans="1:8" ht="54.75" customHeight="1">
      <c r="A123" s="231"/>
      <c r="B123" s="231"/>
      <c r="C123" s="231"/>
      <c r="D123" s="231"/>
      <c r="E123" s="231"/>
      <c r="F123" s="231"/>
      <c r="G123" s="231"/>
      <c r="H123" s="41"/>
    </row>
    <row r="124" spans="1:7" ht="15" customHeight="1">
      <c r="A124" s="47"/>
      <c r="B124" s="47"/>
      <c r="C124" s="47"/>
      <c r="D124" s="47"/>
      <c r="E124" s="47"/>
      <c r="F124" s="47"/>
      <c r="G124" s="47"/>
    </row>
    <row r="125" spans="1:7" ht="15" customHeight="1">
      <c r="A125" s="46"/>
      <c r="B125" s="46"/>
      <c r="C125" s="46"/>
      <c r="D125" s="46"/>
      <c r="E125" s="46"/>
      <c r="F125" s="46"/>
      <c r="G125" s="46"/>
    </row>
    <row r="126" spans="1:7" ht="15" customHeight="1">
      <c r="A126" s="45"/>
      <c r="B126" s="45"/>
      <c r="C126" s="45"/>
      <c r="D126" s="45"/>
      <c r="E126" s="45"/>
      <c r="F126" s="45"/>
      <c r="G126" s="45"/>
    </row>
    <row r="127" spans="1:7" ht="10.5" customHeight="1">
      <c r="A127" s="44"/>
      <c r="C127" s="41"/>
      <c r="D127" s="41"/>
      <c r="E127" s="41"/>
      <c r="F127" s="41"/>
      <c r="G127" s="41"/>
    </row>
    <row r="128" spans="1:7" ht="10.5" customHeight="1">
      <c r="A128" s="44"/>
      <c r="C128" s="41"/>
      <c r="D128" s="41"/>
      <c r="E128" s="41"/>
      <c r="F128" s="41"/>
      <c r="G128" s="41"/>
    </row>
    <row r="129" spans="1:7" ht="10.5" customHeight="1">
      <c r="A129" s="44"/>
      <c r="C129" s="41"/>
      <c r="D129" s="41"/>
      <c r="E129" s="41"/>
      <c r="F129" s="41"/>
      <c r="G129" s="41"/>
    </row>
    <row r="130" spans="1:7" ht="10.5" customHeight="1">
      <c r="A130" s="43"/>
      <c r="B130" s="42"/>
      <c r="C130" s="41"/>
      <c r="D130" s="41"/>
      <c r="E130" s="41"/>
      <c r="F130" s="41"/>
      <c r="G130" s="41"/>
    </row>
    <row r="131" ht="10.5" customHeight="1"/>
  </sheetData>
  <sheetProtection/>
  <mergeCells count="4">
    <mergeCell ref="A123:G123"/>
    <mergeCell ref="C13:H13"/>
    <mergeCell ref="C15:H15"/>
    <mergeCell ref="A64:H64"/>
  </mergeCells>
  <printOptions/>
  <pageMargins left="0.7480314960629921" right="0.7480314960629921" top="1.5392519685039372" bottom="0.984251968503937" header="0.31496062992125984" footer="0.31496062992125984"/>
  <pageSetup horizontalDpi="300" verticalDpi="300" orientation="portrait" scale="95"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31:I36"/>
  <sheetViews>
    <sheetView view="pageBreakPreview" zoomScaleSheetLayoutView="100" zoomScalePageLayoutView="0" workbookViewId="0" topLeftCell="A4">
      <selection activeCell="M26" sqref="M26"/>
    </sheetView>
  </sheetViews>
  <sheetFormatPr defaultColWidth="11.421875" defaultRowHeight="12.75"/>
  <sheetData>
    <row r="31" spans="1:9" ht="12.75">
      <c r="A31" s="68"/>
      <c r="B31" s="68"/>
      <c r="C31" s="68"/>
      <c r="D31" s="68"/>
      <c r="E31" s="68"/>
      <c r="F31" s="68"/>
      <c r="G31" s="68"/>
      <c r="H31" s="68"/>
      <c r="I31" s="68"/>
    </row>
    <row r="32" spans="1:9" ht="12.75">
      <c r="A32" s="22" t="s">
        <v>413</v>
      </c>
      <c r="B32" s="22"/>
      <c r="C32" s="22"/>
      <c r="D32" s="22"/>
      <c r="E32" s="22"/>
      <c r="F32" s="22"/>
      <c r="G32" s="22"/>
      <c r="H32" s="22"/>
      <c r="I32" s="22"/>
    </row>
    <row r="33" spans="1:9" ht="12.75">
      <c r="A33" s="268" t="s">
        <v>414</v>
      </c>
      <c r="B33" s="268"/>
      <c r="C33" s="268"/>
      <c r="D33" s="268"/>
      <c r="E33" s="268"/>
      <c r="F33" s="268"/>
      <c r="G33" s="268"/>
      <c r="H33" s="268"/>
      <c r="I33" s="268"/>
    </row>
    <row r="34" spans="1:9" ht="12.75">
      <c r="A34" s="268"/>
      <c r="B34" s="268"/>
      <c r="C34" s="268"/>
      <c r="D34" s="268"/>
      <c r="E34" s="268"/>
      <c r="F34" s="268"/>
      <c r="G34" s="268"/>
      <c r="H34" s="268"/>
      <c r="I34" s="268"/>
    </row>
    <row r="35" spans="1:9" ht="72" customHeight="1">
      <c r="A35" s="268"/>
      <c r="B35" s="268"/>
      <c r="C35" s="268"/>
      <c r="D35" s="268"/>
      <c r="E35" s="268"/>
      <c r="F35" s="268"/>
      <c r="G35" s="268"/>
      <c r="H35" s="268"/>
      <c r="I35" s="268"/>
    </row>
    <row r="36" ht="12.75">
      <c r="A36" s="221"/>
    </row>
  </sheetData>
  <sheetProtection/>
  <mergeCells count="1">
    <mergeCell ref="A33:I35"/>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86" r:id="rId2"/>
  <headerFooter>
    <oddHeader>&amp;LODEPA</oddHeader>
    <oddFooter>&amp;C10</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45"/>
  <sheetViews>
    <sheetView showZeros="0" view="pageBreakPreview" zoomScaleSheetLayoutView="100" zoomScalePageLayoutView="0" workbookViewId="0" topLeftCell="A19">
      <selection activeCell="A32" sqref="A32:J45"/>
    </sheetView>
  </sheetViews>
  <sheetFormatPr defaultColWidth="11.421875" defaultRowHeight="12.75" customHeight="1"/>
  <cols>
    <col min="1" max="16384" width="11.421875" style="3" customWidth="1"/>
  </cols>
  <sheetData>
    <row r="1" ht="12.75" customHeight="1">
      <c r="K1" s="91"/>
    </row>
    <row r="32" spans="1:10" ht="12.75" customHeight="1">
      <c r="A32" s="269" t="s">
        <v>415</v>
      </c>
      <c r="B32" s="269"/>
      <c r="C32" s="269"/>
      <c r="D32" s="269"/>
      <c r="E32" s="269"/>
      <c r="F32" s="269"/>
      <c r="G32" s="269"/>
      <c r="H32" s="269"/>
      <c r="I32" s="269"/>
      <c r="J32" s="269"/>
    </row>
    <row r="33" spans="1:10" ht="12.75" customHeight="1">
      <c r="A33" s="269"/>
      <c r="B33" s="269"/>
      <c r="C33" s="269"/>
      <c r="D33" s="269"/>
      <c r="E33" s="269"/>
      <c r="F33" s="269"/>
      <c r="G33" s="269"/>
      <c r="H33" s="269"/>
      <c r="I33" s="269"/>
      <c r="J33" s="269"/>
    </row>
    <row r="34" spans="1:10" ht="12.75" customHeight="1">
      <c r="A34" s="269"/>
      <c r="B34" s="269"/>
      <c r="C34" s="269"/>
      <c r="D34" s="269"/>
      <c r="E34" s="269"/>
      <c r="F34" s="269"/>
      <c r="G34" s="269"/>
      <c r="H34" s="269"/>
      <c r="I34" s="269"/>
      <c r="J34" s="269"/>
    </row>
    <row r="35" spans="1:10" ht="12.75" customHeight="1">
      <c r="A35" s="269"/>
      <c r="B35" s="269"/>
      <c r="C35" s="269"/>
      <c r="D35" s="269"/>
      <c r="E35" s="269"/>
      <c r="F35" s="269"/>
      <c r="G35" s="269"/>
      <c r="H35" s="269"/>
      <c r="I35" s="269"/>
      <c r="J35" s="269"/>
    </row>
    <row r="36" spans="1:10" ht="12.75" customHeight="1">
      <c r="A36" s="269"/>
      <c r="B36" s="269"/>
      <c r="C36" s="269"/>
      <c r="D36" s="269"/>
      <c r="E36" s="269"/>
      <c r="F36" s="269"/>
      <c r="G36" s="269"/>
      <c r="H36" s="269"/>
      <c r="I36" s="269"/>
      <c r="J36" s="269"/>
    </row>
    <row r="37" spans="1:10" ht="12.75" customHeight="1">
      <c r="A37" s="269"/>
      <c r="B37" s="269"/>
      <c r="C37" s="269"/>
      <c r="D37" s="269"/>
      <c r="E37" s="269"/>
      <c r="F37" s="269"/>
      <c r="G37" s="269"/>
      <c r="H37" s="269"/>
      <c r="I37" s="269"/>
      <c r="J37" s="269"/>
    </row>
    <row r="38" spans="1:10" ht="12.75" customHeight="1">
      <c r="A38" s="269"/>
      <c r="B38" s="269"/>
      <c r="C38" s="269"/>
      <c r="D38" s="269"/>
      <c r="E38" s="269"/>
      <c r="F38" s="269"/>
      <c r="G38" s="269"/>
      <c r="H38" s="269"/>
      <c r="I38" s="269"/>
      <c r="J38" s="269"/>
    </row>
    <row r="39" spans="1:10" ht="12.75" customHeight="1">
      <c r="A39" s="269"/>
      <c r="B39" s="269"/>
      <c r="C39" s="269"/>
      <c r="D39" s="269"/>
      <c r="E39" s="269"/>
      <c r="F39" s="269"/>
      <c r="G39" s="269"/>
      <c r="H39" s="269"/>
      <c r="I39" s="269"/>
      <c r="J39" s="269"/>
    </row>
    <row r="40" spans="1:10" ht="12.75" customHeight="1">
      <c r="A40" s="269"/>
      <c r="B40" s="269"/>
      <c r="C40" s="269"/>
      <c r="D40" s="269"/>
      <c r="E40" s="269"/>
      <c r="F40" s="269"/>
      <c r="G40" s="269"/>
      <c r="H40" s="269"/>
      <c r="I40" s="269"/>
      <c r="J40" s="269"/>
    </row>
    <row r="41" spans="1:10" ht="12.75" customHeight="1">
      <c r="A41" s="269"/>
      <c r="B41" s="269"/>
      <c r="C41" s="269"/>
      <c r="D41" s="269"/>
      <c r="E41" s="269"/>
      <c r="F41" s="269"/>
      <c r="G41" s="269"/>
      <c r="H41" s="269"/>
      <c r="I41" s="269"/>
      <c r="J41" s="269"/>
    </row>
    <row r="42" spans="1:10" ht="12.75" customHeight="1">
      <c r="A42" s="269"/>
      <c r="B42" s="269"/>
      <c r="C42" s="269"/>
      <c r="D42" s="269"/>
      <c r="E42" s="269"/>
      <c r="F42" s="269"/>
      <c r="G42" s="269"/>
      <c r="H42" s="269"/>
      <c r="I42" s="269"/>
      <c r="J42" s="269"/>
    </row>
    <row r="43" spans="1:10" ht="12.75" customHeight="1">
      <c r="A43" s="269"/>
      <c r="B43" s="269"/>
      <c r="C43" s="269"/>
      <c r="D43" s="269"/>
      <c r="E43" s="269"/>
      <c r="F43" s="269"/>
      <c r="G43" s="269"/>
      <c r="H43" s="269"/>
      <c r="I43" s="269"/>
      <c r="J43" s="269"/>
    </row>
    <row r="44" spans="1:10" ht="12.75" customHeight="1">
      <c r="A44" s="269"/>
      <c r="B44" s="269"/>
      <c r="C44" s="269"/>
      <c r="D44" s="269"/>
      <c r="E44" s="269"/>
      <c r="F44" s="269"/>
      <c r="G44" s="269"/>
      <c r="H44" s="269"/>
      <c r="I44" s="269"/>
      <c r="J44" s="269"/>
    </row>
    <row r="45" spans="1:10" ht="123" customHeight="1">
      <c r="A45" s="269"/>
      <c r="B45" s="269"/>
      <c r="C45" s="269"/>
      <c r="D45" s="269"/>
      <c r="E45" s="269"/>
      <c r="F45" s="269"/>
      <c r="G45" s="269"/>
      <c r="H45" s="269"/>
      <c r="I45" s="269"/>
      <c r="J45" s="269"/>
    </row>
  </sheetData>
  <sheetProtection/>
  <mergeCells count="1">
    <mergeCell ref="A32:J45"/>
  </mergeCells>
  <printOptions/>
  <pageMargins left="0.7480314960629921" right="0.7480314960629921" top="0.984251968503937" bottom="0.984251968503937" header="0.31496062992125984" footer="0.31496062992125984"/>
  <pageSetup fitToHeight="1" fitToWidth="1" horizontalDpi="600" verticalDpi="600" orientation="portrait" scale="78" r:id="rId2"/>
  <headerFooter>
    <oddHeader>&amp;LODEPA</oddHeader>
    <oddFooter>&amp;C11</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G33"/>
  <sheetViews>
    <sheetView view="pageBreakPreview" zoomScaleSheetLayoutView="100" zoomScalePageLayoutView="0" workbookViewId="0" topLeftCell="A1">
      <selection activeCell="G12" sqref="G12"/>
    </sheetView>
  </sheetViews>
  <sheetFormatPr defaultColWidth="11.421875" defaultRowHeight="12.75"/>
  <cols>
    <col min="1" max="1" width="30.421875" style="22" customWidth="1"/>
    <col min="2" max="2" width="14.00390625" style="22" customWidth="1"/>
    <col min="3" max="3" width="20.8515625" style="22" customWidth="1"/>
    <col min="4" max="4" width="26.28125" style="22" customWidth="1"/>
    <col min="5" max="5" width="26.28125" style="0" customWidth="1"/>
  </cols>
  <sheetData>
    <row r="1" spans="1:5" ht="12.75">
      <c r="A1" s="273" t="s">
        <v>188</v>
      </c>
      <c r="B1" s="273"/>
      <c r="C1" s="273"/>
      <c r="D1" s="273"/>
      <c r="E1" s="273"/>
    </row>
    <row r="2" spans="1:5" ht="12.75">
      <c r="A2" s="236" t="s">
        <v>36</v>
      </c>
      <c r="B2" s="236"/>
      <c r="C2" s="236"/>
      <c r="D2" s="236"/>
      <c r="E2" s="236"/>
    </row>
    <row r="3" spans="1:5" ht="12.75">
      <c r="A3" s="273" t="s">
        <v>230</v>
      </c>
      <c r="B3" s="273"/>
      <c r="C3" s="273"/>
      <c r="D3" s="273"/>
      <c r="E3" s="273"/>
    </row>
    <row r="4" spans="1:5" ht="12.75">
      <c r="A4" s="274" t="s">
        <v>303</v>
      </c>
      <c r="B4" s="274"/>
      <c r="C4" s="274"/>
      <c r="D4" s="274"/>
      <c r="E4" s="274"/>
    </row>
    <row r="5" spans="1:3" ht="12.75">
      <c r="A5" s="89"/>
      <c r="B5" s="90"/>
      <c r="C5" s="90"/>
    </row>
    <row r="7" spans="1:5" ht="12.75">
      <c r="A7" s="162" t="s">
        <v>54</v>
      </c>
      <c r="B7" s="163" t="s">
        <v>29</v>
      </c>
      <c r="C7" s="163" t="s">
        <v>227</v>
      </c>
      <c r="D7" s="163" t="s">
        <v>280</v>
      </c>
      <c r="E7" s="163" t="s">
        <v>228</v>
      </c>
    </row>
    <row r="8" spans="1:7" ht="12.75">
      <c r="A8" s="270" t="s">
        <v>16</v>
      </c>
      <c r="B8" s="270"/>
      <c r="C8" s="270"/>
      <c r="D8" s="270"/>
      <c r="E8" s="270"/>
      <c r="G8" s="97"/>
    </row>
    <row r="9" spans="1:7" ht="12.75">
      <c r="A9" s="164" t="s">
        <v>193</v>
      </c>
      <c r="B9" s="165" t="s">
        <v>66</v>
      </c>
      <c r="C9" s="119">
        <v>16562</v>
      </c>
      <c r="D9" s="119">
        <f>C9/25</f>
        <v>662.48</v>
      </c>
      <c r="E9" s="167">
        <f>D9/477.13</f>
        <v>1.3884685515477964</v>
      </c>
      <c r="G9" s="98"/>
    </row>
    <row r="10" spans="1:7" ht="12.75">
      <c r="A10" s="23" t="s">
        <v>30</v>
      </c>
      <c r="B10" s="90" t="s">
        <v>66</v>
      </c>
      <c r="C10" s="104">
        <v>18750</v>
      </c>
      <c r="D10" s="104">
        <f>C10/25</f>
        <v>750</v>
      </c>
      <c r="E10" s="98">
        <f aca="true" t="shared" si="0" ref="E10:E16">D10/477.13</f>
        <v>1.5718986439754365</v>
      </c>
      <c r="G10" s="98"/>
    </row>
    <row r="11" spans="1:7" ht="12.75">
      <c r="A11" s="23" t="s">
        <v>279</v>
      </c>
      <c r="B11" s="90" t="s">
        <v>69</v>
      </c>
      <c r="C11" s="104">
        <v>10983</v>
      </c>
      <c r="D11" s="104">
        <f>C11</f>
        <v>10983</v>
      </c>
      <c r="E11" s="98">
        <f t="shared" si="0"/>
        <v>23.018883742376293</v>
      </c>
      <c r="G11" s="98"/>
    </row>
    <row r="12" spans="1:7" ht="12.75">
      <c r="A12" s="23" t="s">
        <v>416</v>
      </c>
      <c r="B12" s="90" t="s">
        <v>66</v>
      </c>
      <c r="C12" s="104">
        <v>61813</v>
      </c>
      <c r="D12" s="104">
        <f>C12/25</f>
        <v>2472.52</v>
      </c>
      <c r="E12" s="98">
        <f t="shared" si="0"/>
        <v>5.182067780269528</v>
      </c>
      <c r="G12" s="98"/>
    </row>
    <row r="13" spans="1:7" ht="12.75">
      <c r="A13" s="23" t="s">
        <v>31</v>
      </c>
      <c r="B13" s="90" t="s">
        <v>69</v>
      </c>
      <c r="C13" s="104">
        <v>6267</v>
      </c>
      <c r="D13" s="104">
        <f>C13</f>
        <v>6267</v>
      </c>
      <c r="E13" s="98">
        <f t="shared" si="0"/>
        <v>13.134785069058747</v>
      </c>
      <c r="G13" s="98"/>
    </row>
    <row r="14" spans="1:7" ht="12.75">
      <c r="A14" s="23" t="s">
        <v>288</v>
      </c>
      <c r="B14" s="90" t="s">
        <v>289</v>
      </c>
      <c r="C14" s="104">
        <v>92610</v>
      </c>
      <c r="D14" s="104">
        <f>C14/25</f>
        <v>3704.4</v>
      </c>
      <c r="E14" s="98">
        <f t="shared" si="0"/>
        <v>7.763921782323476</v>
      </c>
      <c r="G14" s="98"/>
    </row>
    <row r="15" spans="1:7" ht="12.75">
      <c r="A15" s="23" t="s">
        <v>319</v>
      </c>
      <c r="B15" s="90" t="s">
        <v>33</v>
      </c>
      <c r="C15" s="104">
        <v>21678</v>
      </c>
      <c r="D15" s="104">
        <f>C15</f>
        <v>21678</v>
      </c>
      <c r="E15" s="98">
        <f t="shared" si="0"/>
        <v>45.434158405466015</v>
      </c>
      <c r="G15" s="98"/>
    </row>
    <row r="16" spans="1:7" ht="12.75">
      <c r="A16" s="168" t="s">
        <v>194</v>
      </c>
      <c r="B16" s="169" t="s">
        <v>69</v>
      </c>
      <c r="C16" s="118">
        <v>7846</v>
      </c>
      <c r="D16" s="118">
        <v>7846</v>
      </c>
      <c r="E16" s="170">
        <f t="shared" si="0"/>
        <v>16.4441556808417</v>
      </c>
      <c r="G16" s="98"/>
    </row>
    <row r="17" spans="1:7" ht="12.75">
      <c r="A17" s="271" t="s">
        <v>15</v>
      </c>
      <c r="B17" s="271"/>
      <c r="C17" s="271"/>
      <c r="D17" s="271"/>
      <c r="E17" s="270"/>
      <c r="G17" s="97"/>
    </row>
    <row r="18" spans="1:7" ht="12.75">
      <c r="A18" s="161" t="s">
        <v>421</v>
      </c>
      <c r="B18" s="92" t="s">
        <v>34</v>
      </c>
      <c r="C18" s="104">
        <v>50600</v>
      </c>
      <c r="D18" s="104">
        <f>C18/20</f>
        <v>2530</v>
      </c>
      <c r="E18" s="172">
        <f>D18/477.13</f>
        <v>5.302538092343806</v>
      </c>
      <c r="G18" s="98"/>
    </row>
    <row r="19" spans="1:7" ht="12.75">
      <c r="A19" s="161" t="s">
        <v>318</v>
      </c>
      <c r="B19" s="92" t="s">
        <v>281</v>
      </c>
      <c r="C19" s="104">
        <v>35672</v>
      </c>
      <c r="D19" s="104">
        <f>C19/5</f>
        <v>7134.4</v>
      </c>
      <c r="E19" s="117">
        <f>D19/477.13</f>
        <v>14.952738247437805</v>
      </c>
      <c r="G19" s="98"/>
    </row>
    <row r="20" spans="1:7" ht="12.75">
      <c r="A20" s="161" t="s">
        <v>320</v>
      </c>
      <c r="B20" s="92" t="s">
        <v>33</v>
      </c>
      <c r="C20" s="104">
        <v>12075</v>
      </c>
      <c r="D20" s="104">
        <f>C20</f>
        <v>12075</v>
      </c>
      <c r="E20" s="117">
        <f>D20/477.13</f>
        <v>25.307568168004526</v>
      </c>
      <c r="G20" s="98"/>
    </row>
    <row r="21" spans="1:7" ht="12.75">
      <c r="A21" s="161" t="s">
        <v>317</v>
      </c>
      <c r="B21" s="92" t="s">
        <v>33</v>
      </c>
      <c r="C21" s="104">
        <v>4732</v>
      </c>
      <c r="D21" s="104">
        <f>C21</f>
        <v>4732</v>
      </c>
      <c r="E21" s="117">
        <f>D21/477.13</f>
        <v>9.917632511055688</v>
      </c>
      <c r="G21" s="98"/>
    </row>
    <row r="22" spans="1:7" ht="12.75">
      <c r="A22" s="161" t="s">
        <v>275</v>
      </c>
      <c r="B22" s="92" t="s">
        <v>33</v>
      </c>
      <c r="C22" s="104">
        <v>14000</v>
      </c>
      <c r="D22" s="104">
        <f>C22</f>
        <v>14000</v>
      </c>
      <c r="E22" s="175">
        <f>D22/477.13</f>
        <v>29.342108020874814</v>
      </c>
      <c r="G22" s="97"/>
    </row>
    <row r="23" spans="1:7" ht="12.75">
      <c r="A23" s="272" t="s">
        <v>17</v>
      </c>
      <c r="B23" s="272"/>
      <c r="C23" s="272"/>
      <c r="D23" s="272"/>
      <c r="E23" s="242"/>
      <c r="G23" s="97"/>
    </row>
    <row r="24" spans="1:7" ht="12.75">
      <c r="A24" s="171" t="s">
        <v>32</v>
      </c>
      <c r="B24" s="166" t="s">
        <v>35</v>
      </c>
      <c r="C24" s="119">
        <v>22943</v>
      </c>
      <c r="D24" s="119">
        <f>C24/3.8</f>
        <v>6037.631578947368</v>
      </c>
      <c r="E24" s="172">
        <f>D24/477.13</f>
        <v>12.65405985569419</v>
      </c>
      <c r="G24" s="98"/>
    </row>
    <row r="25" spans="1:7" ht="12.75">
      <c r="A25" s="161" t="s">
        <v>290</v>
      </c>
      <c r="B25" s="92" t="s">
        <v>33</v>
      </c>
      <c r="C25" s="104">
        <v>5175</v>
      </c>
      <c r="D25" s="104">
        <v>5175</v>
      </c>
      <c r="E25" s="117">
        <f>D25/477.13</f>
        <v>10.846100643430512</v>
      </c>
      <c r="G25" s="98"/>
    </row>
    <row r="26" spans="1:7" ht="12.75">
      <c r="A26" s="173" t="s">
        <v>282</v>
      </c>
      <c r="B26" s="174" t="s">
        <v>33</v>
      </c>
      <c r="C26" s="118">
        <v>7862</v>
      </c>
      <c r="D26" s="118">
        <f>C26</f>
        <v>7862</v>
      </c>
      <c r="E26" s="175">
        <f>D26/477.13</f>
        <v>16.477689518579844</v>
      </c>
      <c r="G26" s="98"/>
    </row>
    <row r="27" spans="1:7" ht="12.75">
      <c r="A27" s="12" t="s">
        <v>417</v>
      </c>
      <c r="G27" s="97"/>
    </row>
    <row r="28" spans="1:7" ht="12.75">
      <c r="A28" s="12" t="s">
        <v>302</v>
      </c>
      <c r="G28" s="97"/>
    </row>
    <row r="29" ht="12.75">
      <c r="G29" s="97"/>
    </row>
    <row r="30" ht="12.75">
      <c r="G30" s="97"/>
    </row>
    <row r="31" ht="12.75">
      <c r="G31" s="97"/>
    </row>
    <row r="32" ht="12.75">
      <c r="G32" s="97"/>
    </row>
    <row r="33" ht="12.75">
      <c r="G33" s="97"/>
    </row>
  </sheetData>
  <sheetProtection/>
  <mergeCells count="7">
    <mergeCell ref="A8:E8"/>
    <mergeCell ref="A17:E17"/>
    <mergeCell ref="A23:E23"/>
    <mergeCell ref="A1:E1"/>
    <mergeCell ref="A2:E2"/>
    <mergeCell ref="A3:E3"/>
    <mergeCell ref="A4:E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6" r:id="rId1"/>
  <headerFooter>
    <oddHeader>&amp;LODEPA</oddHeader>
    <oddFooter>&amp;C12</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61"/>
  <sheetViews>
    <sheetView showZeros="0" view="pageBreakPreview" zoomScaleSheetLayoutView="100" zoomScalePageLayoutView="0" workbookViewId="0" topLeftCell="A37">
      <selection activeCell="J52" sqref="J52"/>
    </sheetView>
  </sheetViews>
  <sheetFormatPr defaultColWidth="11.421875" defaultRowHeight="12.75"/>
  <cols>
    <col min="1" max="1" width="41.421875" style="25" customWidth="1"/>
    <col min="2" max="2" width="13.140625" style="22" bestFit="1" customWidth="1"/>
    <col min="3" max="3" width="23.140625" style="158" customWidth="1"/>
    <col min="4" max="4" width="27.00390625" style="77" bestFit="1" customWidth="1"/>
    <col min="5" max="5" width="11.421875" style="77" customWidth="1"/>
    <col min="6" max="16384" width="11.421875" style="3" customWidth="1"/>
  </cols>
  <sheetData>
    <row r="1" spans="1:4" ht="12.75">
      <c r="A1" s="277" t="s">
        <v>189</v>
      </c>
      <c r="B1" s="277"/>
      <c r="C1" s="277"/>
      <c r="D1" s="277"/>
    </row>
    <row r="2" spans="1:4" ht="15" customHeight="1">
      <c r="A2" s="270" t="s">
        <v>132</v>
      </c>
      <c r="B2" s="270"/>
      <c r="C2" s="270"/>
      <c r="D2" s="270"/>
    </row>
    <row r="3" spans="1:5" s="91" customFormat="1" ht="15" customHeight="1">
      <c r="A3" s="278" t="s">
        <v>229</v>
      </c>
      <c r="B3" s="278"/>
      <c r="C3" s="278"/>
      <c r="D3" s="278"/>
      <c r="E3" s="121"/>
    </row>
    <row r="4" spans="1:5" s="91" customFormat="1" ht="15" customHeight="1">
      <c r="A4" s="279" t="s">
        <v>303</v>
      </c>
      <c r="B4" s="279"/>
      <c r="C4" s="279"/>
      <c r="D4" s="279"/>
      <c r="E4" s="121"/>
    </row>
    <row r="5" spans="1:5" s="91" customFormat="1" ht="15" customHeight="1">
      <c r="A5" s="106"/>
      <c r="B5" s="122"/>
      <c r="C5" s="157"/>
      <c r="D5" s="121"/>
      <c r="E5" s="121"/>
    </row>
    <row r="6" spans="1:12" s="91" customFormat="1" ht="15" customHeight="1">
      <c r="A6" s="178" t="s">
        <v>54</v>
      </c>
      <c r="B6" s="179" t="s">
        <v>240</v>
      </c>
      <c r="C6" s="180" t="s">
        <v>241</v>
      </c>
      <c r="D6" s="181" t="s">
        <v>228</v>
      </c>
      <c r="E6" s="121"/>
      <c r="F6" s="82"/>
      <c r="G6" s="82"/>
      <c r="H6" s="82"/>
      <c r="I6" s="82"/>
      <c r="J6" s="82"/>
      <c r="K6" s="82"/>
      <c r="L6" s="82"/>
    </row>
    <row r="7" spans="1:12" s="91" customFormat="1" ht="15" customHeight="1">
      <c r="A7" s="276" t="s">
        <v>70</v>
      </c>
      <c r="B7" s="276"/>
      <c r="C7" s="276"/>
      <c r="D7" s="276"/>
      <c r="E7" s="121"/>
      <c r="F7" s="82"/>
      <c r="G7" s="82"/>
      <c r="H7" s="82"/>
      <c r="I7" s="82"/>
      <c r="J7" s="82"/>
      <c r="K7" s="82"/>
      <c r="L7" s="82"/>
    </row>
    <row r="8" spans="1:12" s="91" customFormat="1" ht="15" customHeight="1">
      <c r="A8" s="182" t="s">
        <v>71</v>
      </c>
      <c r="B8" s="149">
        <v>40</v>
      </c>
      <c r="C8" s="172">
        <v>251.5</v>
      </c>
      <c r="D8" s="172">
        <f>C8/477.13</f>
        <v>0.5271100119464297</v>
      </c>
      <c r="E8" s="121"/>
      <c r="F8" s="82"/>
      <c r="G8" s="82"/>
      <c r="H8" s="82"/>
      <c r="I8" s="82"/>
      <c r="J8" s="82"/>
      <c r="K8" s="82"/>
      <c r="L8" s="82"/>
    </row>
    <row r="9" spans="1:12" s="91" customFormat="1" ht="15" customHeight="1">
      <c r="A9" s="176" t="s">
        <v>133</v>
      </c>
      <c r="B9" s="120">
        <v>40</v>
      </c>
      <c r="C9" s="117">
        <v>259</v>
      </c>
      <c r="D9" s="117">
        <f aca="true" t="shared" si="0" ref="D9:D25">C9/477.13</f>
        <v>0.542828998386184</v>
      </c>
      <c r="E9" s="121"/>
      <c r="F9" s="82"/>
      <c r="G9" s="82"/>
      <c r="H9" s="82"/>
      <c r="I9" s="82"/>
      <c r="J9" s="82"/>
      <c r="K9" s="82"/>
      <c r="L9" s="82"/>
    </row>
    <row r="10" spans="1:12" s="91" customFormat="1" ht="15" customHeight="1">
      <c r="A10" s="176" t="s">
        <v>72</v>
      </c>
      <c r="B10" s="120">
        <v>40</v>
      </c>
      <c r="C10" s="117">
        <v>237.5</v>
      </c>
      <c r="D10" s="117">
        <f t="shared" si="0"/>
        <v>0.49776790392555487</v>
      </c>
      <c r="E10" s="121"/>
      <c r="F10" s="82"/>
      <c r="G10" s="82"/>
      <c r="H10" s="82"/>
      <c r="I10" s="82"/>
      <c r="J10" s="82"/>
      <c r="K10" s="82"/>
      <c r="L10" s="82"/>
    </row>
    <row r="11" spans="1:12" s="91" customFormat="1" ht="15" customHeight="1">
      <c r="A11" s="176" t="s">
        <v>171</v>
      </c>
      <c r="B11" s="120">
        <v>40</v>
      </c>
      <c r="C11" s="117">
        <v>245</v>
      </c>
      <c r="D11" s="117">
        <f t="shared" si="0"/>
        <v>0.5134868903653093</v>
      </c>
      <c r="E11" s="121"/>
      <c r="F11" s="82"/>
      <c r="G11" s="82"/>
      <c r="H11" s="82"/>
      <c r="I11" s="82"/>
      <c r="J11" s="82"/>
      <c r="K11" s="82"/>
      <c r="L11" s="82"/>
    </row>
    <row r="12" spans="1:12" s="91" customFormat="1" ht="15" customHeight="1">
      <c r="A12" s="176" t="s">
        <v>73</v>
      </c>
      <c r="B12" s="120">
        <v>40</v>
      </c>
      <c r="C12" s="117">
        <v>242.5</v>
      </c>
      <c r="D12" s="117">
        <f t="shared" si="0"/>
        <v>0.5082472282187245</v>
      </c>
      <c r="E12" s="121"/>
      <c r="F12" s="82"/>
      <c r="G12" s="82"/>
      <c r="H12" s="82"/>
      <c r="I12" s="82"/>
      <c r="J12" s="82"/>
      <c r="K12" s="82"/>
      <c r="L12" s="82"/>
    </row>
    <row r="13" spans="1:12" s="91" customFormat="1" ht="15" customHeight="1">
      <c r="A13" s="176" t="s">
        <v>134</v>
      </c>
      <c r="B13" s="120">
        <v>40</v>
      </c>
      <c r="C13" s="117">
        <v>240</v>
      </c>
      <c r="D13" s="117">
        <f t="shared" si="0"/>
        <v>0.5030075660721397</v>
      </c>
      <c r="E13" s="121"/>
      <c r="F13" s="82"/>
      <c r="G13" s="82"/>
      <c r="H13" s="82"/>
      <c r="I13" s="82"/>
      <c r="J13" s="82"/>
      <c r="K13" s="82"/>
      <c r="L13" s="82"/>
    </row>
    <row r="14" spans="1:12" s="91" customFormat="1" ht="15" customHeight="1">
      <c r="A14" s="176" t="s">
        <v>95</v>
      </c>
      <c r="B14" s="120">
        <v>40</v>
      </c>
      <c r="C14" s="117">
        <v>223</v>
      </c>
      <c r="D14" s="117">
        <f t="shared" si="0"/>
        <v>0.4673778634753631</v>
      </c>
      <c r="E14" s="120"/>
      <c r="F14" s="82"/>
      <c r="G14" s="82"/>
      <c r="H14" s="82"/>
      <c r="I14" s="82"/>
      <c r="J14" s="82"/>
      <c r="K14" s="82"/>
      <c r="L14" s="82"/>
    </row>
    <row r="15" spans="1:12" s="91" customFormat="1" ht="15" customHeight="1">
      <c r="A15" s="176" t="s">
        <v>135</v>
      </c>
      <c r="B15" s="120">
        <v>40</v>
      </c>
      <c r="C15" s="117">
        <v>230.5</v>
      </c>
      <c r="D15" s="117">
        <f t="shared" si="0"/>
        <v>0.4830968499151175</v>
      </c>
      <c r="E15" s="120"/>
      <c r="F15" s="82"/>
      <c r="G15" s="82"/>
      <c r="H15" s="82"/>
      <c r="I15" s="82"/>
      <c r="J15" s="82"/>
      <c r="K15" s="82"/>
      <c r="L15" s="82"/>
    </row>
    <row r="16" spans="1:12" s="91" customFormat="1" ht="15" customHeight="1">
      <c r="A16" s="176" t="s">
        <v>74</v>
      </c>
      <c r="B16" s="120">
        <v>40</v>
      </c>
      <c r="C16" s="117">
        <v>210</v>
      </c>
      <c r="D16" s="117">
        <f t="shared" si="0"/>
        <v>0.4401316203131222</v>
      </c>
      <c r="E16" s="120"/>
      <c r="F16" s="82"/>
      <c r="G16" s="82"/>
      <c r="H16" s="82"/>
      <c r="I16" s="82"/>
      <c r="J16" s="82"/>
      <c r="K16" s="82"/>
      <c r="L16" s="82"/>
    </row>
    <row r="17" spans="1:12" s="91" customFormat="1" ht="15" customHeight="1">
      <c r="A17" s="176" t="s">
        <v>136</v>
      </c>
      <c r="B17" s="120">
        <v>40</v>
      </c>
      <c r="C17" s="117">
        <v>217.5</v>
      </c>
      <c r="D17" s="117">
        <f t="shared" si="0"/>
        <v>0.4558506067528766</v>
      </c>
      <c r="E17" s="120"/>
      <c r="F17" s="82"/>
      <c r="G17" s="82"/>
      <c r="H17" s="82"/>
      <c r="I17" s="82"/>
      <c r="J17" s="82"/>
      <c r="K17" s="82"/>
      <c r="L17" s="82"/>
    </row>
    <row r="18" spans="1:12" s="91" customFormat="1" ht="15" customHeight="1">
      <c r="A18" s="176" t="s">
        <v>92</v>
      </c>
      <c r="B18" s="120">
        <v>40</v>
      </c>
      <c r="C18" s="117">
        <v>225</v>
      </c>
      <c r="D18" s="117">
        <f t="shared" si="0"/>
        <v>0.4715695931926309</v>
      </c>
      <c r="E18" s="120"/>
      <c r="F18" s="82"/>
      <c r="G18" s="82"/>
      <c r="H18" s="82"/>
      <c r="I18" s="82"/>
      <c r="J18" s="82"/>
      <c r="K18" s="82"/>
      <c r="L18" s="82"/>
    </row>
    <row r="19" spans="1:12" s="91" customFormat="1" ht="15" customHeight="1">
      <c r="A19" s="176" t="s">
        <v>120</v>
      </c>
      <c r="B19" s="120">
        <v>40</v>
      </c>
      <c r="C19" s="117">
        <v>229</v>
      </c>
      <c r="D19" s="117">
        <f t="shared" si="0"/>
        <v>0.4799530526271666</v>
      </c>
      <c r="E19" s="120"/>
      <c r="F19" s="82"/>
      <c r="G19" s="82"/>
      <c r="H19" s="82"/>
      <c r="I19" s="82"/>
      <c r="J19" s="82"/>
      <c r="K19" s="82"/>
      <c r="L19" s="82"/>
    </row>
    <row r="20" spans="1:12" s="91" customFormat="1" ht="15" customHeight="1">
      <c r="A20" s="176" t="s">
        <v>93</v>
      </c>
      <c r="B20" s="120">
        <v>40</v>
      </c>
      <c r="C20" s="117">
        <v>215</v>
      </c>
      <c r="D20" s="117">
        <f t="shared" si="0"/>
        <v>0.4506109446062918</v>
      </c>
      <c r="E20" s="120"/>
      <c r="F20" s="82"/>
      <c r="G20" s="82"/>
      <c r="H20" s="82"/>
      <c r="I20" s="82"/>
      <c r="J20" s="82"/>
      <c r="K20" s="82"/>
      <c r="L20" s="82"/>
    </row>
    <row r="21" spans="1:12" s="91" customFormat="1" ht="15" customHeight="1">
      <c r="A21" s="176" t="s">
        <v>94</v>
      </c>
      <c r="B21" s="120">
        <v>40</v>
      </c>
      <c r="C21" s="117">
        <v>220</v>
      </c>
      <c r="D21" s="117">
        <f t="shared" si="0"/>
        <v>0.46109026889946136</v>
      </c>
      <c r="E21" s="120"/>
      <c r="F21" s="82"/>
      <c r="G21" s="82"/>
      <c r="H21" s="82"/>
      <c r="I21" s="82"/>
      <c r="J21" s="82"/>
      <c r="K21" s="82"/>
      <c r="L21" s="82"/>
    </row>
    <row r="22" spans="1:12" s="91" customFormat="1" ht="15" customHeight="1">
      <c r="A22" s="176" t="s">
        <v>121</v>
      </c>
      <c r="B22" s="120">
        <v>40</v>
      </c>
      <c r="C22" s="117">
        <v>210</v>
      </c>
      <c r="D22" s="117">
        <f t="shared" si="0"/>
        <v>0.4401316203131222</v>
      </c>
      <c r="E22" s="120"/>
      <c r="F22" s="82"/>
      <c r="G22" s="82"/>
      <c r="H22" s="82"/>
      <c r="I22" s="82"/>
      <c r="J22" s="82"/>
      <c r="K22" s="82"/>
      <c r="L22" s="82"/>
    </row>
    <row r="23" spans="1:12" s="91" customFormat="1" ht="15" customHeight="1">
      <c r="A23" s="176" t="s">
        <v>137</v>
      </c>
      <c r="B23" s="120">
        <v>40</v>
      </c>
      <c r="C23" s="117">
        <v>220</v>
      </c>
      <c r="D23" s="117">
        <f t="shared" si="0"/>
        <v>0.46109026889946136</v>
      </c>
      <c r="E23" s="120"/>
      <c r="F23" s="82"/>
      <c r="G23" s="82"/>
      <c r="H23" s="82"/>
      <c r="I23" s="82"/>
      <c r="J23" s="82"/>
      <c r="K23" s="82"/>
      <c r="L23" s="82"/>
    </row>
    <row r="24" spans="1:12" s="91" customFormat="1" ht="15" customHeight="1">
      <c r="A24" s="176" t="s">
        <v>122</v>
      </c>
      <c r="B24" s="120">
        <v>40</v>
      </c>
      <c r="C24" s="117">
        <v>217</v>
      </c>
      <c r="D24" s="117">
        <f t="shared" si="0"/>
        <v>0.45480267432355964</v>
      </c>
      <c r="E24" s="120"/>
      <c r="F24" s="82"/>
      <c r="G24" s="82"/>
      <c r="H24" s="82"/>
      <c r="I24" s="82"/>
      <c r="J24" s="82"/>
      <c r="K24" s="82"/>
      <c r="L24" s="82"/>
    </row>
    <row r="25" spans="1:12" s="91" customFormat="1" ht="15" customHeight="1">
      <c r="A25" s="183" t="s">
        <v>138</v>
      </c>
      <c r="B25" s="184">
        <v>40</v>
      </c>
      <c r="C25" s="175">
        <v>227</v>
      </c>
      <c r="D25" s="175">
        <f t="shared" si="0"/>
        <v>0.47576132290989875</v>
      </c>
      <c r="E25" s="120"/>
      <c r="F25" s="82"/>
      <c r="G25" s="82"/>
      <c r="H25" s="82"/>
      <c r="I25" s="82"/>
      <c r="J25" s="82"/>
      <c r="K25" s="82"/>
      <c r="L25" s="82"/>
    </row>
    <row r="26" spans="1:12" s="91" customFormat="1" ht="15" customHeight="1">
      <c r="A26" s="276" t="s">
        <v>75</v>
      </c>
      <c r="B26" s="276"/>
      <c r="C26" s="276"/>
      <c r="D26" s="276"/>
      <c r="E26" s="121"/>
      <c r="F26" s="82"/>
      <c r="G26" s="82"/>
      <c r="H26" s="82"/>
      <c r="I26" s="82"/>
      <c r="J26" s="82"/>
      <c r="K26" s="82"/>
      <c r="L26" s="82"/>
    </row>
    <row r="27" spans="1:12" s="91" customFormat="1" ht="15" customHeight="1">
      <c r="A27" s="182" t="s">
        <v>139</v>
      </c>
      <c r="B27" s="149">
        <v>40</v>
      </c>
      <c r="C27" s="167">
        <v>240</v>
      </c>
      <c r="D27" s="172">
        <f>C27/477.13</f>
        <v>0.5030075660721397</v>
      </c>
      <c r="E27" s="121"/>
      <c r="F27" s="82"/>
      <c r="G27" s="82"/>
      <c r="H27" s="82"/>
      <c r="I27" s="82"/>
      <c r="J27" s="82"/>
      <c r="K27" s="82"/>
      <c r="L27" s="82"/>
    </row>
    <row r="28" spans="1:12" s="91" customFormat="1" ht="15" customHeight="1">
      <c r="A28" s="176" t="s">
        <v>76</v>
      </c>
      <c r="B28" s="120">
        <v>40</v>
      </c>
      <c r="C28" s="117">
        <v>219</v>
      </c>
      <c r="D28" s="117">
        <f aca="true" t="shared" si="1" ref="D28:D36">C28/477.13</f>
        <v>0.4589944040408275</v>
      </c>
      <c r="E28" s="121"/>
      <c r="F28" s="82"/>
      <c r="G28" s="82"/>
      <c r="H28" s="82"/>
      <c r="I28" s="82"/>
      <c r="J28" s="82"/>
      <c r="K28" s="82"/>
      <c r="L28" s="82"/>
    </row>
    <row r="29" spans="1:12" s="91" customFormat="1" ht="15" customHeight="1">
      <c r="A29" s="176" t="s">
        <v>140</v>
      </c>
      <c r="B29" s="120">
        <v>40</v>
      </c>
      <c r="C29" s="98">
        <v>212.5</v>
      </c>
      <c r="D29" s="117">
        <f t="shared" si="1"/>
        <v>0.44537128245970703</v>
      </c>
      <c r="E29" s="121"/>
      <c r="F29" s="82"/>
      <c r="G29" s="82"/>
      <c r="H29" s="82"/>
      <c r="I29" s="82"/>
      <c r="J29" s="82"/>
      <c r="K29" s="82"/>
      <c r="L29" s="82"/>
    </row>
    <row r="30" spans="1:12" s="91" customFormat="1" ht="15" customHeight="1">
      <c r="A30" s="176" t="s">
        <v>77</v>
      </c>
      <c r="B30" s="120">
        <v>40</v>
      </c>
      <c r="C30" s="117">
        <v>203</v>
      </c>
      <c r="D30" s="117">
        <f t="shared" si="1"/>
        <v>0.4254605663026848</v>
      </c>
      <c r="E30" s="121"/>
      <c r="F30" s="82"/>
      <c r="G30" s="82"/>
      <c r="H30" s="82"/>
      <c r="I30" s="82"/>
      <c r="J30" s="82"/>
      <c r="K30" s="82"/>
      <c r="L30" s="82"/>
    </row>
    <row r="31" spans="1:12" s="91" customFormat="1" ht="15" customHeight="1">
      <c r="A31" s="176" t="s">
        <v>141</v>
      </c>
      <c r="B31" s="120">
        <v>40</v>
      </c>
      <c r="C31" s="98">
        <v>197.5</v>
      </c>
      <c r="D31" s="117">
        <f t="shared" si="1"/>
        <v>0.41393330958019825</v>
      </c>
      <c r="E31" s="121"/>
      <c r="F31" s="82"/>
      <c r="G31" s="82"/>
      <c r="H31" s="82"/>
      <c r="I31" s="82"/>
      <c r="J31" s="82"/>
      <c r="K31" s="82"/>
      <c r="L31" s="82"/>
    </row>
    <row r="32" spans="1:12" s="91" customFormat="1" ht="15" customHeight="1">
      <c r="A32" s="176" t="s">
        <v>78</v>
      </c>
      <c r="B32" s="120">
        <v>40</v>
      </c>
      <c r="C32" s="117">
        <v>192</v>
      </c>
      <c r="D32" s="117">
        <f t="shared" si="1"/>
        <v>0.40240605285771175</v>
      </c>
      <c r="E32" s="121"/>
      <c r="F32" s="82"/>
      <c r="G32" s="82"/>
      <c r="H32" s="82"/>
      <c r="I32" s="82"/>
      <c r="J32" s="82"/>
      <c r="K32" s="82"/>
      <c r="L32" s="82"/>
    </row>
    <row r="33" spans="1:12" s="91" customFormat="1" ht="15" customHeight="1">
      <c r="A33" s="176" t="s">
        <v>142</v>
      </c>
      <c r="B33" s="120">
        <v>40</v>
      </c>
      <c r="C33" s="117">
        <v>189</v>
      </c>
      <c r="D33" s="117">
        <f t="shared" si="1"/>
        <v>0.39611845828180997</v>
      </c>
      <c r="E33" s="121"/>
      <c r="F33" s="82"/>
      <c r="G33" s="82"/>
      <c r="H33" s="82"/>
      <c r="I33" s="82"/>
      <c r="J33" s="82"/>
      <c r="K33" s="82"/>
      <c r="L33" s="82"/>
    </row>
    <row r="34" spans="1:12" s="91" customFormat="1" ht="15" customHeight="1">
      <c r="A34" s="176" t="s">
        <v>79</v>
      </c>
      <c r="B34" s="120">
        <v>40</v>
      </c>
      <c r="C34" s="117">
        <v>185</v>
      </c>
      <c r="D34" s="117">
        <f t="shared" si="1"/>
        <v>0.38773499884727436</v>
      </c>
      <c r="E34" s="121"/>
      <c r="F34" s="82"/>
      <c r="G34" s="82"/>
      <c r="H34" s="82"/>
      <c r="I34" s="82"/>
      <c r="J34" s="82"/>
      <c r="K34" s="82"/>
      <c r="L34" s="82"/>
    </row>
    <row r="35" spans="1:12" s="91" customFormat="1" ht="15" customHeight="1">
      <c r="A35" s="176" t="s">
        <v>143</v>
      </c>
      <c r="B35" s="120">
        <v>40</v>
      </c>
      <c r="C35" s="117">
        <v>200</v>
      </c>
      <c r="D35" s="117">
        <f t="shared" si="1"/>
        <v>0.4191729717267831</v>
      </c>
      <c r="E35" s="121"/>
      <c r="F35" s="82"/>
      <c r="G35" s="82"/>
      <c r="H35" s="82"/>
      <c r="I35" s="82"/>
      <c r="J35" s="82"/>
      <c r="K35" s="82"/>
      <c r="L35" s="82"/>
    </row>
    <row r="36" spans="1:12" s="91" customFormat="1" ht="15" customHeight="1">
      <c r="A36" s="183" t="s">
        <v>195</v>
      </c>
      <c r="B36" s="184">
        <v>40</v>
      </c>
      <c r="C36" s="175">
        <v>196</v>
      </c>
      <c r="D36" s="175">
        <f t="shared" si="1"/>
        <v>0.4107895122922474</v>
      </c>
      <c r="E36" s="121"/>
      <c r="F36" s="82"/>
      <c r="G36" s="82"/>
      <c r="H36" s="82"/>
      <c r="I36" s="82"/>
      <c r="J36" s="82"/>
      <c r="K36" s="82"/>
      <c r="L36" s="82"/>
    </row>
    <row r="37" spans="1:12" s="91" customFormat="1" ht="15" customHeight="1">
      <c r="A37" s="276" t="s">
        <v>80</v>
      </c>
      <c r="B37" s="276"/>
      <c r="C37" s="276"/>
      <c r="D37" s="276"/>
      <c r="E37" s="121"/>
      <c r="F37" s="82"/>
      <c r="G37" s="82"/>
      <c r="H37" s="82"/>
      <c r="I37" s="82"/>
      <c r="J37" s="82"/>
      <c r="K37" s="82"/>
      <c r="L37" s="82"/>
    </row>
    <row r="38" spans="1:12" s="91" customFormat="1" ht="15" customHeight="1">
      <c r="A38" s="182" t="s">
        <v>96</v>
      </c>
      <c r="B38" s="166" t="s">
        <v>98</v>
      </c>
      <c r="C38" s="167">
        <v>189</v>
      </c>
      <c r="D38" s="172">
        <f>C38/477.13</f>
        <v>0.39611845828180997</v>
      </c>
      <c r="E38" s="121"/>
      <c r="F38" s="82"/>
      <c r="G38" s="82"/>
      <c r="H38" s="82"/>
      <c r="I38" s="82"/>
      <c r="J38" s="82"/>
      <c r="K38" s="82"/>
      <c r="L38" s="82"/>
    </row>
    <row r="39" spans="1:12" s="91" customFormat="1" ht="18" customHeight="1">
      <c r="A39" s="176" t="s">
        <v>97</v>
      </c>
      <c r="B39" s="92" t="s">
        <v>98</v>
      </c>
      <c r="C39" s="98">
        <v>172.5</v>
      </c>
      <c r="D39" s="117">
        <f aca="true" t="shared" si="2" ref="D39:D49">C39/477.13</f>
        <v>0.3615366881143504</v>
      </c>
      <c r="E39" s="121"/>
      <c r="F39" s="82"/>
      <c r="G39" s="82"/>
      <c r="H39" s="82"/>
      <c r="I39" s="82"/>
      <c r="J39" s="82"/>
      <c r="K39" s="82"/>
      <c r="L39" s="82"/>
    </row>
    <row r="40" spans="1:12" s="91" customFormat="1" ht="12.75">
      <c r="A40" s="176" t="s">
        <v>100</v>
      </c>
      <c r="B40" s="92">
        <v>50</v>
      </c>
      <c r="C40" s="98">
        <v>176.5</v>
      </c>
      <c r="D40" s="117">
        <f t="shared" si="2"/>
        <v>0.369920147548886</v>
      </c>
      <c r="E40" s="121"/>
      <c r="F40" s="82"/>
      <c r="G40" s="82"/>
      <c r="H40" s="82"/>
      <c r="I40" s="82"/>
      <c r="J40" s="82"/>
      <c r="K40" s="82"/>
      <c r="L40" s="82"/>
    </row>
    <row r="41" spans="1:12" s="91" customFormat="1" ht="15" customHeight="1">
      <c r="A41" s="176" t="s">
        <v>81</v>
      </c>
      <c r="B41" s="92">
        <v>50</v>
      </c>
      <c r="C41" s="117">
        <v>170</v>
      </c>
      <c r="D41" s="117">
        <f t="shared" si="2"/>
        <v>0.3562970259677656</v>
      </c>
      <c r="E41" s="121"/>
      <c r="F41" s="82"/>
      <c r="G41" s="82"/>
      <c r="H41" s="82"/>
      <c r="I41" s="82"/>
      <c r="J41" s="82"/>
      <c r="K41" s="82"/>
      <c r="L41" s="82"/>
    </row>
    <row r="42" spans="1:12" s="91" customFormat="1" ht="15" customHeight="1">
      <c r="A42" s="176" t="s">
        <v>82</v>
      </c>
      <c r="B42" s="92">
        <v>50</v>
      </c>
      <c r="C42" s="117">
        <v>172</v>
      </c>
      <c r="D42" s="117">
        <f t="shared" si="2"/>
        <v>0.3604887556850334</v>
      </c>
      <c r="E42" s="121"/>
      <c r="F42" s="82"/>
      <c r="G42" s="82"/>
      <c r="H42" s="82"/>
      <c r="I42" s="82"/>
      <c r="J42" s="82"/>
      <c r="K42" s="82"/>
      <c r="L42" s="82"/>
    </row>
    <row r="43" spans="1:12" s="91" customFormat="1" ht="15" customHeight="1">
      <c r="A43" s="176" t="s">
        <v>83</v>
      </c>
      <c r="B43" s="92">
        <v>50</v>
      </c>
      <c r="C43" s="117">
        <v>170</v>
      </c>
      <c r="D43" s="117">
        <f t="shared" si="2"/>
        <v>0.3562970259677656</v>
      </c>
      <c r="E43" s="121"/>
      <c r="F43" s="82"/>
      <c r="G43" s="82"/>
      <c r="H43" s="82"/>
      <c r="I43" s="82"/>
      <c r="J43" s="82"/>
      <c r="K43" s="82"/>
      <c r="L43" s="82"/>
    </row>
    <row r="44" spans="1:12" s="91" customFormat="1" ht="15" customHeight="1">
      <c r="A44" s="176" t="s">
        <v>84</v>
      </c>
      <c r="B44" s="92">
        <v>50</v>
      </c>
      <c r="C44" s="117">
        <v>166</v>
      </c>
      <c r="D44" s="117">
        <f t="shared" si="2"/>
        <v>0.34791356653322997</v>
      </c>
      <c r="E44" s="121"/>
      <c r="F44" s="82"/>
      <c r="G44" s="82"/>
      <c r="H44" s="82"/>
      <c r="I44" s="82"/>
      <c r="J44" s="82"/>
      <c r="K44" s="82"/>
      <c r="L44" s="82"/>
    </row>
    <row r="45" spans="1:12" s="91" customFormat="1" ht="15" customHeight="1">
      <c r="A45" s="176" t="s">
        <v>85</v>
      </c>
      <c r="B45" s="92">
        <v>50</v>
      </c>
      <c r="C45" s="98">
        <v>164</v>
      </c>
      <c r="D45" s="117">
        <f t="shared" si="2"/>
        <v>0.34372183681596213</v>
      </c>
      <c r="E45" s="121"/>
      <c r="F45" s="82"/>
      <c r="G45" s="82"/>
      <c r="H45" s="82"/>
      <c r="I45" s="82"/>
      <c r="J45" s="82"/>
      <c r="K45" s="82"/>
      <c r="L45" s="82"/>
    </row>
    <row r="46" spans="1:12" s="91" customFormat="1" ht="15" customHeight="1">
      <c r="A46" s="176" t="s">
        <v>86</v>
      </c>
      <c r="B46" s="92">
        <v>50</v>
      </c>
      <c r="C46" s="117">
        <v>157</v>
      </c>
      <c r="D46" s="117">
        <f t="shared" si="2"/>
        <v>0.3290507828055247</v>
      </c>
      <c r="E46" s="121"/>
      <c r="F46" s="82"/>
      <c r="G46" s="82"/>
      <c r="H46" s="82"/>
      <c r="I46" s="82"/>
      <c r="J46" s="82"/>
      <c r="K46" s="82"/>
      <c r="L46" s="82"/>
    </row>
    <row r="47" spans="1:12" s="91" customFormat="1" ht="15" customHeight="1">
      <c r="A47" s="176" t="s">
        <v>87</v>
      </c>
      <c r="B47" s="92">
        <v>50</v>
      </c>
      <c r="C47" s="117">
        <v>262</v>
      </c>
      <c r="D47" s="117">
        <f t="shared" si="2"/>
        <v>0.5491165929620858</v>
      </c>
      <c r="E47" s="121"/>
      <c r="F47" s="82"/>
      <c r="G47" s="82"/>
      <c r="H47" s="82"/>
      <c r="I47" s="82"/>
      <c r="J47" s="82"/>
      <c r="K47" s="82"/>
      <c r="L47" s="82"/>
    </row>
    <row r="48" spans="1:12" s="91" customFormat="1" ht="15" customHeight="1">
      <c r="A48" s="161" t="s">
        <v>99</v>
      </c>
      <c r="B48" s="92">
        <v>25</v>
      </c>
      <c r="C48" s="117">
        <v>1211</v>
      </c>
      <c r="D48" s="117">
        <f t="shared" si="2"/>
        <v>2.5380923438056713</v>
      </c>
      <c r="E48" s="121"/>
      <c r="F48" s="82"/>
      <c r="G48" s="82"/>
      <c r="H48" s="82"/>
      <c r="I48" s="82"/>
      <c r="J48" s="124"/>
      <c r="K48" s="82"/>
      <c r="L48" s="82"/>
    </row>
    <row r="49" spans="1:12" s="91" customFormat="1" ht="15" customHeight="1">
      <c r="A49" s="173" t="s">
        <v>101</v>
      </c>
      <c r="B49" s="174">
        <v>40</v>
      </c>
      <c r="C49" s="175">
        <v>387</v>
      </c>
      <c r="D49" s="175">
        <f t="shared" si="2"/>
        <v>0.8110997002913253</v>
      </c>
      <c r="E49" s="121"/>
      <c r="F49" s="82"/>
      <c r="G49" s="82"/>
      <c r="H49" s="82"/>
      <c r="I49" s="82"/>
      <c r="J49" s="82"/>
      <c r="K49" s="82"/>
      <c r="L49" s="82"/>
    </row>
    <row r="50" spans="1:12" s="91" customFormat="1" ht="15" customHeight="1">
      <c r="A50" s="280" t="s">
        <v>88</v>
      </c>
      <c r="B50" s="280"/>
      <c r="C50" s="280"/>
      <c r="D50" s="276"/>
      <c r="E50" s="121"/>
      <c r="F50" s="82"/>
      <c r="G50" s="82"/>
      <c r="H50" s="82"/>
      <c r="I50" s="82"/>
      <c r="J50" s="82"/>
      <c r="K50" s="82"/>
      <c r="L50" s="82"/>
    </row>
    <row r="51" spans="1:12" s="91" customFormat="1" ht="15" customHeight="1">
      <c r="A51" s="182" t="s">
        <v>89</v>
      </c>
      <c r="B51" s="149">
        <v>40</v>
      </c>
      <c r="C51" s="172">
        <v>243</v>
      </c>
      <c r="D51" s="172">
        <f>C51/477.13</f>
        <v>0.5092951606480414</v>
      </c>
      <c r="E51" s="121"/>
      <c r="F51" s="82"/>
      <c r="G51" s="82"/>
      <c r="H51" s="82"/>
      <c r="I51" s="82"/>
      <c r="J51" s="82"/>
      <c r="K51" s="82"/>
      <c r="L51" s="82"/>
    </row>
    <row r="52" spans="1:12" s="91" customFormat="1" ht="15" customHeight="1">
      <c r="A52" s="14" t="s">
        <v>91</v>
      </c>
      <c r="B52" s="177">
        <v>40</v>
      </c>
      <c r="C52" s="117">
        <v>243</v>
      </c>
      <c r="D52" s="117">
        <f aca="true" t="shared" si="3" ref="D52:D58">C52/477.13</f>
        <v>0.5092951606480414</v>
      </c>
      <c r="E52" s="121"/>
      <c r="F52" s="82"/>
      <c r="G52" s="82"/>
      <c r="H52" s="82"/>
      <c r="I52" s="82"/>
      <c r="J52" s="82"/>
      <c r="K52" s="82"/>
      <c r="L52" s="82"/>
    </row>
    <row r="53" spans="1:12" s="91" customFormat="1" ht="15" customHeight="1">
      <c r="A53" s="176" t="s">
        <v>90</v>
      </c>
      <c r="B53" s="120">
        <v>40</v>
      </c>
      <c r="C53" s="117">
        <v>231</v>
      </c>
      <c r="D53" s="117">
        <f t="shared" si="3"/>
        <v>0.4841447823444344</v>
      </c>
      <c r="E53" s="121"/>
      <c r="F53" s="82"/>
      <c r="G53" s="82"/>
      <c r="H53" s="82"/>
      <c r="I53" s="82"/>
      <c r="J53" s="82"/>
      <c r="K53" s="82"/>
      <c r="L53" s="82"/>
    </row>
    <row r="54" spans="1:12" s="91" customFormat="1" ht="15" customHeight="1">
      <c r="A54" s="176" t="s">
        <v>105</v>
      </c>
      <c r="B54" s="161"/>
      <c r="C54" s="117">
        <v>172</v>
      </c>
      <c r="D54" s="117">
        <f t="shared" si="3"/>
        <v>0.3604887556850334</v>
      </c>
      <c r="E54" s="121"/>
      <c r="F54" s="82"/>
      <c r="G54" s="82"/>
      <c r="H54" s="82"/>
      <c r="I54" s="82"/>
      <c r="J54" s="82"/>
      <c r="K54" s="82"/>
      <c r="L54" s="82"/>
    </row>
    <row r="55" spans="1:12" s="91" customFormat="1" ht="15" customHeight="1">
      <c r="A55" s="176" t="s">
        <v>102</v>
      </c>
      <c r="B55" s="120">
        <v>40</v>
      </c>
      <c r="C55" s="117">
        <v>197</v>
      </c>
      <c r="D55" s="117">
        <f t="shared" si="3"/>
        <v>0.4128853771508813</v>
      </c>
      <c r="E55" s="121"/>
      <c r="F55" s="82"/>
      <c r="G55" s="82"/>
      <c r="H55" s="82"/>
      <c r="I55" s="82"/>
      <c r="J55" s="82"/>
      <c r="K55" s="82"/>
      <c r="L55" s="82"/>
    </row>
    <row r="56" spans="1:12" s="91" customFormat="1" ht="15" customHeight="1">
      <c r="A56" s="176" t="s">
        <v>104</v>
      </c>
      <c r="B56" s="120">
        <v>50</v>
      </c>
      <c r="C56" s="117">
        <v>48</v>
      </c>
      <c r="D56" s="117">
        <f t="shared" si="3"/>
        <v>0.10060151321442794</v>
      </c>
      <c r="E56" s="121"/>
      <c r="F56" s="82"/>
      <c r="G56" s="82"/>
      <c r="H56" s="82"/>
      <c r="I56" s="82"/>
      <c r="J56" s="82"/>
      <c r="K56" s="82"/>
      <c r="L56" s="82"/>
    </row>
    <row r="57" spans="1:12" s="91" customFormat="1" ht="15" customHeight="1">
      <c r="A57" s="176" t="s">
        <v>103</v>
      </c>
      <c r="B57" s="120">
        <v>50</v>
      </c>
      <c r="C57" s="117">
        <v>48</v>
      </c>
      <c r="D57" s="117">
        <f t="shared" si="3"/>
        <v>0.10060151321442794</v>
      </c>
      <c r="E57" s="121"/>
      <c r="F57" s="82"/>
      <c r="G57" s="82"/>
      <c r="H57" s="82"/>
      <c r="I57" s="82"/>
      <c r="J57" s="82"/>
      <c r="K57" s="82"/>
      <c r="L57" s="82"/>
    </row>
    <row r="58" spans="1:5" s="91" customFormat="1" ht="15" customHeight="1">
      <c r="A58" s="183" t="s">
        <v>106</v>
      </c>
      <c r="B58" s="184">
        <v>40</v>
      </c>
      <c r="C58" s="175">
        <v>318</v>
      </c>
      <c r="D58" s="175">
        <f t="shared" si="3"/>
        <v>0.666485025045585</v>
      </c>
      <c r="E58" s="121"/>
    </row>
    <row r="59" spans="1:5" s="91" customFormat="1" ht="15" customHeight="1">
      <c r="A59" s="275" t="s">
        <v>417</v>
      </c>
      <c r="B59" s="275"/>
      <c r="C59" s="275"/>
      <c r="D59" s="121"/>
      <c r="E59" s="121"/>
    </row>
    <row r="60" spans="1:5" s="91" customFormat="1" ht="12.75">
      <c r="A60" s="152" t="s">
        <v>302</v>
      </c>
      <c r="B60" s="125"/>
      <c r="C60" s="123"/>
      <c r="D60" s="121"/>
      <c r="E60" s="121"/>
    </row>
    <row r="61" spans="1:5" s="91" customFormat="1" ht="12.75">
      <c r="A61" s="126"/>
      <c r="B61" s="125"/>
      <c r="C61" s="123"/>
      <c r="D61" s="121"/>
      <c r="E61" s="121"/>
    </row>
  </sheetData>
  <sheetProtection/>
  <mergeCells count="9">
    <mergeCell ref="A59:C59"/>
    <mergeCell ref="A7:D7"/>
    <mergeCell ref="A26:D26"/>
    <mergeCell ref="A37:D37"/>
    <mergeCell ref="A1:D1"/>
    <mergeCell ref="A2:D2"/>
    <mergeCell ref="A3:D3"/>
    <mergeCell ref="A4:D4"/>
    <mergeCell ref="A50:D50"/>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3" r:id="rId1"/>
  <headerFooter>
    <oddHeader>&amp;LODEPA</oddHeader>
    <oddFooter>&amp;C13</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4"/>
  <sheetViews>
    <sheetView view="pageBreakPreview" zoomScaleSheetLayoutView="100" zoomScalePageLayoutView="0" workbookViewId="0" topLeftCell="A34">
      <selection activeCell="G56" sqref="G56"/>
    </sheetView>
  </sheetViews>
  <sheetFormatPr defaultColWidth="11.421875" defaultRowHeight="12.75"/>
  <cols>
    <col min="1" max="1" width="40.140625" style="22" customWidth="1"/>
    <col min="2" max="2" width="22.57421875" style="22" customWidth="1"/>
    <col min="3" max="3" width="20.57421875" style="22" bestFit="1" customWidth="1"/>
    <col min="4" max="4" width="20.00390625" style="86" customWidth="1"/>
    <col min="5" max="5" width="31.57421875" style="86" bestFit="1" customWidth="1"/>
    <col min="7" max="7" width="11.421875" style="102" customWidth="1"/>
    <col min="8" max="8" width="11.421875" style="99" customWidth="1"/>
  </cols>
  <sheetData>
    <row r="1" spans="1:8" ht="12.75">
      <c r="A1" s="277" t="s">
        <v>190</v>
      </c>
      <c r="B1" s="277"/>
      <c r="C1" s="277"/>
      <c r="D1" s="277"/>
      <c r="E1" s="277"/>
      <c r="H1" s="101"/>
    </row>
    <row r="2" spans="1:8" ht="12.75">
      <c r="A2" s="236" t="s">
        <v>144</v>
      </c>
      <c r="B2" s="236"/>
      <c r="C2" s="236"/>
      <c r="D2" s="236"/>
      <c r="E2" s="236"/>
      <c r="H2" s="101"/>
    </row>
    <row r="3" spans="1:8" ht="12.75">
      <c r="A3" s="239" t="s">
        <v>230</v>
      </c>
      <c r="B3" s="239"/>
      <c r="C3" s="239"/>
      <c r="D3" s="239"/>
      <c r="E3" s="239"/>
      <c r="H3" s="101"/>
    </row>
    <row r="4" spans="1:8" ht="12.75">
      <c r="A4" s="281" t="s">
        <v>303</v>
      </c>
      <c r="B4" s="281"/>
      <c r="C4" s="281"/>
      <c r="D4" s="281"/>
      <c r="E4" s="281"/>
      <c r="H4" s="101"/>
    </row>
    <row r="5" spans="1:8" ht="12.75">
      <c r="A5" s="85"/>
      <c r="B5" s="83"/>
      <c r="C5" s="83"/>
      <c r="D5" s="87"/>
      <c r="E5" s="87"/>
      <c r="H5" s="101"/>
    </row>
    <row r="6" spans="7:8" ht="12.75">
      <c r="G6" s="103"/>
      <c r="H6" s="101"/>
    </row>
    <row r="7" spans="1:9" ht="12.75">
      <c r="A7" s="162" t="s">
        <v>54</v>
      </c>
      <c r="B7" s="163" t="s">
        <v>29</v>
      </c>
      <c r="C7" s="162" t="s">
        <v>232</v>
      </c>
      <c r="D7" s="185" t="s">
        <v>242</v>
      </c>
      <c r="E7" s="163" t="s">
        <v>231</v>
      </c>
      <c r="G7" s="13"/>
      <c r="H7" s="100"/>
      <c r="I7" s="13"/>
    </row>
    <row r="8" spans="1:9" ht="12.75">
      <c r="A8" s="272" t="s">
        <v>56</v>
      </c>
      <c r="B8" s="272"/>
      <c r="C8" s="272"/>
      <c r="D8" s="272"/>
      <c r="E8" s="272"/>
      <c r="G8" s="104"/>
      <c r="H8" s="100"/>
      <c r="I8" s="13"/>
    </row>
    <row r="9" spans="1:8" ht="12.75">
      <c r="A9" s="161" t="s">
        <v>156</v>
      </c>
      <c r="B9" s="92" t="s">
        <v>151</v>
      </c>
      <c r="C9" s="104">
        <v>15000</v>
      </c>
      <c r="D9" s="104" t="s">
        <v>221</v>
      </c>
      <c r="E9" s="117" t="s">
        <v>350</v>
      </c>
      <c r="G9" s="104"/>
      <c r="H9" s="100"/>
    </row>
    <row r="10" spans="1:8" ht="12.75">
      <c r="A10" s="161" t="s">
        <v>243</v>
      </c>
      <c r="B10" s="92" t="s">
        <v>150</v>
      </c>
      <c r="C10" s="104">
        <v>46250</v>
      </c>
      <c r="D10" s="104" t="s">
        <v>264</v>
      </c>
      <c r="E10" s="117" t="s">
        <v>351</v>
      </c>
      <c r="G10" s="104"/>
      <c r="H10" s="100"/>
    </row>
    <row r="11" spans="1:8" ht="12.75">
      <c r="A11" s="161" t="s">
        <v>244</v>
      </c>
      <c r="B11" s="92" t="s">
        <v>150</v>
      </c>
      <c r="C11" s="104">
        <f>2200*25</f>
        <v>55000</v>
      </c>
      <c r="D11" s="104" t="s">
        <v>321</v>
      </c>
      <c r="E11" s="117" t="s">
        <v>352</v>
      </c>
      <c r="G11" s="104"/>
      <c r="H11" s="100"/>
    </row>
    <row r="12" spans="1:8" ht="12.75">
      <c r="A12" s="161" t="s">
        <v>418</v>
      </c>
      <c r="B12" s="92" t="s">
        <v>147</v>
      </c>
      <c r="C12" s="104">
        <v>1250</v>
      </c>
      <c r="D12" s="104">
        <v>1250</v>
      </c>
      <c r="E12" s="117" t="s">
        <v>353</v>
      </c>
      <c r="G12" s="104"/>
      <c r="H12" s="100"/>
    </row>
    <row r="13" spans="1:8" ht="12.75">
      <c r="A13" s="161" t="s">
        <v>245</v>
      </c>
      <c r="B13" s="92" t="s">
        <v>152</v>
      </c>
      <c r="C13" s="104">
        <f>3100*22.7</f>
        <v>70370</v>
      </c>
      <c r="D13" s="104" t="s">
        <v>322</v>
      </c>
      <c r="E13" s="117" t="s">
        <v>354</v>
      </c>
      <c r="F13" s="76"/>
      <c r="G13" s="104"/>
      <c r="H13" s="100"/>
    </row>
    <row r="14" spans="1:8" ht="12.75">
      <c r="A14" s="161" t="s">
        <v>172</v>
      </c>
      <c r="B14" s="92" t="s">
        <v>153</v>
      </c>
      <c r="C14" s="104">
        <v>61110</v>
      </c>
      <c r="D14" s="104" t="s">
        <v>323</v>
      </c>
      <c r="E14" s="117" t="s">
        <v>355</v>
      </c>
      <c r="G14" s="104"/>
      <c r="H14" s="100"/>
    </row>
    <row r="15" spans="1:8" ht="12.75">
      <c r="A15" s="161" t="s">
        <v>246</v>
      </c>
      <c r="B15" s="92" t="s">
        <v>145</v>
      </c>
      <c r="C15" s="104">
        <v>4200</v>
      </c>
      <c r="D15" s="104" t="s">
        <v>324</v>
      </c>
      <c r="E15" s="117" t="s">
        <v>356</v>
      </c>
      <c r="G15" s="104"/>
      <c r="H15" s="100"/>
    </row>
    <row r="16" spans="1:8" ht="12.75">
      <c r="A16" s="161" t="s">
        <v>247</v>
      </c>
      <c r="B16" s="92" t="s">
        <v>145</v>
      </c>
      <c r="C16" s="104">
        <v>2700</v>
      </c>
      <c r="D16" s="104" t="s">
        <v>222</v>
      </c>
      <c r="E16" s="117" t="s">
        <v>357</v>
      </c>
      <c r="G16" s="104"/>
      <c r="H16" s="100"/>
    </row>
    <row r="17" spans="1:8" ht="12.75">
      <c r="A17" s="161" t="s">
        <v>57</v>
      </c>
      <c r="B17" s="92" t="s">
        <v>283</v>
      </c>
      <c r="C17" s="104">
        <v>91310</v>
      </c>
      <c r="D17" s="104" t="s">
        <v>325</v>
      </c>
      <c r="E17" s="117" t="s">
        <v>358</v>
      </c>
      <c r="G17" s="104"/>
      <c r="H17" s="100"/>
    </row>
    <row r="18" spans="1:8" ht="12.75">
      <c r="A18" s="161" t="s">
        <v>58</v>
      </c>
      <c r="B18" s="92" t="s">
        <v>283</v>
      </c>
      <c r="C18" s="104">
        <v>91310</v>
      </c>
      <c r="D18" s="104" t="s">
        <v>325</v>
      </c>
      <c r="E18" s="117" t="s">
        <v>358</v>
      </c>
      <c r="G18" s="104"/>
      <c r="H18" s="100"/>
    </row>
    <row r="19" spans="1:8" ht="12.75">
      <c r="A19" s="161" t="s">
        <v>248</v>
      </c>
      <c r="B19" s="92" t="s">
        <v>283</v>
      </c>
      <c r="C19" s="104">
        <v>91310</v>
      </c>
      <c r="D19" s="104" t="s">
        <v>325</v>
      </c>
      <c r="E19" s="117" t="s">
        <v>358</v>
      </c>
      <c r="G19" s="104"/>
      <c r="H19" s="100"/>
    </row>
    <row r="20" spans="1:8" ht="12.75">
      <c r="A20" s="161" t="s">
        <v>59</v>
      </c>
      <c r="B20" s="92" t="s">
        <v>283</v>
      </c>
      <c r="C20" s="104">
        <v>91310</v>
      </c>
      <c r="D20" s="104" t="s">
        <v>325</v>
      </c>
      <c r="E20" s="117" t="s">
        <v>358</v>
      </c>
      <c r="G20" s="104"/>
      <c r="H20" s="100"/>
    </row>
    <row r="21" spans="1:8" ht="12.75">
      <c r="A21" s="161" t="s">
        <v>60</v>
      </c>
      <c r="B21" s="92" t="s">
        <v>154</v>
      </c>
      <c r="C21" s="104">
        <v>20160</v>
      </c>
      <c r="D21" s="104" t="s">
        <v>326</v>
      </c>
      <c r="E21" s="117" t="s">
        <v>359</v>
      </c>
      <c r="G21" s="104"/>
      <c r="H21" s="100"/>
    </row>
    <row r="22" spans="1:8" ht="12.75">
      <c r="A22" s="161" t="s">
        <v>61</v>
      </c>
      <c r="B22" s="92" t="s">
        <v>283</v>
      </c>
      <c r="C22" s="104">
        <v>91310</v>
      </c>
      <c r="D22" s="104" t="s">
        <v>325</v>
      </c>
      <c r="E22" s="117" t="s">
        <v>358</v>
      </c>
      <c r="G22" s="104"/>
      <c r="H22" s="100"/>
    </row>
    <row r="23" spans="1:8" ht="12.75">
      <c r="A23" s="161" t="s">
        <v>62</v>
      </c>
      <c r="B23" s="92" t="s">
        <v>283</v>
      </c>
      <c r="C23" s="104">
        <v>91310</v>
      </c>
      <c r="D23" s="104" t="s">
        <v>325</v>
      </c>
      <c r="E23" s="117" t="s">
        <v>358</v>
      </c>
      <c r="G23" s="104"/>
      <c r="H23" s="100"/>
    </row>
    <row r="24" spans="1:8" ht="12.75">
      <c r="A24" s="173" t="s">
        <v>249</v>
      </c>
      <c r="B24" s="174" t="s">
        <v>283</v>
      </c>
      <c r="C24" s="118">
        <v>91310</v>
      </c>
      <c r="D24" s="118" t="s">
        <v>325</v>
      </c>
      <c r="E24" s="175" t="s">
        <v>358</v>
      </c>
      <c r="H24" s="100"/>
    </row>
    <row r="25" spans="1:8" ht="12.75">
      <c r="A25" s="242" t="s">
        <v>63</v>
      </c>
      <c r="B25" s="242"/>
      <c r="C25" s="242"/>
      <c r="D25" s="242"/>
      <c r="E25" s="242"/>
      <c r="H25" s="100"/>
    </row>
    <row r="26" spans="1:8" ht="12.75">
      <c r="A26" s="171" t="s">
        <v>173</v>
      </c>
      <c r="B26" s="166" t="s">
        <v>149</v>
      </c>
      <c r="C26" s="119">
        <v>18200</v>
      </c>
      <c r="D26" s="119" t="s">
        <v>360</v>
      </c>
      <c r="E26" s="172" t="s">
        <v>361</v>
      </c>
      <c r="G26" s="104"/>
      <c r="H26" s="100"/>
    </row>
    <row r="27" spans="1:8" ht="12.75">
      <c r="A27" s="161" t="s">
        <v>250</v>
      </c>
      <c r="B27" s="92" t="s">
        <v>149</v>
      </c>
      <c r="C27" s="104">
        <v>19500</v>
      </c>
      <c r="D27" s="104" t="s">
        <v>265</v>
      </c>
      <c r="E27" s="117" t="s">
        <v>362</v>
      </c>
      <c r="G27" s="104"/>
      <c r="H27" s="100"/>
    </row>
    <row r="28" spans="1:8" ht="12.75">
      <c r="A28" s="161" t="s">
        <v>177</v>
      </c>
      <c r="B28" s="92" t="s">
        <v>148</v>
      </c>
      <c r="C28" s="104">
        <v>11800</v>
      </c>
      <c r="D28" s="104" t="s">
        <v>328</v>
      </c>
      <c r="E28" s="117" t="s">
        <v>363</v>
      </c>
      <c r="G28" s="104"/>
      <c r="H28" s="100"/>
    </row>
    <row r="29" spans="1:8" ht="12.75">
      <c r="A29" s="161" t="s">
        <v>64</v>
      </c>
      <c r="B29" s="92" t="s">
        <v>148</v>
      </c>
      <c r="C29" s="104">
        <v>11800</v>
      </c>
      <c r="D29" s="104" t="s">
        <v>328</v>
      </c>
      <c r="E29" s="117" t="s">
        <v>363</v>
      </c>
      <c r="G29" s="104"/>
      <c r="H29" s="100"/>
    </row>
    <row r="30" spans="1:8" ht="12.75">
      <c r="A30" s="161" t="s">
        <v>176</v>
      </c>
      <c r="B30" s="92" t="s">
        <v>148</v>
      </c>
      <c r="C30" s="104">
        <v>23500</v>
      </c>
      <c r="D30" s="104" t="s">
        <v>224</v>
      </c>
      <c r="E30" s="117" t="s">
        <v>364</v>
      </c>
      <c r="G30" s="104"/>
      <c r="H30" s="100"/>
    </row>
    <row r="31" spans="1:8" ht="12.75">
      <c r="A31" s="161" t="s">
        <v>168</v>
      </c>
      <c r="B31" s="92" t="s">
        <v>149</v>
      </c>
      <c r="C31" s="104">
        <v>15600</v>
      </c>
      <c r="D31" s="104" t="s">
        <v>329</v>
      </c>
      <c r="E31" s="117" t="s">
        <v>365</v>
      </c>
      <c r="G31" s="104"/>
      <c r="H31" s="100"/>
    </row>
    <row r="32" spans="1:9" ht="12.75">
      <c r="A32" s="161" t="s">
        <v>169</v>
      </c>
      <c r="B32" s="92" t="s">
        <v>149</v>
      </c>
      <c r="C32" s="104">
        <v>16000</v>
      </c>
      <c r="D32" s="104" t="s">
        <v>330</v>
      </c>
      <c r="E32" s="117" t="s">
        <v>365</v>
      </c>
      <c r="F32" s="68"/>
      <c r="G32" s="104"/>
      <c r="H32" s="100"/>
      <c r="I32" s="68"/>
    </row>
    <row r="33" spans="1:9" ht="12.75">
      <c r="A33" s="161" t="s">
        <v>331</v>
      </c>
      <c r="B33" s="92" t="s">
        <v>147</v>
      </c>
      <c r="C33" s="104">
        <v>12000</v>
      </c>
      <c r="D33" s="104" t="s">
        <v>332</v>
      </c>
      <c r="E33" s="117" t="s">
        <v>366</v>
      </c>
      <c r="F33" s="68"/>
      <c r="G33" s="104"/>
      <c r="H33" s="100"/>
      <c r="I33" s="68"/>
    </row>
    <row r="34" spans="1:8" ht="12.75">
      <c r="A34" s="161" t="s">
        <v>175</v>
      </c>
      <c r="B34" s="92" t="s">
        <v>145</v>
      </c>
      <c r="C34" s="104">
        <v>2600</v>
      </c>
      <c r="D34" s="104" t="s">
        <v>271</v>
      </c>
      <c r="E34" s="117" t="s">
        <v>367</v>
      </c>
      <c r="G34" s="104"/>
      <c r="H34" s="100"/>
    </row>
    <row r="35" spans="1:8" ht="12.75">
      <c r="A35" s="161" t="s">
        <v>157</v>
      </c>
      <c r="B35" s="92" t="s">
        <v>154</v>
      </c>
      <c r="C35" s="104">
        <f>3300*5</f>
        <v>16500</v>
      </c>
      <c r="D35" s="104" t="s">
        <v>333</v>
      </c>
      <c r="E35" s="117" t="s">
        <v>368</v>
      </c>
      <c r="G35" s="104"/>
      <c r="H35" s="100"/>
    </row>
    <row r="36" spans="1:8" ht="12.75">
      <c r="A36" s="161" t="s">
        <v>65</v>
      </c>
      <c r="B36" s="92" t="s">
        <v>150</v>
      </c>
      <c r="C36" s="104">
        <v>50000</v>
      </c>
      <c r="D36" s="104" t="s">
        <v>223</v>
      </c>
      <c r="E36" s="117" t="s">
        <v>369</v>
      </c>
      <c r="G36" s="104"/>
      <c r="H36" s="100"/>
    </row>
    <row r="37" spans="1:8" ht="12.75">
      <c r="A37" s="161" t="s">
        <v>158</v>
      </c>
      <c r="B37" s="92" t="s">
        <v>146</v>
      </c>
      <c r="C37" s="104">
        <v>29000</v>
      </c>
      <c r="D37" s="104" t="s">
        <v>334</v>
      </c>
      <c r="E37" s="117" t="s">
        <v>370</v>
      </c>
      <c r="G37" s="104"/>
      <c r="H37" s="100"/>
    </row>
    <row r="38" spans="1:8" ht="12.75">
      <c r="A38" s="161" t="s">
        <v>251</v>
      </c>
      <c r="B38" s="92" t="s">
        <v>149</v>
      </c>
      <c r="C38" s="104">
        <v>25200</v>
      </c>
      <c r="D38" s="104" t="s">
        <v>267</v>
      </c>
      <c r="E38" s="117" t="s">
        <v>371</v>
      </c>
      <c r="G38" s="104"/>
      <c r="H38" s="100"/>
    </row>
    <row r="39" spans="1:8" ht="12.75">
      <c r="A39" s="161" t="s">
        <v>159</v>
      </c>
      <c r="B39" s="92" t="s">
        <v>146</v>
      </c>
      <c r="C39" s="104">
        <v>36000</v>
      </c>
      <c r="D39" s="104" t="s">
        <v>335</v>
      </c>
      <c r="E39" s="117" t="s">
        <v>372</v>
      </c>
      <c r="G39" s="104"/>
      <c r="H39" s="100"/>
    </row>
    <row r="40" spans="1:8" ht="12.75">
      <c r="A40" s="161" t="s">
        <v>174</v>
      </c>
      <c r="B40" s="92" t="s">
        <v>149</v>
      </c>
      <c r="C40" s="104">
        <v>8400</v>
      </c>
      <c r="D40" s="104" t="s">
        <v>336</v>
      </c>
      <c r="E40" s="117" t="s">
        <v>373</v>
      </c>
      <c r="G40" s="104"/>
      <c r="H40" s="100"/>
    </row>
    <row r="41" spans="1:8" ht="12.75">
      <c r="A41" s="161" t="s">
        <v>160</v>
      </c>
      <c r="B41" s="92" t="s">
        <v>149</v>
      </c>
      <c r="C41" s="104">
        <v>27500</v>
      </c>
      <c r="D41" s="104" t="s">
        <v>337</v>
      </c>
      <c r="E41" s="117" t="s">
        <v>374</v>
      </c>
      <c r="G41" s="104"/>
      <c r="H41" s="100"/>
    </row>
    <row r="42" spans="1:8" ht="12.75">
      <c r="A42" s="161" t="s">
        <v>276</v>
      </c>
      <c r="B42" s="92" t="s">
        <v>150</v>
      </c>
      <c r="C42" s="104">
        <v>27335</v>
      </c>
      <c r="D42" s="104" t="s">
        <v>327</v>
      </c>
      <c r="E42" s="117" t="s">
        <v>375</v>
      </c>
      <c r="G42" s="104"/>
      <c r="H42" s="100"/>
    </row>
    <row r="43" spans="1:8" ht="12.75">
      <c r="A43" s="173" t="s">
        <v>419</v>
      </c>
      <c r="B43" s="174" t="s">
        <v>150</v>
      </c>
      <c r="C43" s="118">
        <v>27335</v>
      </c>
      <c r="D43" s="118" t="s">
        <v>327</v>
      </c>
      <c r="E43" s="175" t="s">
        <v>375</v>
      </c>
      <c r="G43" s="104"/>
      <c r="H43" s="100"/>
    </row>
    <row r="44" spans="1:8" ht="12.75">
      <c r="A44" s="242" t="s">
        <v>67</v>
      </c>
      <c r="B44" s="242"/>
      <c r="C44" s="242"/>
      <c r="D44" s="242"/>
      <c r="E44" s="242"/>
      <c r="H44" s="100"/>
    </row>
    <row r="45" spans="1:8" ht="12.75">
      <c r="A45" s="171" t="s">
        <v>161</v>
      </c>
      <c r="B45" s="166" t="s">
        <v>149</v>
      </c>
      <c r="C45" s="119">
        <v>22000</v>
      </c>
      <c r="D45" s="119" t="s">
        <v>338</v>
      </c>
      <c r="E45" s="172" t="s">
        <v>376</v>
      </c>
      <c r="G45" s="104"/>
      <c r="H45" s="100"/>
    </row>
    <row r="46" spans="1:8" ht="12.75">
      <c r="A46" s="161" t="s">
        <v>178</v>
      </c>
      <c r="B46" s="92" t="s">
        <v>149</v>
      </c>
      <c r="C46" s="104">
        <v>21000</v>
      </c>
      <c r="D46" s="104" t="s">
        <v>266</v>
      </c>
      <c r="E46" s="117" t="s">
        <v>377</v>
      </c>
      <c r="G46" s="104"/>
      <c r="H46" s="100"/>
    </row>
    <row r="47" spans="1:8" ht="12.75">
      <c r="A47" s="161" t="s">
        <v>162</v>
      </c>
      <c r="B47" s="92" t="s">
        <v>148</v>
      </c>
      <c r="C47" s="104">
        <v>19800</v>
      </c>
      <c r="D47" s="104" t="s">
        <v>268</v>
      </c>
      <c r="E47" s="117" t="s">
        <v>378</v>
      </c>
      <c r="G47" s="104"/>
      <c r="H47" s="100"/>
    </row>
    <row r="48" spans="1:8" ht="12.75">
      <c r="A48" s="161" t="s">
        <v>252</v>
      </c>
      <c r="B48" s="92" t="s">
        <v>149</v>
      </c>
      <c r="C48" s="104">
        <v>12900</v>
      </c>
      <c r="D48" s="104" t="s">
        <v>339</v>
      </c>
      <c r="E48" s="117" t="s">
        <v>379</v>
      </c>
      <c r="G48" s="104"/>
      <c r="H48" s="100"/>
    </row>
    <row r="49" spans="1:8" ht="12.75">
      <c r="A49" s="161" t="s">
        <v>253</v>
      </c>
      <c r="B49" s="92" t="s">
        <v>149</v>
      </c>
      <c r="C49" s="104">
        <v>13200</v>
      </c>
      <c r="D49" s="104" t="s">
        <v>340</v>
      </c>
      <c r="E49" s="117" t="s">
        <v>380</v>
      </c>
      <c r="G49" s="104"/>
      <c r="H49" s="100"/>
    </row>
    <row r="50" spans="1:8" ht="12.75">
      <c r="A50" s="161" t="s">
        <v>254</v>
      </c>
      <c r="B50" s="92" t="s">
        <v>149</v>
      </c>
      <c r="C50" s="104">
        <v>20200</v>
      </c>
      <c r="D50" s="104" t="s">
        <v>225</v>
      </c>
      <c r="E50" s="117" t="s">
        <v>381</v>
      </c>
      <c r="G50" s="104"/>
      <c r="H50" s="100"/>
    </row>
    <row r="51" spans="1:8" ht="12.75">
      <c r="A51" s="161" t="s">
        <v>255</v>
      </c>
      <c r="B51" s="92" t="s">
        <v>148</v>
      </c>
      <c r="C51" s="104">
        <v>14800</v>
      </c>
      <c r="D51" s="104" t="s">
        <v>341</v>
      </c>
      <c r="E51" s="117" t="s">
        <v>382</v>
      </c>
      <c r="G51" s="104"/>
      <c r="H51" s="100"/>
    </row>
    <row r="52" spans="1:8" ht="12.75">
      <c r="A52" s="161" t="s">
        <v>342</v>
      </c>
      <c r="B52" s="92" t="s">
        <v>149</v>
      </c>
      <c r="C52" s="104">
        <v>21600</v>
      </c>
      <c r="D52" s="104" t="s">
        <v>343</v>
      </c>
      <c r="E52" s="117" t="s">
        <v>383</v>
      </c>
      <c r="G52" s="104"/>
      <c r="H52" s="100"/>
    </row>
    <row r="53" spans="1:10" ht="12.75">
      <c r="A53" s="161" t="s">
        <v>256</v>
      </c>
      <c r="B53" s="92" t="s">
        <v>155</v>
      </c>
      <c r="C53" s="104">
        <v>70000</v>
      </c>
      <c r="D53" s="104" t="s">
        <v>226</v>
      </c>
      <c r="E53" s="117" t="s">
        <v>384</v>
      </c>
      <c r="F53" s="68"/>
      <c r="G53" s="104"/>
      <c r="H53" s="100"/>
      <c r="I53" s="68"/>
      <c r="J53" s="68"/>
    </row>
    <row r="54" spans="1:8" ht="12.75">
      <c r="A54" s="161" t="s">
        <v>163</v>
      </c>
      <c r="B54" s="92" t="s">
        <v>149</v>
      </c>
      <c r="C54" s="104">
        <v>18900</v>
      </c>
      <c r="D54" s="104" t="s">
        <v>269</v>
      </c>
      <c r="E54" s="117" t="s">
        <v>385</v>
      </c>
      <c r="G54" s="104"/>
      <c r="H54" s="100"/>
    </row>
    <row r="55" spans="1:8" ht="12.75">
      <c r="A55" s="161" t="s">
        <v>164</v>
      </c>
      <c r="B55" s="92" t="s">
        <v>149</v>
      </c>
      <c r="C55" s="104">
        <v>18900</v>
      </c>
      <c r="D55" s="104" t="s">
        <v>269</v>
      </c>
      <c r="E55" s="117" t="s">
        <v>385</v>
      </c>
      <c r="G55" s="104"/>
      <c r="H55" s="100"/>
    </row>
    <row r="56" spans="1:8" ht="12.75">
      <c r="A56" s="161" t="s">
        <v>179</v>
      </c>
      <c r="B56" s="92" t="s">
        <v>147</v>
      </c>
      <c r="C56" s="104">
        <v>26800</v>
      </c>
      <c r="D56" s="104" t="s">
        <v>344</v>
      </c>
      <c r="E56" s="117" t="s">
        <v>386</v>
      </c>
      <c r="G56" s="104"/>
      <c r="H56" s="100"/>
    </row>
    <row r="57" spans="1:8" ht="12.75">
      <c r="A57" s="161" t="s">
        <v>180</v>
      </c>
      <c r="B57" s="92" t="s">
        <v>147</v>
      </c>
      <c r="C57" s="104">
        <v>15250</v>
      </c>
      <c r="D57" s="104" t="s">
        <v>345</v>
      </c>
      <c r="E57" s="117" t="s">
        <v>387</v>
      </c>
      <c r="G57" s="104"/>
      <c r="H57" s="100"/>
    </row>
    <row r="58" spans="1:8" ht="12.75">
      <c r="A58" s="173" t="s">
        <v>170</v>
      </c>
      <c r="B58" s="174" t="s">
        <v>146</v>
      </c>
      <c r="C58" s="118">
        <v>5100</v>
      </c>
      <c r="D58" s="118" t="s">
        <v>346</v>
      </c>
      <c r="E58" s="175" t="s">
        <v>388</v>
      </c>
      <c r="G58" s="104"/>
      <c r="H58" s="100"/>
    </row>
    <row r="59" spans="1:8" ht="12.75">
      <c r="A59" s="242" t="s">
        <v>68</v>
      </c>
      <c r="B59" s="242"/>
      <c r="C59" s="242"/>
      <c r="D59" s="242"/>
      <c r="E59" s="242"/>
      <c r="H59" s="100"/>
    </row>
    <row r="60" spans="1:8" ht="12.75">
      <c r="A60" s="171" t="s">
        <v>270</v>
      </c>
      <c r="B60" s="166" t="s">
        <v>145</v>
      </c>
      <c r="C60" s="119">
        <v>1700</v>
      </c>
      <c r="D60" s="119" t="s">
        <v>348</v>
      </c>
      <c r="E60" s="172" t="s">
        <v>389</v>
      </c>
      <c r="G60" s="104"/>
      <c r="H60" s="100"/>
    </row>
    <row r="61" spans="1:8" ht="12.75">
      <c r="A61" s="161" t="s">
        <v>349</v>
      </c>
      <c r="B61" s="92" t="s">
        <v>145</v>
      </c>
      <c r="C61" s="104">
        <v>1850</v>
      </c>
      <c r="D61" s="104" t="s">
        <v>264</v>
      </c>
      <c r="E61" s="117" t="s">
        <v>351</v>
      </c>
      <c r="G61" s="104"/>
      <c r="H61" s="100"/>
    </row>
    <row r="62" spans="1:8" ht="12.75">
      <c r="A62" s="173" t="s">
        <v>181</v>
      </c>
      <c r="B62" s="174" t="s">
        <v>145</v>
      </c>
      <c r="C62" s="118">
        <v>3700</v>
      </c>
      <c r="D62" s="118" t="s">
        <v>347</v>
      </c>
      <c r="E62" s="175" t="s">
        <v>390</v>
      </c>
      <c r="G62" s="104"/>
      <c r="H62" s="100"/>
    </row>
    <row r="63" spans="1:8" ht="12.75">
      <c r="A63" s="275" t="s">
        <v>417</v>
      </c>
      <c r="B63" s="275"/>
      <c r="C63" s="275"/>
      <c r="D63" s="155"/>
      <c r="E63" s="155"/>
      <c r="H63" s="100"/>
    </row>
    <row r="64" spans="1:5" ht="12.75">
      <c r="A64" s="152" t="s">
        <v>302</v>
      </c>
      <c r="B64" s="125"/>
      <c r="C64" s="125"/>
      <c r="D64" s="156"/>
      <c r="E64" s="156"/>
    </row>
  </sheetData>
  <sheetProtection/>
  <mergeCells count="9">
    <mergeCell ref="A63:C63"/>
    <mergeCell ref="A8:E8"/>
    <mergeCell ref="A25:E25"/>
    <mergeCell ref="A44:E44"/>
    <mergeCell ref="A59:E59"/>
    <mergeCell ref="A1:E1"/>
    <mergeCell ref="A2:E2"/>
    <mergeCell ref="A3:E3"/>
    <mergeCell ref="A4:E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66" r:id="rId1"/>
  <headerFooter>
    <oddHeader>&amp;LODEPA</oddHeader>
    <oddFooter>&amp;C14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31"/>
  <sheetViews>
    <sheetView view="pageBreakPreview" zoomScaleSheetLayoutView="100" workbookViewId="0" topLeftCell="A1">
      <selection activeCell="H9" sqref="H9"/>
    </sheetView>
  </sheetViews>
  <sheetFormatPr defaultColWidth="11.421875" defaultRowHeight="12.75"/>
  <cols>
    <col min="1" max="1" width="22.421875" style="0" customWidth="1"/>
    <col min="2" max="2" width="23.7109375" style="0" customWidth="1"/>
    <col min="3" max="3" width="18.421875" style="0" bestFit="1" customWidth="1"/>
    <col min="4" max="4" width="20.421875" style="0" bestFit="1" customWidth="1"/>
    <col min="5" max="5" width="27.00390625" style="0" bestFit="1" customWidth="1"/>
  </cols>
  <sheetData>
    <row r="1" spans="1:5" ht="12.75">
      <c r="A1" s="277" t="s">
        <v>191</v>
      </c>
      <c r="B1" s="277"/>
      <c r="C1" s="277"/>
      <c r="D1" s="277"/>
      <c r="E1" s="277"/>
    </row>
    <row r="2" spans="1:5" ht="12.75">
      <c r="A2" s="236" t="s">
        <v>197</v>
      </c>
      <c r="B2" s="236"/>
      <c r="C2" s="236"/>
      <c r="D2" s="236"/>
      <c r="E2" s="236"/>
    </row>
    <row r="3" spans="1:5" ht="12.75" customHeight="1">
      <c r="A3" s="239" t="s">
        <v>229</v>
      </c>
      <c r="B3" s="239"/>
      <c r="C3" s="239"/>
      <c r="D3" s="239"/>
      <c r="E3" s="239"/>
    </row>
    <row r="4" spans="1:5" ht="12.75">
      <c r="A4" s="282" t="s">
        <v>272</v>
      </c>
      <c r="B4" s="283"/>
      <c r="C4" s="283"/>
      <c r="D4" s="283"/>
      <c r="E4" s="283"/>
    </row>
    <row r="5" spans="1:5" ht="12.75">
      <c r="A5" s="22"/>
      <c r="B5" s="22"/>
      <c r="C5" s="22"/>
      <c r="D5" s="22"/>
      <c r="E5" s="22"/>
    </row>
    <row r="6" spans="1:5" ht="21.75" customHeight="1">
      <c r="A6" s="190" t="s">
        <v>198</v>
      </c>
      <c r="B6" s="191" t="s">
        <v>199</v>
      </c>
      <c r="C6" s="192" t="s">
        <v>200</v>
      </c>
      <c r="D6" s="192" t="s">
        <v>201</v>
      </c>
      <c r="E6" s="192" t="s">
        <v>228</v>
      </c>
    </row>
    <row r="7" spans="1:5" ht="21.75" customHeight="1">
      <c r="A7" s="186"/>
      <c r="B7" s="187"/>
      <c r="C7" s="188"/>
      <c r="D7" s="188"/>
      <c r="E7" s="188"/>
    </row>
    <row r="8" spans="1:5" ht="12.75">
      <c r="A8" s="164" t="s">
        <v>202</v>
      </c>
      <c r="B8" s="164" t="s">
        <v>203</v>
      </c>
      <c r="C8" s="119">
        <v>17500</v>
      </c>
      <c r="D8" s="193">
        <v>350</v>
      </c>
      <c r="E8" s="194">
        <f>D8/477.13</f>
        <v>0.7335527005218704</v>
      </c>
    </row>
    <row r="9" spans="1:5" ht="12.75">
      <c r="A9" s="23" t="s">
        <v>262</v>
      </c>
      <c r="B9" s="23" t="s">
        <v>260</v>
      </c>
      <c r="C9" s="104">
        <v>17500</v>
      </c>
      <c r="D9" s="189">
        <v>350</v>
      </c>
      <c r="E9" s="153">
        <f aca="true" t="shared" si="0" ref="E9:E27">D9/477.13</f>
        <v>0.7335527005218704</v>
      </c>
    </row>
    <row r="10" spans="1:5" ht="12.75">
      <c r="A10" s="23"/>
      <c r="B10" s="23" t="s">
        <v>293</v>
      </c>
      <c r="C10" s="104">
        <v>18000</v>
      </c>
      <c r="D10" s="189">
        <v>360</v>
      </c>
      <c r="E10" s="196">
        <f t="shared" si="0"/>
        <v>0.7545113491082095</v>
      </c>
    </row>
    <row r="11" spans="1:5" ht="12.75">
      <c r="A11" s="171" t="s">
        <v>204</v>
      </c>
      <c r="B11" s="171" t="s">
        <v>205</v>
      </c>
      <c r="C11" s="119">
        <v>16000</v>
      </c>
      <c r="D11" s="193">
        <v>320</v>
      </c>
      <c r="E11" s="153">
        <f t="shared" si="0"/>
        <v>0.6706767547628529</v>
      </c>
    </row>
    <row r="12" spans="1:5" ht="12.75">
      <c r="A12" s="23" t="s">
        <v>262</v>
      </c>
      <c r="B12" s="161" t="s">
        <v>206</v>
      </c>
      <c r="C12" s="104">
        <v>15000</v>
      </c>
      <c r="D12" s="189">
        <v>300</v>
      </c>
      <c r="E12" s="153">
        <f t="shared" si="0"/>
        <v>0.6287594575901746</v>
      </c>
    </row>
    <row r="13" spans="1:5" ht="12.75">
      <c r="A13" s="23"/>
      <c r="B13" s="161" t="s">
        <v>207</v>
      </c>
      <c r="C13" s="104">
        <v>14500</v>
      </c>
      <c r="D13" s="189">
        <v>290</v>
      </c>
      <c r="E13" s="153">
        <f t="shared" si="0"/>
        <v>0.6078008090038355</v>
      </c>
    </row>
    <row r="14" spans="1:5" ht="12.75">
      <c r="A14" s="23"/>
      <c r="B14" s="161" t="s">
        <v>208</v>
      </c>
      <c r="C14" s="104">
        <v>15000</v>
      </c>
      <c r="D14" s="189">
        <v>300</v>
      </c>
      <c r="E14" s="153">
        <f t="shared" si="0"/>
        <v>0.6287594575901746</v>
      </c>
    </row>
    <row r="15" spans="1:5" ht="12.75">
      <c r="A15" s="23"/>
      <c r="B15" s="161" t="s">
        <v>291</v>
      </c>
      <c r="C15" s="104">
        <v>17500</v>
      </c>
      <c r="D15" s="189">
        <v>350</v>
      </c>
      <c r="E15" s="153">
        <f t="shared" si="0"/>
        <v>0.7335527005218704</v>
      </c>
    </row>
    <row r="16" spans="1:5" ht="12.75">
      <c r="A16" s="23"/>
      <c r="B16" s="161" t="s">
        <v>292</v>
      </c>
      <c r="C16" s="104">
        <v>17500</v>
      </c>
      <c r="D16" s="189">
        <v>350</v>
      </c>
      <c r="E16" s="153">
        <f t="shared" si="0"/>
        <v>0.7335527005218704</v>
      </c>
    </row>
    <row r="17" spans="1:5" ht="12.75">
      <c r="A17" s="23"/>
      <c r="B17" s="161" t="s">
        <v>209</v>
      </c>
      <c r="C17" s="104">
        <v>15000</v>
      </c>
      <c r="D17" s="189">
        <v>300</v>
      </c>
      <c r="E17" s="153">
        <f t="shared" si="0"/>
        <v>0.6287594575901746</v>
      </c>
    </row>
    <row r="18" spans="1:5" ht="12.75">
      <c r="A18" s="23"/>
      <c r="B18" s="161" t="s">
        <v>210</v>
      </c>
      <c r="C18" s="104">
        <v>15000</v>
      </c>
      <c r="D18" s="189">
        <v>300</v>
      </c>
      <c r="E18" s="153">
        <f t="shared" si="0"/>
        <v>0.6287594575901746</v>
      </c>
    </row>
    <row r="19" spans="1:5" ht="12.75">
      <c r="A19" s="23"/>
      <c r="B19" s="161" t="s">
        <v>261</v>
      </c>
      <c r="C19" s="104">
        <v>15000</v>
      </c>
      <c r="D19" s="189">
        <v>300</v>
      </c>
      <c r="E19" s="153">
        <f t="shared" si="0"/>
        <v>0.6287594575901746</v>
      </c>
    </row>
    <row r="20" spans="1:5" ht="12.75">
      <c r="A20" s="23"/>
      <c r="B20" s="161" t="s">
        <v>211</v>
      </c>
      <c r="C20" s="104">
        <v>15000</v>
      </c>
      <c r="D20" s="189">
        <v>300</v>
      </c>
      <c r="E20" s="153">
        <f t="shared" si="0"/>
        <v>0.6287594575901746</v>
      </c>
    </row>
    <row r="21" spans="1:5" ht="12.75">
      <c r="A21" s="168"/>
      <c r="B21" s="173" t="s">
        <v>212</v>
      </c>
      <c r="C21" s="118">
        <v>16000</v>
      </c>
      <c r="D21" s="195">
        <v>320</v>
      </c>
      <c r="E21" s="153">
        <f t="shared" si="0"/>
        <v>0.6706767547628529</v>
      </c>
    </row>
    <row r="22" spans="1:5" ht="12.75">
      <c r="A22" s="164" t="s">
        <v>213</v>
      </c>
      <c r="B22" s="171" t="s">
        <v>214</v>
      </c>
      <c r="C22" s="119">
        <v>11000</v>
      </c>
      <c r="D22" s="193">
        <v>220</v>
      </c>
      <c r="E22" s="194">
        <f t="shared" si="0"/>
        <v>0.46109026889946136</v>
      </c>
    </row>
    <row r="23" spans="1:5" ht="12.75">
      <c r="A23" s="23" t="s">
        <v>262</v>
      </c>
      <c r="B23" s="161" t="s">
        <v>257</v>
      </c>
      <c r="C23" s="104">
        <v>10000</v>
      </c>
      <c r="D23" s="189">
        <v>200</v>
      </c>
      <c r="E23" s="153">
        <f t="shared" si="0"/>
        <v>0.4191729717267831</v>
      </c>
    </row>
    <row r="24" spans="1:5" ht="12.75">
      <c r="A24" s="23"/>
      <c r="B24" s="161" t="s">
        <v>215</v>
      </c>
      <c r="C24" s="104">
        <v>11000</v>
      </c>
      <c r="D24" s="189">
        <v>220</v>
      </c>
      <c r="E24" s="153">
        <f t="shared" si="0"/>
        <v>0.46109026889946136</v>
      </c>
    </row>
    <row r="25" spans="1:5" ht="12.75">
      <c r="A25" s="168"/>
      <c r="B25" s="173" t="s">
        <v>258</v>
      </c>
      <c r="C25" s="118">
        <v>10000</v>
      </c>
      <c r="D25" s="195">
        <v>200</v>
      </c>
      <c r="E25" s="196">
        <f t="shared" si="0"/>
        <v>0.4191729717267831</v>
      </c>
    </row>
    <row r="26" spans="1:5" ht="12.75">
      <c r="A26" s="164" t="s">
        <v>216</v>
      </c>
      <c r="B26" s="171" t="s">
        <v>217</v>
      </c>
      <c r="C26" s="119">
        <v>15000</v>
      </c>
      <c r="D26" s="193">
        <v>300</v>
      </c>
      <c r="E26" s="153">
        <f t="shared" si="0"/>
        <v>0.6287594575901746</v>
      </c>
    </row>
    <row r="27" spans="1:5" ht="12.75">
      <c r="A27" s="168" t="s">
        <v>262</v>
      </c>
      <c r="B27" s="173" t="s">
        <v>259</v>
      </c>
      <c r="C27" s="118">
        <v>16000</v>
      </c>
      <c r="D27" s="195">
        <v>320</v>
      </c>
      <c r="E27" s="196">
        <f t="shared" si="0"/>
        <v>0.6706767547628529</v>
      </c>
    </row>
    <row r="28" spans="1:5" ht="12.75">
      <c r="A28" s="171" t="s">
        <v>218</v>
      </c>
      <c r="B28" s="286" t="s">
        <v>219</v>
      </c>
      <c r="C28" s="288">
        <v>15500</v>
      </c>
      <c r="D28" s="290">
        <v>310</v>
      </c>
      <c r="E28" s="284">
        <f>D28/477.13</f>
        <v>0.6497181061765137</v>
      </c>
    </row>
    <row r="29" spans="1:5" ht="12.75">
      <c r="A29" s="168" t="s">
        <v>262</v>
      </c>
      <c r="B29" s="287"/>
      <c r="C29" s="289"/>
      <c r="D29" s="291"/>
      <c r="E29" s="285"/>
    </row>
    <row r="30" spans="1:5" ht="12.75">
      <c r="A30" s="12" t="s">
        <v>420</v>
      </c>
      <c r="B30" s="22"/>
      <c r="C30" s="22"/>
      <c r="D30" s="22"/>
      <c r="E30" s="22"/>
    </row>
    <row r="31" spans="1:5" ht="12.75">
      <c r="A31" s="12" t="s">
        <v>302</v>
      </c>
      <c r="B31" s="22"/>
      <c r="C31" s="22"/>
      <c r="D31" s="22"/>
      <c r="E31" s="22"/>
    </row>
  </sheetData>
  <sheetProtection/>
  <mergeCells count="8">
    <mergeCell ref="A1:E1"/>
    <mergeCell ref="A2:E2"/>
    <mergeCell ref="A3:E3"/>
    <mergeCell ref="A4:E4"/>
    <mergeCell ref="E28:E29"/>
    <mergeCell ref="B28:B29"/>
    <mergeCell ref="C28:C29"/>
    <mergeCell ref="D28:D2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0" r:id="rId1"/>
  <headerFooter>
    <oddFooter>&amp;C15</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22"/>
  <sheetViews>
    <sheetView view="pageBreakPreview" zoomScaleSheetLayoutView="100" zoomScalePageLayoutView="0" workbookViewId="0" topLeftCell="A1">
      <selection activeCell="F18" sqref="F18"/>
    </sheetView>
  </sheetViews>
  <sheetFormatPr defaultColWidth="11.421875" defaultRowHeight="12.75"/>
  <cols>
    <col min="1" max="1" width="27.8515625" style="22" customWidth="1"/>
    <col min="2" max="2" width="17.8515625" style="22" customWidth="1"/>
    <col min="3" max="3" width="11.57421875" style="22" customWidth="1"/>
    <col min="4" max="4" width="30.421875" style="78" customWidth="1"/>
    <col min="5" max="6" width="13.28125" style="3" customWidth="1"/>
    <col min="7" max="16384" width="11.421875" style="3" customWidth="1"/>
  </cols>
  <sheetData>
    <row r="1" spans="1:4" ht="12.75">
      <c r="A1" s="292" t="s">
        <v>196</v>
      </c>
      <c r="B1" s="292"/>
      <c r="C1" s="292"/>
      <c r="D1" s="292"/>
    </row>
    <row r="2" spans="1:7" ht="15" customHeight="1">
      <c r="A2" s="276" t="s">
        <v>165</v>
      </c>
      <c r="B2" s="276"/>
      <c r="C2" s="276"/>
      <c r="D2" s="276"/>
      <c r="E2" s="5"/>
      <c r="F2" s="5"/>
      <c r="G2" s="4"/>
    </row>
    <row r="3" spans="1:7" ht="15" customHeight="1">
      <c r="A3" s="251" t="s">
        <v>230</v>
      </c>
      <c r="B3" s="251"/>
      <c r="C3" s="251"/>
      <c r="D3" s="251"/>
      <c r="E3" s="11"/>
      <c r="F3" s="11"/>
      <c r="G3" s="4"/>
    </row>
    <row r="4" spans="1:7" ht="15" customHeight="1">
      <c r="A4" s="293" t="s">
        <v>303</v>
      </c>
      <c r="B4" s="293"/>
      <c r="C4" s="293"/>
      <c r="D4" s="293"/>
      <c r="F4" s="5"/>
      <c r="G4" s="4"/>
    </row>
    <row r="5" spans="1:7" ht="15" customHeight="1">
      <c r="A5" s="84"/>
      <c r="B5" s="90"/>
      <c r="C5" s="90"/>
      <c r="F5" s="5"/>
      <c r="G5" s="4"/>
    </row>
    <row r="6" spans="1:7" ht="15" customHeight="1">
      <c r="A6" s="271" t="s">
        <v>45</v>
      </c>
      <c r="B6" s="271"/>
      <c r="C6" s="271"/>
      <c r="D6" s="271"/>
      <c r="E6" s="6"/>
      <c r="F6" s="6"/>
      <c r="G6" s="4"/>
    </row>
    <row r="7" spans="1:7" ht="15" customHeight="1">
      <c r="A7" s="295" t="s">
        <v>54</v>
      </c>
      <c r="B7" s="297" t="s">
        <v>51</v>
      </c>
      <c r="C7" s="297" t="s">
        <v>52</v>
      </c>
      <c r="D7" s="299" t="s">
        <v>231</v>
      </c>
      <c r="E7" s="2"/>
      <c r="F7" s="2"/>
      <c r="G7" s="2"/>
    </row>
    <row r="8" spans="1:7" ht="15" customHeight="1">
      <c r="A8" s="296"/>
      <c r="B8" s="298"/>
      <c r="C8" s="298"/>
      <c r="D8" s="300"/>
      <c r="E8" s="2"/>
      <c r="F8" s="2"/>
      <c r="G8" s="2"/>
    </row>
    <row r="9" spans="1:7" ht="15" customHeight="1">
      <c r="A9" s="198" t="s">
        <v>46</v>
      </c>
      <c r="B9" s="199" t="s">
        <v>53</v>
      </c>
      <c r="C9" s="199">
        <v>4537</v>
      </c>
      <c r="D9" s="167">
        <f aca="true" t="shared" si="0" ref="D9:D14">C9/477.13</f>
        <v>9.508938863622074</v>
      </c>
      <c r="E9" s="2"/>
      <c r="F9" s="2"/>
      <c r="G9" s="2"/>
    </row>
    <row r="10" spans="1:7" ht="15" customHeight="1">
      <c r="A10" s="197" t="s">
        <v>47</v>
      </c>
      <c r="B10" s="88" t="s">
        <v>53</v>
      </c>
      <c r="C10" s="88">
        <v>4200</v>
      </c>
      <c r="D10" s="98">
        <f t="shared" si="0"/>
        <v>8.802632406262445</v>
      </c>
      <c r="E10" s="2"/>
      <c r="F10" s="2"/>
      <c r="G10" s="2"/>
    </row>
    <row r="11" spans="1:7" ht="15" customHeight="1">
      <c r="A11" s="197" t="s">
        <v>48</v>
      </c>
      <c r="B11" s="88" t="s">
        <v>53</v>
      </c>
      <c r="C11" s="88">
        <v>4452</v>
      </c>
      <c r="D11" s="98">
        <f t="shared" si="0"/>
        <v>9.33079035063819</v>
      </c>
      <c r="E11" s="2"/>
      <c r="F11" s="2"/>
      <c r="G11" s="2"/>
    </row>
    <row r="12" spans="1:7" ht="15" customHeight="1">
      <c r="A12" s="197" t="s">
        <v>49</v>
      </c>
      <c r="B12" s="88" t="s">
        <v>53</v>
      </c>
      <c r="C12" s="88">
        <v>1645</v>
      </c>
      <c r="D12" s="98">
        <f t="shared" si="0"/>
        <v>3.447697692452791</v>
      </c>
      <c r="E12" s="2"/>
      <c r="F12" s="2"/>
      <c r="G12" s="2"/>
    </row>
    <row r="13" spans="1:7" ht="15" customHeight="1">
      <c r="A13" s="197" t="s">
        <v>55</v>
      </c>
      <c r="B13" s="88" t="s">
        <v>53</v>
      </c>
      <c r="C13" s="88">
        <v>2976</v>
      </c>
      <c r="D13" s="98">
        <f t="shared" si="0"/>
        <v>6.237293819294532</v>
      </c>
      <c r="E13" s="2"/>
      <c r="F13" s="2"/>
      <c r="G13" s="2"/>
    </row>
    <row r="14" spans="1:7" ht="15" customHeight="1">
      <c r="A14" s="200" t="s">
        <v>50</v>
      </c>
      <c r="B14" s="201" t="s">
        <v>53</v>
      </c>
      <c r="C14" s="201">
        <v>2100</v>
      </c>
      <c r="D14" s="170">
        <f t="shared" si="0"/>
        <v>4.4013162031312225</v>
      </c>
      <c r="E14" s="2"/>
      <c r="F14" s="2"/>
      <c r="G14" s="2"/>
    </row>
    <row r="15" spans="1:7" ht="15" customHeight="1">
      <c r="A15" s="270" t="s">
        <v>107</v>
      </c>
      <c r="B15" s="270"/>
      <c r="C15" s="270"/>
      <c r="D15" s="270"/>
      <c r="E15" s="2"/>
      <c r="F15" s="2"/>
      <c r="G15" s="2"/>
    </row>
    <row r="16" spans="1:7" ht="15" customHeight="1">
      <c r="A16" s="198" t="s">
        <v>109</v>
      </c>
      <c r="B16" s="202" t="s">
        <v>166</v>
      </c>
      <c r="C16" s="199">
        <v>7742</v>
      </c>
      <c r="D16" s="167">
        <f>C16/477.13</f>
        <v>16.226185735543773</v>
      </c>
      <c r="E16" s="2"/>
      <c r="F16" s="2"/>
      <c r="G16" s="2"/>
    </row>
    <row r="17" spans="1:7" ht="15" customHeight="1">
      <c r="A17" s="200" t="s">
        <v>108</v>
      </c>
      <c r="B17" s="203" t="s">
        <v>167</v>
      </c>
      <c r="C17" s="201">
        <v>11941</v>
      </c>
      <c r="D17" s="170">
        <f>C17/477.13</f>
        <v>25.026722276947584</v>
      </c>
      <c r="E17" s="2"/>
      <c r="F17" s="2"/>
      <c r="G17" s="2"/>
    </row>
    <row r="18" spans="1:7" ht="15" customHeight="1">
      <c r="A18" s="294" t="s">
        <v>417</v>
      </c>
      <c r="B18" s="294"/>
      <c r="C18" s="294"/>
      <c r="D18" s="79"/>
      <c r="E18" s="2"/>
      <c r="F18" s="2" t="s">
        <v>272</v>
      </c>
      <c r="G18" s="2"/>
    </row>
    <row r="19" spans="1:7" ht="15" customHeight="1">
      <c r="A19" s="12" t="s">
        <v>302</v>
      </c>
      <c r="B19" s="154"/>
      <c r="C19" s="154"/>
      <c r="D19" s="79"/>
      <c r="E19" s="2"/>
      <c r="F19" s="2"/>
      <c r="G19" s="4"/>
    </row>
    <row r="20" spans="1:7" ht="12.75">
      <c r="A20" s="23"/>
      <c r="B20" s="23"/>
      <c r="C20" s="23"/>
      <c r="D20" s="80"/>
      <c r="E20" s="4"/>
      <c r="F20" s="4"/>
      <c r="G20" s="4"/>
    </row>
    <row r="21" spans="1:7" ht="12.75">
      <c r="A21" s="23"/>
      <c r="B21" s="23"/>
      <c r="C21" s="23"/>
      <c r="D21" s="80"/>
      <c r="E21" s="4"/>
      <c r="F21" s="4"/>
      <c r="G21" s="4"/>
    </row>
    <row r="22" spans="1:7" ht="12.75">
      <c r="A22" s="24"/>
      <c r="B22" s="24"/>
      <c r="C22" s="24"/>
      <c r="D22" s="81"/>
      <c r="E22" s="4"/>
      <c r="F22" s="4"/>
      <c r="G22" s="4"/>
    </row>
  </sheetData>
  <sheetProtection/>
  <mergeCells count="11">
    <mergeCell ref="D7:D8"/>
    <mergeCell ref="A1:D1"/>
    <mergeCell ref="A2:D2"/>
    <mergeCell ref="A3:D3"/>
    <mergeCell ref="A4:D4"/>
    <mergeCell ref="A18:C18"/>
    <mergeCell ref="A15:D15"/>
    <mergeCell ref="A6:D6"/>
    <mergeCell ref="A7:A8"/>
    <mergeCell ref="B7:B8"/>
    <mergeCell ref="C7:C8"/>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r:id="rId1"/>
  <headerFooter>
    <oddHeader>&amp;LODEPA</oddHeader>
    <oddFooter>&amp;C16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view="pageBreakPreview" zoomScaleSheetLayoutView="100" zoomScalePageLayoutView="0" workbookViewId="0" topLeftCell="A1">
      <selection activeCell="B1" sqref="B1"/>
    </sheetView>
  </sheetViews>
  <sheetFormatPr defaultColWidth="11.421875" defaultRowHeight="12.75"/>
  <cols>
    <col min="1" max="1" width="9.28125" style="26" customWidth="1"/>
    <col min="2" max="2" width="91.7109375" style="26" customWidth="1"/>
    <col min="3" max="3" width="8.421875" style="26" customWidth="1"/>
    <col min="4" max="16384" width="11.421875" style="27" customWidth="1"/>
  </cols>
  <sheetData>
    <row r="1" spans="1:3" ht="21" customHeight="1">
      <c r="A1" s="28"/>
      <c r="B1" s="28" t="s">
        <v>113</v>
      </c>
      <c r="C1" s="29"/>
    </row>
    <row r="2" spans="1:3" ht="12.75">
      <c r="A2" s="10"/>
      <c r="B2" s="7"/>
      <c r="C2" s="10" t="s">
        <v>1</v>
      </c>
    </row>
    <row r="3" spans="1:3" ht="21" customHeight="1">
      <c r="A3" s="69"/>
      <c r="B3" s="31" t="s">
        <v>238</v>
      </c>
      <c r="C3" s="75">
        <v>3</v>
      </c>
    </row>
    <row r="4" spans="1:3" ht="21" customHeight="1">
      <c r="A4" s="72" t="s">
        <v>183</v>
      </c>
      <c r="B4" s="31"/>
      <c r="C4" s="70"/>
    </row>
    <row r="5" spans="1:3" ht="21" customHeight="1">
      <c r="A5" s="69">
        <v>1</v>
      </c>
      <c r="B5" s="31" t="s">
        <v>37</v>
      </c>
      <c r="C5" s="75">
        <v>4</v>
      </c>
    </row>
    <row r="6" spans="1:3" ht="21" customHeight="1">
      <c r="A6" s="69">
        <v>2</v>
      </c>
      <c r="B6" s="71" t="s">
        <v>38</v>
      </c>
      <c r="C6" s="75">
        <v>5</v>
      </c>
    </row>
    <row r="7" spans="1:3" ht="18.75" customHeight="1">
      <c r="A7" s="69">
        <v>3</v>
      </c>
      <c r="B7" s="71" t="s">
        <v>110</v>
      </c>
      <c r="C7" s="75">
        <v>6</v>
      </c>
    </row>
    <row r="8" spans="1:3" ht="21" customHeight="1">
      <c r="A8" s="69">
        <v>4</v>
      </c>
      <c r="B8" s="71" t="s">
        <v>111</v>
      </c>
      <c r="C8" s="75">
        <v>7</v>
      </c>
    </row>
    <row r="9" spans="1:3" ht="21" customHeight="1">
      <c r="A9" s="69">
        <v>5</v>
      </c>
      <c r="B9" s="71" t="s">
        <v>112</v>
      </c>
      <c r="C9" s="75">
        <v>12</v>
      </c>
    </row>
    <row r="10" spans="1:3" ht="21" customHeight="1">
      <c r="A10" s="69">
        <v>6</v>
      </c>
      <c r="B10" s="71" t="s">
        <v>234</v>
      </c>
      <c r="C10" s="75">
        <v>13</v>
      </c>
    </row>
    <row r="11" spans="1:3" ht="21" customHeight="1">
      <c r="A11" s="69">
        <v>7</v>
      </c>
      <c r="B11" s="71" t="s">
        <v>235</v>
      </c>
      <c r="C11" s="75">
        <v>14</v>
      </c>
    </row>
    <row r="12" spans="1:3" ht="21" customHeight="1">
      <c r="A12" s="69">
        <v>8</v>
      </c>
      <c r="B12" s="71" t="s">
        <v>236</v>
      </c>
      <c r="C12" s="75">
        <v>15</v>
      </c>
    </row>
    <row r="13" spans="1:3" ht="21" customHeight="1">
      <c r="A13" s="69">
        <v>9</v>
      </c>
      <c r="B13" s="71" t="s">
        <v>237</v>
      </c>
      <c r="C13" s="75">
        <v>16</v>
      </c>
    </row>
    <row r="14" spans="1:3" ht="24" customHeight="1">
      <c r="A14" s="72" t="s">
        <v>182</v>
      </c>
      <c r="B14" s="71"/>
      <c r="C14" s="73"/>
    </row>
    <row r="15" spans="1:3" ht="33" customHeight="1">
      <c r="A15" s="69">
        <v>1</v>
      </c>
      <c r="B15" s="74" t="s">
        <v>286</v>
      </c>
      <c r="C15" s="75">
        <v>8</v>
      </c>
    </row>
    <row r="16" spans="1:3" ht="33" customHeight="1">
      <c r="A16" s="69">
        <v>2</v>
      </c>
      <c r="B16" s="74" t="s">
        <v>284</v>
      </c>
      <c r="C16" s="75">
        <v>9</v>
      </c>
    </row>
    <row r="17" spans="1:3" ht="33" customHeight="1">
      <c r="A17" s="69">
        <v>3</v>
      </c>
      <c r="B17" s="74" t="s">
        <v>285</v>
      </c>
      <c r="C17" s="75">
        <v>10</v>
      </c>
    </row>
    <row r="18" spans="1:3" ht="33" customHeight="1">
      <c r="A18" s="69">
        <v>4</v>
      </c>
      <c r="B18" s="74" t="s">
        <v>287</v>
      </c>
      <c r="C18" s="75">
        <v>11</v>
      </c>
    </row>
    <row r="19" spans="1:3" ht="12.75">
      <c r="A19" s="7"/>
      <c r="B19" s="35"/>
      <c r="C19" s="34"/>
    </row>
    <row r="20" spans="1:3" ht="10.5" customHeight="1">
      <c r="A20" s="7"/>
      <c r="B20" s="7"/>
      <c r="C20" s="9"/>
    </row>
    <row r="21" spans="1:3" ht="26.25" customHeight="1">
      <c r="A21" s="235" t="s">
        <v>118</v>
      </c>
      <c r="B21" s="235"/>
      <c r="C21" s="235"/>
    </row>
    <row r="22" spans="1:3" ht="18" customHeight="1">
      <c r="A22" s="8" t="s">
        <v>119</v>
      </c>
      <c r="B22" s="38"/>
      <c r="C22" s="30"/>
    </row>
    <row r="23" spans="1:3" ht="21" customHeight="1">
      <c r="A23" s="8" t="s">
        <v>192</v>
      </c>
      <c r="B23" s="39"/>
      <c r="C23" s="8"/>
    </row>
  </sheetData>
  <sheetProtection/>
  <mergeCells count="1">
    <mergeCell ref="A21:C21"/>
  </mergeCells>
  <hyperlinks>
    <hyperlink ref="B6" location="Cuad1!A1" display="Recepción Nacional de Leche y Elaboración de Productos Lácteos."/>
    <hyperlink ref="C5" location="'C1'!A1" display="'C1'!A1"/>
    <hyperlink ref="C6" location="'C2'!A1" display="'C2'!A1"/>
    <hyperlink ref="C7" location="'C3'!A1" display="'C3'!A1"/>
    <hyperlink ref="C8" location="'C4'!A1" display="'C4'!A1"/>
    <hyperlink ref="C9" location="'C5'!A1" display="'C5'!A1"/>
    <hyperlink ref="C10" location="'C6'!A1" display="'C6'!A1"/>
    <hyperlink ref="C11" location="'C7'!A1" display="'C7'!A1"/>
    <hyperlink ref="C16" location="'G2'!A1" display="'G2'!A1"/>
    <hyperlink ref="C18" location="'G4'!A1" display="'G4'!A1"/>
    <hyperlink ref="C17" location="'G3'!A1" display="'G3'!A1"/>
    <hyperlink ref="C3" location="Comentario!A1" display="Comentario!A1"/>
    <hyperlink ref="C15" location="'G1'!A1" display="'G1'!A1"/>
    <hyperlink ref="C13" location="'C9'!A1" display="'C9'!A1"/>
    <hyperlink ref="C12" location="'C8'!A1" display="'C8'!A1"/>
  </hyperlinks>
  <printOptions/>
  <pageMargins left="0.7480314960629921" right="0.7480314960629921" top="0.984251968503937" bottom="0.984251968503937" header="0.31496062992125984" footer="0.31496062992125984"/>
  <pageSetup fitToHeight="1" fitToWidth="1" horizontalDpi="600" verticalDpi="600" orientation="portrait" scale="83" r:id="rId1"/>
  <headerFooter alignWithMargins="0">
    <oddHeader>&amp;LODEPA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1"/>
  <sheetViews>
    <sheetView view="pageBreakPreview" zoomScaleSheetLayoutView="100" zoomScalePageLayoutView="0" workbookViewId="0" topLeftCell="A1">
      <selection activeCell="J1" sqref="J1"/>
    </sheetView>
  </sheetViews>
  <sheetFormatPr defaultColWidth="11.421875" defaultRowHeight="12.75"/>
  <sheetData>
    <row r="1" spans="1:9" ht="12.75">
      <c r="A1" s="236" t="s">
        <v>238</v>
      </c>
      <c r="B1" s="236"/>
      <c r="C1" s="236"/>
      <c r="D1" s="236"/>
      <c r="E1" s="236"/>
      <c r="F1" s="236"/>
      <c r="G1" s="236"/>
      <c r="H1" s="236"/>
      <c r="I1" s="236"/>
    </row>
  </sheetData>
  <sheetProtection/>
  <mergeCells count="1">
    <mergeCell ref="A1:I1"/>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86" r:id="rId2"/>
  <headerFooter>
    <oddHeader>&amp;LODEPA</oddHeader>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54"/>
  <sheetViews>
    <sheetView showZeros="0" view="pageBreakPreview" zoomScaleSheetLayoutView="100" workbookViewId="0" topLeftCell="A13">
      <selection activeCell="L25" sqref="L25"/>
    </sheetView>
  </sheetViews>
  <sheetFormatPr defaultColWidth="11.421875" defaultRowHeight="12.75"/>
  <cols>
    <col min="1" max="1" width="51.28125" style="18" customWidth="1"/>
    <col min="2" max="4" width="11.7109375" style="18" bestFit="1" customWidth="1"/>
    <col min="5" max="5" width="13.28125" style="18" customWidth="1"/>
    <col min="6" max="6" width="6.8515625" style="18" customWidth="1"/>
    <col min="7" max="9" width="10.421875" style="18" customWidth="1"/>
    <col min="10" max="10" width="14.7109375" style="18" bestFit="1" customWidth="1"/>
    <col min="11" max="16384" width="11.421875" style="18" customWidth="1"/>
  </cols>
  <sheetData>
    <row r="1" spans="1:11" s="32" customFormat="1" ht="19.5" customHeight="1">
      <c r="A1" s="239" t="s">
        <v>184</v>
      </c>
      <c r="B1" s="239"/>
      <c r="C1" s="239"/>
      <c r="D1" s="239"/>
      <c r="E1" s="239"/>
      <c r="F1" s="239"/>
      <c r="G1" s="239"/>
      <c r="H1" s="239"/>
      <c r="I1" s="239"/>
      <c r="J1" s="239"/>
      <c r="K1" s="16"/>
    </row>
    <row r="2" spans="1:11" s="32" customFormat="1" ht="19.5" customHeight="1">
      <c r="A2" s="240" t="s">
        <v>6</v>
      </c>
      <c r="B2" s="240"/>
      <c r="C2" s="240"/>
      <c r="D2" s="240"/>
      <c r="E2" s="240"/>
      <c r="F2" s="240"/>
      <c r="G2" s="240"/>
      <c r="H2" s="240"/>
      <c r="I2" s="240"/>
      <c r="J2" s="240"/>
      <c r="K2" s="16"/>
    </row>
    <row r="3" spans="1:11" s="32" customFormat="1" ht="19.5" customHeight="1">
      <c r="A3" s="13"/>
      <c r="B3" s="242" t="s">
        <v>7</v>
      </c>
      <c r="C3" s="242"/>
      <c r="D3" s="242"/>
      <c r="E3" s="242"/>
      <c r="F3" s="107"/>
      <c r="G3" s="242" t="s">
        <v>8</v>
      </c>
      <c r="H3" s="242"/>
      <c r="I3" s="242"/>
      <c r="J3" s="242"/>
      <c r="K3" s="16"/>
    </row>
    <row r="4" spans="1:11" s="135" customFormat="1" ht="12.75">
      <c r="A4" s="13" t="s">
        <v>9</v>
      </c>
      <c r="B4" s="115">
        <v>2010</v>
      </c>
      <c r="C4" s="243" t="s">
        <v>297</v>
      </c>
      <c r="D4" s="243"/>
      <c r="E4" s="243"/>
      <c r="F4" s="107"/>
      <c r="G4" s="115">
        <f>+B4</f>
        <v>2010</v>
      </c>
      <c r="H4" s="243" t="str">
        <f>+C4</f>
        <v>enero-diciembre</v>
      </c>
      <c r="I4" s="243"/>
      <c r="J4" s="243"/>
      <c r="K4" s="33"/>
    </row>
    <row r="5" spans="1:11" s="135" customFormat="1" ht="12.75">
      <c r="A5" s="108"/>
      <c r="B5" s="110"/>
      <c r="C5" s="116">
        <v>2011</v>
      </c>
      <c r="D5" s="116">
        <v>2012</v>
      </c>
      <c r="E5" s="109" t="s">
        <v>400</v>
      </c>
      <c r="F5" s="110"/>
      <c r="G5" s="110"/>
      <c r="H5" s="116">
        <v>2011</v>
      </c>
      <c r="I5" s="116">
        <v>2012</v>
      </c>
      <c r="J5" s="109" t="s">
        <v>400</v>
      </c>
      <c r="K5" s="33"/>
    </row>
    <row r="6" spans="1:12" s="135" customFormat="1" ht="12.75">
      <c r="A6" s="111" t="s">
        <v>10</v>
      </c>
      <c r="B6" s="111"/>
      <c r="C6" s="111"/>
      <c r="D6" s="111"/>
      <c r="E6" s="111"/>
      <c r="F6" s="111"/>
      <c r="G6" s="111">
        <f>+G16+G8+G22+G27</f>
        <v>722699.1399999999</v>
      </c>
      <c r="H6" s="111">
        <f>+H16+H8+H22+H27</f>
        <v>963243.889</v>
      </c>
      <c r="I6" s="111">
        <f>+I16+I8+I22+I27</f>
        <v>974939.8940000001</v>
      </c>
      <c r="J6" s="129">
        <f>+I6/H6*100-100</f>
        <v>1.2142309059590701</v>
      </c>
      <c r="K6" s="33"/>
      <c r="L6" s="136"/>
    </row>
    <row r="7" spans="1:11" s="137" customFormat="1" ht="12.75">
      <c r="A7" s="14"/>
      <c r="B7" s="15"/>
      <c r="C7" s="15"/>
      <c r="D7" s="16"/>
      <c r="E7" s="15"/>
      <c r="F7" s="15"/>
      <c r="G7" s="15"/>
      <c r="H7" s="16"/>
      <c r="I7" s="17"/>
      <c r="J7" s="15"/>
      <c r="K7" s="15"/>
    </row>
    <row r="8" spans="1:11" s="32" customFormat="1" ht="12.75">
      <c r="A8" s="206" t="s">
        <v>11</v>
      </c>
      <c r="B8" s="130">
        <f>SUM(B9:B14)</f>
        <v>1020051.841</v>
      </c>
      <c r="C8" s="130">
        <f>SUM(C9:C14)</f>
        <v>1061869.816</v>
      </c>
      <c r="D8" s="130">
        <f>SUM(D9:D14)</f>
        <v>1060887.4930000002</v>
      </c>
      <c r="E8" s="131">
        <f aca="true" t="shared" si="0" ref="E8:E25">+D8/C8*100-100</f>
        <v>-0.09250879770745257</v>
      </c>
      <c r="F8" s="130"/>
      <c r="G8" s="130">
        <f>SUM(G9:G14)</f>
        <v>400383.845</v>
      </c>
      <c r="H8" s="130">
        <f>SUM(H9:H14)</f>
        <v>575682.281</v>
      </c>
      <c r="I8" s="130">
        <f>SUM(I9:I14)</f>
        <v>558396.65</v>
      </c>
      <c r="J8" s="131">
        <f aca="true" t="shared" si="1" ref="J8:J25">+I8/H8*100-100</f>
        <v>-3.0026338434411315</v>
      </c>
      <c r="K8" s="16"/>
    </row>
    <row r="9" spans="1:11" s="32" customFormat="1" ht="12.75">
      <c r="A9" s="14" t="s">
        <v>12</v>
      </c>
      <c r="B9" s="112">
        <v>517973.036</v>
      </c>
      <c r="C9" s="112">
        <v>510113.708</v>
      </c>
      <c r="D9" s="112">
        <v>510369.514</v>
      </c>
      <c r="E9" s="132">
        <f t="shared" si="0"/>
        <v>0.05014685862940382</v>
      </c>
      <c r="F9" s="112"/>
      <c r="G9" s="112">
        <v>172694.842</v>
      </c>
      <c r="H9" s="112">
        <v>254331.821</v>
      </c>
      <c r="I9" s="112">
        <v>250067.234</v>
      </c>
      <c r="J9" s="132">
        <f t="shared" si="1"/>
        <v>-1.6767807438456543</v>
      </c>
      <c r="K9" s="16"/>
    </row>
    <row r="10" spans="1:13" s="32" customFormat="1" ht="12.75">
      <c r="A10" s="14" t="s">
        <v>13</v>
      </c>
      <c r="B10" s="112">
        <v>120153.337</v>
      </c>
      <c r="C10" s="112">
        <v>109789.587</v>
      </c>
      <c r="D10" s="112">
        <v>106744.615</v>
      </c>
      <c r="E10" s="132">
        <f t="shared" si="0"/>
        <v>-2.773461566988132</v>
      </c>
      <c r="F10" s="112"/>
      <c r="G10" s="112">
        <v>45125.039</v>
      </c>
      <c r="H10" s="112">
        <v>60563.727</v>
      </c>
      <c r="I10" s="112">
        <v>52017.44</v>
      </c>
      <c r="J10" s="132">
        <f t="shared" si="1"/>
        <v>-14.111230307870585</v>
      </c>
      <c r="K10" s="16"/>
      <c r="M10" s="225"/>
    </row>
    <row r="11" spans="1:11" s="32" customFormat="1" ht="12.75">
      <c r="A11" s="14" t="s">
        <v>396</v>
      </c>
      <c r="B11" s="112">
        <v>22422.506</v>
      </c>
      <c r="C11" s="112">
        <v>18302.331</v>
      </c>
      <c r="D11" s="112">
        <v>63542.41</v>
      </c>
      <c r="E11" s="132">
        <f t="shared" si="0"/>
        <v>247.18206112653087</v>
      </c>
      <c r="F11" s="112"/>
      <c r="G11" s="112">
        <v>9567.663</v>
      </c>
      <c r="H11" s="112">
        <v>8429.51</v>
      </c>
      <c r="I11" s="112">
        <v>32127.782</v>
      </c>
      <c r="J11" s="132">
        <f t="shared" si="1"/>
        <v>281.1346329739214</v>
      </c>
      <c r="K11" s="16"/>
    </row>
    <row r="12" spans="1:11" s="32" customFormat="1" ht="12.75">
      <c r="A12" s="14" t="s">
        <v>220</v>
      </c>
      <c r="B12" s="112">
        <v>65613.654</v>
      </c>
      <c r="C12" s="112">
        <v>65048.15</v>
      </c>
      <c r="D12" s="112">
        <v>64509.902</v>
      </c>
      <c r="E12" s="132">
        <f t="shared" si="0"/>
        <v>-0.8274608885879218</v>
      </c>
      <c r="F12" s="112"/>
      <c r="G12" s="112">
        <v>32332.54</v>
      </c>
      <c r="H12" s="112">
        <v>43108.399</v>
      </c>
      <c r="I12" s="112">
        <v>38174.739</v>
      </c>
      <c r="J12" s="132">
        <f t="shared" si="1"/>
        <v>-11.444776689572706</v>
      </c>
      <c r="K12" s="16"/>
    </row>
    <row r="13" spans="1:11" s="32" customFormat="1" ht="12.75">
      <c r="A13" s="14" t="s">
        <v>397</v>
      </c>
      <c r="B13" s="112">
        <v>75650.593</v>
      </c>
      <c r="C13" s="112">
        <v>75690.814</v>
      </c>
      <c r="D13" s="112">
        <v>70430.839</v>
      </c>
      <c r="E13" s="132">
        <f t="shared" si="0"/>
        <v>-6.9492910989172145</v>
      </c>
      <c r="F13" s="112"/>
      <c r="G13" s="112">
        <v>35257.499</v>
      </c>
      <c r="H13" s="112">
        <v>51573.769</v>
      </c>
      <c r="I13" s="112">
        <v>44404.284</v>
      </c>
      <c r="J13" s="132">
        <f t="shared" si="1"/>
        <v>-13.901417598547056</v>
      </c>
      <c r="K13" s="16"/>
    </row>
    <row r="14" spans="1:11" s="32" customFormat="1" ht="12.75">
      <c r="A14" s="14" t="s">
        <v>14</v>
      </c>
      <c r="B14" s="112">
        <v>218238.715</v>
      </c>
      <c r="C14" s="112">
        <v>282925.226</v>
      </c>
      <c r="D14" s="112">
        <v>245290.213</v>
      </c>
      <c r="E14" s="132">
        <f t="shared" si="0"/>
        <v>-13.302105836260793</v>
      </c>
      <c r="F14" s="112"/>
      <c r="G14" s="112">
        <v>105406.262</v>
      </c>
      <c r="H14" s="112">
        <v>157675.055</v>
      </c>
      <c r="I14" s="112">
        <v>141605.171</v>
      </c>
      <c r="J14" s="132">
        <f t="shared" si="1"/>
        <v>-10.191773200903583</v>
      </c>
      <c r="K14" s="16"/>
    </row>
    <row r="15" spans="1:11" s="32" customFormat="1" ht="12.75">
      <c r="A15" s="14"/>
      <c r="B15" s="15"/>
      <c r="C15" s="15"/>
      <c r="D15" s="15"/>
      <c r="E15" s="132"/>
      <c r="F15" s="15"/>
      <c r="G15" s="15"/>
      <c r="H15" s="15"/>
      <c r="I15" s="133"/>
      <c r="J15" s="132"/>
      <c r="K15" s="16"/>
    </row>
    <row r="16" spans="1:11" s="32" customFormat="1" ht="12.75">
      <c r="A16" s="206" t="s">
        <v>300</v>
      </c>
      <c r="B16" s="130">
        <f>SUM(B17:B20)</f>
        <v>32754.032000000003</v>
      </c>
      <c r="C16" s="130">
        <f>SUM(C17:C20)</f>
        <v>34745.520000000004</v>
      </c>
      <c r="D16" s="130">
        <f>SUM(D17:D20)</f>
        <v>38561.704</v>
      </c>
      <c r="E16" s="131">
        <f>+D16/C16*100-100</f>
        <v>10.9832404292697</v>
      </c>
      <c r="F16" s="130"/>
      <c r="G16" s="130">
        <f>SUM(G17:G20)</f>
        <v>225443.538</v>
      </c>
      <c r="H16" s="130">
        <f>SUM(H17:H20)</f>
        <v>249854.669</v>
      </c>
      <c r="I16" s="130">
        <f>SUM(I17:I20)</f>
        <v>288393.242</v>
      </c>
      <c r="J16" s="131">
        <f>+I16/H16*100-100</f>
        <v>15.42439577144745</v>
      </c>
      <c r="K16" s="16"/>
    </row>
    <row r="17" spans="1:11" s="32" customFormat="1" ht="12.75">
      <c r="A17" s="14" t="s">
        <v>15</v>
      </c>
      <c r="B17" s="134">
        <v>7233.528</v>
      </c>
      <c r="C17" s="112">
        <v>8374.815</v>
      </c>
      <c r="D17" s="112">
        <v>9629.936</v>
      </c>
      <c r="E17" s="132">
        <f>+D17/C17*100-100</f>
        <v>14.986850455801104</v>
      </c>
      <c r="F17" s="134"/>
      <c r="G17" s="112">
        <v>51616.374</v>
      </c>
      <c r="H17" s="112">
        <v>60494.105</v>
      </c>
      <c r="I17" s="112">
        <v>68783.35</v>
      </c>
      <c r="J17" s="132">
        <f>+I17/H17*100-100</f>
        <v>13.702566555865232</v>
      </c>
      <c r="K17" s="16"/>
    </row>
    <row r="18" spans="1:11" s="32" customFormat="1" ht="12.75">
      <c r="A18" s="14" t="s">
        <v>16</v>
      </c>
      <c r="B18" s="134">
        <v>3726.538</v>
      </c>
      <c r="C18" s="112">
        <v>5004.872</v>
      </c>
      <c r="D18" s="112">
        <v>4586.833</v>
      </c>
      <c r="E18" s="132">
        <f>+D18/C18*100-100</f>
        <v>-8.35264118642796</v>
      </c>
      <c r="F18" s="112"/>
      <c r="G18" s="112">
        <v>54884.825</v>
      </c>
      <c r="H18" s="112">
        <v>65044.439</v>
      </c>
      <c r="I18" s="112">
        <v>66399.543</v>
      </c>
      <c r="J18" s="132">
        <f>+I18/H18*100-100</f>
        <v>2.0833510455828588</v>
      </c>
      <c r="K18" s="16"/>
    </row>
    <row r="19" spans="1:11" s="32" customFormat="1" ht="12.75">
      <c r="A19" s="14" t="s">
        <v>17</v>
      </c>
      <c r="B19" s="134">
        <v>7071.301</v>
      </c>
      <c r="C19" s="112">
        <v>6751.674</v>
      </c>
      <c r="D19" s="112">
        <v>7983.889</v>
      </c>
      <c r="E19" s="132">
        <f>+D19/C19*100-100</f>
        <v>18.250510910331272</v>
      </c>
      <c r="F19" s="112"/>
      <c r="G19" s="112">
        <v>62182.524</v>
      </c>
      <c r="H19" s="112">
        <v>58976.644</v>
      </c>
      <c r="I19" s="112">
        <v>86411.13</v>
      </c>
      <c r="J19" s="132">
        <f>+I19/H19*100-100</f>
        <v>46.51754345330332</v>
      </c>
      <c r="K19" s="16"/>
    </row>
    <row r="20" spans="1:11" s="32" customFormat="1" ht="12.75">
      <c r="A20" s="14" t="s">
        <v>18</v>
      </c>
      <c r="B20" s="112">
        <v>14722.665</v>
      </c>
      <c r="C20" s="112">
        <v>14614.159</v>
      </c>
      <c r="D20" s="112">
        <v>16361.046</v>
      </c>
      <c r="E20" s="132">
        <f>+D20/C20*100-100</f>
        <v>11.95338712272121</v>
      </c>
      <c r="F20" s="112"/>
      <c r="G20" s="112">
        <v>56759.815</v>
      </c>
      <c r="H20" s="112">
        <v>65339.481</v>
      </c>
      <c r="I20" s="112">
        <v>66799.219</v>
      </c>
      <c r="J20" s="132">
        <f>+I20/H20*100-100</f>
        <v>2.234082636805752</v>
      </c>
      <c r="K20" s="16"/>
    </row>
    <row r="21" spans="1:11" s="32" customFormat="1" ht="12.75">
      <c r="A21" s="14"/>
      <c r="B21" s="112"/>
      <c r="C21" s="112"/>
      <c r="D21" s="112"/>
      <c r="E21" s="132"/>
      <c r="F21" s="112"/>
      <c r="G21" s="112"/>
      <c r="H21" s="112"/>
      <c r="I21" s="112"/>
      <c r="J21" s="132"/>
      <c r="K21" s="16"/>
    </row>
    <row r="22" spans="1:11" s="32" customFormat="1" ht="12.75">
      <c r="A22" s="206" t="s">
        <v>19</v>
      </c>
      <c r="B22" s="130">
        <f>SUM(B23:B25)</f>
        <v>2903.94</v>
      </c>
      <c r="C22" s="130">
        <f>SUM(C23:C25)</f>
        <v>2846.418</v>
      </c>
      <c r="D22" s="130">
        <f>SUM(D23:D25)</f>
        <v>2909.357</v>
      </c>
      <c r="E22" s="131">
        <f t="shared" si="0"/>
        <v>2.2111650502491216</v>
      </c>
      <c r="F22" s="130"/>
      <c r="G22" s="130">
        <f>SUM(G23:G25)</f>
        <v>67253.166</v>
      </c>
      <c r="H22" s="130">
        <f>SUM(H23:H25)</f>
        <v>95140.101</v>
      </c>
      <c r="I22" s="130">
        <f>SUM(I23:I25)</f>
        <v>87192.36600000001</v>
      </c>
      <c r="J22" s="131">
        <f t="shared" si="1"/>
        <v>-8.353717219619085</v>
      </c>
      <c r="K22" s="16"/>
    </row>
    <row r="23" spans="1:11" s="32" customFormat="1" ht="12.75">
      <c r="A23" s="14" t="s">
        <v>20</v>
      </c>
      <c r="B23" s="112">
        <v>2179.78</v>
      </c>
      <c r="C23" s="112">
        <v>1932.142</v>
      </c>
      <c r="D23" s="112">
        <v>1427.128</v>
      </c>
      <c r="E23" s="132">
        <f t="shared" si="0"/>
        <v>-26.137519913132692</v>
      </c>
      <c r="F23" s="112"/>
      <c r="G23" s="112">
        <v>14246.345</v>
      </c>
      <c r="H23" s="112">
        <v>18653.367</v>
      </c>
      <c r="I23" s="112">
        <v>15963.504</v>
      </c>
      <c r="J23" s="132">
        <f t="shared" si="1"/>
        <v>-14.420254530991627</v>
      </c>
      <c r="K23" s="16"/>
    </row>
    <row r="24" spans="1:11" s="32" customFormat="1" ht="12.75">
      <c r="A24" s="14" t="s">
        <v>21</v>
      </c>
      <c r="B24" s="112">
        <v>151.1</v>
      </c>
      <c r="C24" s="112">
        <v>193.519</v>
      </c>
      <c r="D24" s="112">
        <v>171.903</v>
      </c>
      <c r="E24" s="132">
        <f t="shared" si="0"/>
        <v>-11.169962639327409</v>
      </c>
      <c r="F24" s="112"/>
      <c r="G24" s="112">
        <v>39264.437</v>
      </c>
      <c r="H24" s="112">
        <v>57950.338</v>
      </c>
      <c r="I24" s="112">
        <v>52611.311</v>
      </c>
      <c r="J24" s="132">
        <f t="shared" si="1"/>
        <v>-9.213107609484524</v>
      </c>
      <c r="K24" s="16"/>
    </row>
    <row r="25" spans="1:11" s="32" customFormat="1" ht="12.75">
      <c r="A25" s="14" t="s">
        <v>399</v>
      </c>
      <c r="B25" s="112">
        <v>573.06</v>
      </c>
      <c r="C25" s="112">
        <v>720.757</v>
      </c>
      <c r="D25" s="112">
        <v>1310.326</v>
      </c>
      <c r="E25" s="132">
        <f t="shared" si="0"/>
        <v>81.79858121391817</v>
      </c>
      <c r="F25" s="112"/>
      <c r="G25" s="112">
        <v>13742.384</v>
      </c>
      <c r="H25" s="112">
        <v>18536.396</v>
      </c>
      <c r="I25" s="112">
        <v>18617.551</v>
      </c>
      <c r="J25" s="132">
        <f t="shared" si="1"/>
        <v>0.43781434104018047</v>
      </c>
      <c r="K25" s="16"/>
    </row>
    <row r="26" spans="1:11" s="32" customFormat="1" ht="12.75">
      <c r="A26" s="14"/>
      <c r="B26" s="15"/>
      <c r="C26" s="15"/>
      <c r="D26" s="15"/>
      <c r="E26" s="133"/>
      <c r="F26" s="15"/>
      <c r="G26" s="15"/>
      <c r="H26" s="15"/>
      <c r="I26" s="112"/>
      <c r="J26" s="133"/>
      <c r="K26" s="16"/>
    </row>
    <row r="27" spans="1:11" s="32" customFormat="1" ht="12.75">
      <c r="A27" s="206" t="s">
        <v>398</v>
      </c>
      <c r="B27" s="130"/>
      <c r="C27" s="130"/>
      <c r="D27" s="130"/>
      <c r="E27" s="133"/>
      <c r="F27" s="130"/>
      <c r="G27" s="130">
        <f>SUM(G28:G29)</f>
        <v>29618.591</v>
      </c>
      <c r="H27" s="130">
        <f>SUM(H28:H29)</f>
        <v>42566.838</v>
      </c>
      <c r="I27" s="130">
        <f>SUM(I28:I29)</f>
        <v>40957.636</v>
      </c>
      <c r="J27" s="131">
        <f>+I27/H27*100-100</f>
        <v>-3.7804123482228107</v>
      </c>
      <c r="K27" s="16"/>
    </row>
    <row r="28" spans="1:11" s="32" customFormat="1" ht="25.5">
      <c r="A28" s="207" t="s">
        <v>22</v>
      </c>
      <c r="B28" s="112">
        <v>472.89</v>
      </c>
      <c r="C28" s="112">
        <v>851.329</v>
      </c>
      <c r="D28" s="112">
        <v>705.795</v>
      </c>
      <c r="E28" s="132">
        <f>+D28/C28*100-100</f>
        <v>-17.094918650721397</v>
      </c>
      <c r="F28" s="112"/>
      <c r="G28" s="112">
        <v>12950.97</v>
      </c>
      <c r="H28" s="112">
        <v>17628.538</v>
      </c>
      <c r="I28" s="112">
        <v>18143.349</v>
      </c>
      <c r="J28" s="132">
        <f>+I28/H28*100-100</f>
        <v>2.9203272557259083</v>
      </c>
      <c r="K28" s="16"/>
    </row>
    <row r="29" spans="1:11" s="32" customFormat="1" ht="12.75">
      <c r="A29" s="14" t="s">
        <v>23</v>
      </c>
      <c r="B29" s="112">
        <v>5927.544</v>
      </c>
      <c r="C29" s="112">
        <v>8171.816</v>
      </c>
      <c r="D29" s="112">
        <v>7473.129</v>
      </c>
      <c r="E29" s="132">
        <f>+D29/C29*100-100</f>
        <v>-8.549960008889087</v>
      </c>
      <c r="F29" s="112"/>
      <c r="G29" s="112">
        <v>16667.621</v>
      </c>
      <c r="H29" s="112">
        <v>24938.3</v>
      </c>
      <c r="I29" s="112">
        <v>22814.287</v>
      </c>
      <c r="J29" s="132">
        <f>+I29/H29*100-100</f>
        <v>-8.517072134026776</v>
      </c>
      <c r="K29" s="16"/>
    </row>
    <row r="30" spans="1:11" s="32" customFormat="1" ht="12.75">
      <c r="A30" s="14"/>
      <c r="B30" s="15"/>
      <c r="C30" s="15"/>
      <c r="D30" s="15"/>
      <c r="E30" s="16"/>
      <c r="F30" s="15"/>
      <c r="G30" s="15"/>
      <c r="H30" s="15"/>
      <c r="I30" s="16"/>
      <c r="J30" s="16"/>
      <c r="K30" s="16"/>
    </row>
    <row r="31" spans="1:11" s="32" customFormat="1" ht="12.75">
      <c r="A31" s="111" t="s">
        <v>301</v>
      </c>
      <c r="B31" s="111"/>
      <c r="C31" s="111"/>
      <c r="D31" s="111"/>
      <c r="E31" s="111"/>
      <c r="F31" s="111"/>
      <c r="G31" s="111">
        <f>SUM(G33:G36)</f>
        <v>471247.51800000004</v>
      </c>
      <c r="H31" s="111">
        <f>SUM(H33:H36)</f>
        <v>754019.165</v>
      </c>
      <c r="I31" s="111">
        <f>SUM(I33:I36)</f>
        <v>712641.0279999999</v>
      </c>
      <c r="J31" s="129">
        <f>+I31/H31*100-100</f>
        <v>-5.4876770937248125</v>
      </c>
      <c r="K31" s="16"/>
    </row>
    <row r="32" spans="1:11" s="137" customFormat="1" ht="12.75">
      <c r="A32" s="14"/>
      <c r="B32" s="15"/>
      <c r="C32" s="15"/>
      <c r="D32" s="15"/>
      <c r="E32" s="134"/>
      <c r="F32" s="15"/>
      <c r="G32" s="15"/>
      <c r="H32" s="15"/>
      <c r="I32" s="134"/>
      <c r="J32" s="134"/>
      <c r="K32" s="15"/>
    </row>
    <row r="33" spans="1:11" s="32" customFormat="1" ht="12.75">
      <c r="A33" s="14" t="s">
        <v>24</v>
      </c>
      <c r="B33" s="112">
        <v>4434</v>
      </c>
      <c r="C33" s="112">
        <v>4618</v>
      </c>
      <c r="D33" s="112">
        <v>5036</v>
      </c>
      <c r="E33" s="132">
        <f>+D33/C33*100-100</f>
        <v>9.051537462104804</v>
      </c>
      <c r="F33" s="112"/>
      <c r="G33" s="112">
        <v>80113.403</v>
      </c>
      <c r="H33" s="112">
        <v>123137.981</v>
      </c>
      <c r="I33" s="112">
        <v>118184.823</v>
      </c>
      <c r="J33" s="132">
        <f>+I33/H33*100-100</f>
        <v>-4.022445357456363</v>
      </c>
      <c r="K33" s="16"/>
    </row>
    <row r="34" spans="1:11" s="32" customFormat="1" ht="12.75">
      <c r="A34" s="14" t="s">
        <v>25</v>
      </c>
      <c r="B34" s="112">
        <v>120</v>
      </c>
      <c r="C34" s="112">
        <v>138</v>
      </c>
      <c r="D34" s="112">
        <v>178</v>
      </c>
      <c r="E34" s="132">
        <f>+D34/C34*100-100</f>
        <v>28.985507246376812</v>
      </c>
      <c r="F34" s="112"/>
      <c r="G34" s="112">
        <v>10712.307</v>
      </c>
      <c r="H34" s="112">
        <v>13918.254</v>
      </c>
      <c r="I34" s="112">
        <v>18437.466</v>
      </c>
      <c r="J34" s="132">
        <f>+I34/H34*100-100</f>
        <v>32.46967615334509</v>
      </c>
      <c r="K34" s="16"/>
    </row>
    <row r="35" spans="1:11" s="32" customFormat="1" ht="12.75">
      <c r="A35" s="207" t="s">
        <v>26</v>
      </c>
      <c r="B35" s="112">
        <v>825</v>
      </c>
      <c r="C35" s="112">
        <v>676</v>
      </c>
      <c r="D35" s="112">
        <v>3882</v>
      </c>
      <c r="E35" s="132">
        <f>+D35/C35*100-100</f>
        <v>474.26035502958575</v>
      </c>
      <c r="F35" s="112"/>
      <c r="G35" s="112">
        <v>5155.918</v>
      </c>
      <c r="H35" s="112">
        <v>6369.179</v>
      </c>
      <c r="I35" s="112">
        <v>7056.262</v>
      </c>
      <c r="J35" s="132">
        <f>+I35/H35*100-100</f>
        <v>10.787622706160406</v>
      </c>
      <c r="K35" s="16"/>
    </row>
    <row r="36" spans="1:11" s="32" customFormat="1" ht="12.75">
      <c r="A36" s="14" t="s">
        <v>27</v>
      </c>
      <c r="B36" s="15"/>
      <c r="C36" s="15"/>
      <c r="D36" s="15"/>
      <c r="E36" s="16"/>
      <c r="F36" s="15"/>
      <c r="G36" s="15">
        <v>375265.89</v>
      </c>
      <c r="H36" s="15">
        <v>610593.751</v>
      </c>
      <c r="I36" s="112">
        <v>568962.477</v>
      </c>
      <c r="J36" s="132">
        <f>+I36/H36*100-100</f>
        <v>-6.818162474119404</v>
      </c>
      <c r="K36" s="16"/>
    </row>
    <row r="37" spans="1:11" s="32" customFormat="1" ht="12.75">
      <c r="A37" s="16"/>
      <c r="B37" s="112"/>
      <c r="C37" s="112"/>
      <c r="D37" s="112"/>
      <c r="E37" s="16"/>
      <c r="F37" s="15"/>
      <c r="G37" s="15"/>
      <c r="H37" s="15"/>
      <c r="I37" s="112"/>
      <c r="J37" s="16"/>
      <c r="K37" s="16"/>
    </row>
    <row r="38" spans="1:11" s="32" customFormat="1" ht="12.75">
      <c r="A38" s="113"/>
      <c r="B38" s="113"/>
      <c r="C38" s="114"/>
      <c r="D38" s="114"/>
      <c r="E38" s="114"/>
      <c r="F38" s="114"/>
      <c r="G38" s="114"/>
      <c r="H38" s="114"/>
      <c r="I38" s="114"/>
      <c r="J38" s="114"/>
      <c r="K38" s="16"/>
    </row>
    <row r="39" spans="1:11" s="32" customFormat="1" ht="12.75">
      <c r="A39" s="14" t="s">
        <v>423</v>
      </c>
      <c r="B39" s="15"/>
      <c r="C39" s="15"/>
      <c r="D39" s="16"/>
      <c r="E39" s="15"/>
      <c r="F39" s="15"/>
      <c r="G39" s="15"/>
      <c r="H39" s="16"/>
      <c r="I39" s="17"/>
      <c r="J39" s="15"/>
      <c r="K39" s="16"/>
    </row>
    <row r="40" spans="1:11" ht="12.75">
      <c r="A40" s="125" t="s">
        <v>298</v>
      </c>
      <c r="B40" s="125"/>
      <c r="C40" s="125"/>
      <c r="D40" s="125"/>
      <c r="E40" s="125"/>
      <c r="F40" s="125"/>
      <c r="G40" s="125"/>
      <c r="H40" s="125"/>
      <c r="I40" s="125"/>
      <c r="J40" s="125"/>
      <c r="K40" s="125"/>
    </row>
    <row r="41" spans="1:11" ht="12.75">
      <c r="A41" s="241" t="s">
        <v>299</v>
      </c>
      <c r="B41" s="241"/>
      <c r="C41" s="241"/>
      <c r="D41" s="241"/>
      <c r="E41" s="241"/>
      <c r="F41" s="241"/>
      <c r="G41" s="241"/>
      <c r="H41" s="241"/>
      <c r="I41" s="241"/>
      <c r="J41" s="241"/>
      <c r="K41" s="125"/>
    </row>
    <row r="42" spans="1:11" ht="12.75">
      <c r="A42" s="125"/>
      <c r="B42" s="125"/>
      <c r="C42" s="125"/>
      <c r="D42" s="125"/>
      <c r="E42" s="125"/>
      <c r="F42" s="125"/>
      <c r="G42" s="125"/>
      <c r="H42" s="125"/>
      <c r="I42" s="125"/>
      <c r="J42" s="125"/>
      <c r="K42" s="125"/>
    </row>
    <row r="43" spans="1:11" ht="12.75" customHeight="1">
      <c r="A43" s="237" t="s">
        <v>401</v>
      </c>
      <c r="B43" s="237"/>
      <c r="C43" s="237"/>
      <c r="D43" s="237"/>
      <c r="E43" s="237"/>
      <c r="F43" s="237"/>
      <c r="G43" s="237"/>
      <c r="H43" s="237"/>
      <c r="I43" s="237"/>
      <c r="J43" s="237"/>
      <c r="K43" s="237"/>
    </row>
    <row r="44" spans="1:11" ht="12.75" customHeight="1">
      <c r="A44" s="237"/>
      <c r="B44" s="237"/>
      <c r="C44" s="237"/>
      <c r="D44" s="237"/>
      <c r="E44" s="237"/>
      <c r="F44" s="237"/>
      <c r="G44" s="237"/>
      <c r="H44" s="237"/>
      <c r="I44" s="237"/>
      <c r="J44" s="237"/>
      <c r="K44" s="237"/>
    </row>
    <row r="45" spans="1:11" ht="12.75" customHeight="1">
      <c r="A45" s="237"/>
      <c r="B45" s="237"/>
      <c r="C45" s="237"/>
      <c r="D45" s="237"/>
      <c r="E45" s="237"/>
      <c r="F45" s="237"/>
      <c r="G45" s="237"/>
      <c r="H45" s="237"/>
      <c r="I45" s="237"/>
      <c r="J45" s="237"/>
      <c r="K45" s="237"/>
    </row>
    <row r="46" spans="1:11" ht="19.5" customHeight="1">
      <c r="A46" s="237"/>
      <c r="B46" s="237"/>
      <c r="C46" s="237"/>
      <c r="D46" s="237"/>
      <c r="E46" s="237"/>
      <c r="F46" s="237"/>
      <c r="G46" s="237"/>
      <c r="H46" s="237"/>
      <c r="I46" s="237"/>
      <c r="J46" s="237"/>
      <c r="K46" s="237"/>
    </row>
    <row r="47" spans="1:11" ht="12.75">
      <c r="A47" s="222"/>
      <c r="B47" s="222"/>
      <c r="C47" s="222"/>
      <c r="D47" s="222"/>
      <c r="E47" s="222"/>
      <c r="F47" s="222"/>
      <c r="G47" s="222"/>
      <c r="H47" s="222"/>
      <c r="I47" s="222"/>
      <c r="J47" s="222"/>
      <c r="K47" s="222"/>
    </row>
    <row r="48" spans="1:11" ht="16.5" customHeight="1">
      <c r="A48" s="238" t="s">
        <v>402</v>
      </c>
      <c r="B48" s="238"/>
      <c r="C48" s="238"/>
      <c r="D48" s="238"/>
      <c r="E48" s="238"/>
      <c r="F48" s="238"/>
      <c r="G48" s="238"/>
      <c r="H48" s="238"/>
      <c r="I48" s="238"/>
      <c r="J48" s="238"/>
      <c r="K48" s="238"/>
    </row>
    <row r="49" spans="1:11" ht="12.75">
      <c r="A49" s="238"/>
      <c r="B49" s="238"/>
      <c r="C49" s="238"/>
      <c r="D49" s="238"/>
      <c r="E49" s="238"/>
      <c r="F49" s="238"/>
      <c r="G49" s="238"/>
      <c r="H49" s="238"/>
      <c r="I49" s="238"/>
      <c r="J49" s="238"/>
      <c r="K49" s="238"/>
    </row>
    <row r="50" spans="1:11" ht="27" customHeight="1">
      <c r="A50" s="238"/>
      <c r="B50" s="238"/>
      <c r="C50" s="238"/>
      <c r="D50" s="238"/>
      <c r="E50" s="238"/>
      <c r="F50" s="238"/>
      <c r="G50" s="238"/>
      <c r="H50" s="238"/>
      <c r="I50" s="238"/>
      <c r="J50" s="238"/>
      <c r="K50" s="238"/>
    </row>
    <row r="51" spans="1:11" ht="12.75">
      <c r="A51" s="238" t="s">
        <v>403</v>
      </c>
      <c r="B51" s="238"/>
      <c r="C51" s="238"/>
      <c r="D51" s="238"/>
      <c r="E51" s="238"/>
      <c r="F51" s="238"/>
      <c r="G51" s="238"/>
      <c r="H51" s="238"/>
      <c r="I51" s="238"/>
      <c r="J51" s="238"/>
      <c r="K51" s="238"/>
    </row>
    <row r="52" spans="1:11" ht="12.75">
      <c r="A52" s="238"/>
      <c r="B52" s="238"/>
      <c r="C52" s="238"/>
      <c r="D52" s="238"/>
      <c r="E52" s="238"/>
      <c r="F52" s="238"/>
      <c r="G52" s="238"/>
      <c r="H52" s="238"/>
      <c r="I52" s="238"/>
      <c r="J52" s="238"/>
      <c r="K52" s="238"/>
    </row>
    <row r="53" spans="1:11" ht="12.75">
      <c r="A53" s="238"/>
      <c r="B53" s="238"/>
      <c r="C53" s="238"/>
      <c r="D53" s="238"/>
      <c r="E53" s="238"/>
      <c r="F53" s="238"/>
      <c r="G53" s="238"/>
      <c r="H53" s="238"/>
      <c r="I53" s="238"/>
      <c r="J53" s="238"/>
      <c r="K53" s="238"/>
    </row>
    <row r="54" spans="1:11" ht="17.25" customHeight="1">
      <c r="A54" s="238"/>
      <c r="B54" s="238"/>
      <c r="C54" s="238"/>
      <c r="D54" s="238"/>
      <c r="E54" s="238"/>
      <c r="F54" s="238"/>
      <c r="G54" s="238"/>
      <c r="H54" s="238"/>
      <c r="I54" s="238"/>
      <c r="J54" s="238"/>
      <c r="K54" s="238"/>
    </row>
  </sheetData>
  <sheetProtection/>
  <mergeCells count="10">
    <mergeCell ref="A43:K46"/>
    <mergeCell ref="A48:K50"/>
    <mergeCell ref="A51:K54"/>
    <mergeCell ref="A1:J1"/>
    <mergeCell ref="A2:J2"/>
    <mergeCell ref="A41:J41"/>
    <mergeCell ref="B3:E3"/>
    <mergeCell ref="G3:J3"/>
    <mergeCell ref="C4:E4"/>
    <mergeCell ref="H4:J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54" r:id="rId1"/>
  <headerFooter>
    <oddHeader>&amp;LODEPA</oddHeader>
    <oddFooter>&amp;C4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P150"/>
  <sheetViews>
    <sheetView showZeros="0" view="pageBreakPreview" zoomScaleSheetLayoutView="100" zoomScalePageLayoutView="0" workbookViewId="0" topLeftCell="A10">
      <selection activeCell="M24" sqref="M24"/>
    </sheetView>
  </sheetViews>
  <sheetFormatPr defaultColWidth="11.421875" defaultRowHeight="12.75"/>
  <cols>
    <col min="1" max="1" width="51.8515625" style="18" customWidth="1"/>
    <col min="2" max="2" width="12.00390625" style="18" bestFit="1" customWidth="1"/>
    <col min="3" max="4" width="11.7109375" style="18" bestFit="1" customWidth="1"/>
    <col min="5" max="5" width="14.00390625" style="18" bestFit="1" customWidth="1"/>
    <col min="6" max="6" width="8.28125" style="18" customWidth="1"/>
    <col min="7" max="8" width="10.140625" style="18" customWidth="1"/>
    <col min="9" max="9" width="11.7109375" style="18" bestFit="1" customWidth="1"/>
    <col min="10" max="10" width="14.00390625" style="18" bestFit="1" customWidth="1"/>
    <col min="11" max="12" width="11.421875" style="18" customWidth="1"/>
    <col min="13" max="13" width="11.7109375" style="18" bestFit="1" customWidth="1"/>
    <col min="14" max="16384" width="11.421875" style="18" customWidth="1"/>
  </cols>
  <sheetData>
    <row r="1" spans="1:42" s="32" customFormat="1" ht="19.5" customHeight="1">
      <c r="A1" s="239" t="s">
        <v>185</v>
      </c>
      <c r="B1" s="239"/>
      <c r="C1" s="239"/>
      <c r="D1" s="239"/>
      <c r="E1" s="239"/>
      <c r="F1" s="239"/>
      <c r="G1" s="239"/>
      <c r="H1" s="239"/>
      <c r="I1" s="239"/>
      <c r="J1" s="16"/>
      <c r="K1" s="16"/>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row>
    <row r="2" spans="1:42" s="16" customFormat="1" ht="12.75" customHeight="1">
      <c r="A2" s="240" t="s">
        <v>273</v>
      </c>
      <c r="B2" s="240"/>
      <c r="C2" s="240"/>
      <c r="D2" s="240"/>
      <c r="E2" s="240"/>
      <c r="F2" s="240"/>
      <c r="G2" s="240"/>
      <c r="H2" s="240"/>
      <c r="I2" s="240"/>
      <c r="J2" s="240"/>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row>
    <row r="3" spans="1:42" s="14" customFormat="1" ht="12.75">
      <c r="A3" s="13"/>
      <c r="B3" s="242" t="s">
        <v>7</v>
      </c>
      <c r="C3" s="242"/>
      <c r="D3" s="242"/>
      <c r="E3" s="242"/>
      <c r="F3" s="107"/>
      <c r="G3" s="242" t="s">
        <v>277</v>
      </c>
      <c r="H3" s="242"/>
      <c r="I3" s="242"/>
      <c r="J3" s="242"/>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row>
    <row r="4" spans="1:42" s="33" customFormat="1" ht="12.75">
      <c r="A4" s="13" t="s">
        <v>9</v>
      </c>
      <c r="B4" s="115">
        <v>2010</v>
      </c>
      <c r="C4" s="243" t="s">
        <v>297</v>
      </c>
      <c r="D4" s="243"/>
      <c r="E4" s="243"/>
      <c r="F4" s="107"/>
      <c r="G4" s="115">
        <f>+B4</f>
        <v>2010</v>
      </c>
      <c r="H4" s="243" t="str">
        <f>+C4</f>
        <v>enero-diciembre</v>
      </c>
      <c r="I4" s="243"/>
      <c r="J4" s="243"/>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row>
    <row r="5" spans="1:42" s="33" customFormat="1" ht="12.75">
      <c r="A5" s="108"/>
      <c r="B5" s="110"/>
      <c r="C5" s="116">
        <v>2011</v>
      </c>
      <c r="D5" s="116">
        <v>2012</v>
      </c>
      <c r="E5" s="109" t="s">
        <v>400</v>
      </c>
      <c r="F5" s="110"/>
      <c r="G5" s="110"/>
      <c r="H5" s="116">
        <f>+C5</f>
        <v>2011</v>
      </c>
      <c r="I5" s="116">
        <f>+D5</f>
        <v>2012</v>
      </c>
      <c r="J5" s="109" t="str">
        <f>+E5</f>
        <v>Var % 12/11</v>
      </c>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row>
    <row r="6" spans="1:42" s="33" customFormat="1" ht="12.75">
      <c r="A6" s="111" t="s">
        <v>10</v>
      </c>
      <c r="B6" s="111"/>
      <c r="C6" s="111"/>
      <c r="D6" s="111"/>
      <c r="E6" s="111"/>
      <c r="F6" s="111"/>
      <c r="G6" s="111">
        <f>+G15+G8+G21+G26</f>
        <v>715566.78</v>
      </c>
      <c r="H6" s="111">
        <f>+H15+H8+H21+H26</f>
        <v>826511.7450000001</v>
      </c>
      <c r="I6" s="111">
        <f>+I15+I8+I21+I26</f>
        <v>1087855.4970000002</v>
      </c>
      <c r="J6" s="129">
        <f>+I6/H6*100-100</f>
        <v>31.620089318875927</v>
      </c>
      <c r="K6" s="223"/>
      <c r="L6" s="95"/>
      <c r="M6" s="226">
        <f>+I6+I30</f>
        <v>1164064.0150000001</v>
      </c>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row>
    <row r="7" spans="1:42" s="15" customFormat="1" ht="12.75">
      <c r="A7" s="14"/>
      <c r="D7" s="16"/>
      <c r="H7" s="16"/>
      <c r="I7" s="17"/>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row>
    <row r="8" spans="1:42" s="16" customFormat="1" ht="12.75">
      <c r="A8" s="206" t="s">
        <v>11</v>
      </c>
      <c r="B8" s="130">
        <f>SUM(B9:B13)</f>
        <v>1683057.0920000002</v>
      </c>
      <c r="C8" s="130">
        <f>SUM(C9:C13)</f>
        <v>1529784.827</v>
      </c>
      <c r="D8" s="130">
        <f>SUM(D9:D13)</f>
        <v>1938879.727</v>
      </c>
      <c r="E8" s="131">
        <f>+D8/C8*100-100</f>
        <v>26.741989643227114</v>
      </c>
      <c r="F8" s="130"/>
      <c r="G8" s="130">
        <f>SUM(G9:G13)</f>
        <v>648600.243</v>
      </c>
      <c r="H8" s="130">
        <f>SUM(H9:H13)</f>
        <v>742259.9110000001</v>
      </c>
      <c r="I8" s="130">
        <f>SUM(I9:I13)</f>
        <v>995953.814</v>
      </c>
      <c r="J8" s="131">
        <f>+I8/H8*100-100</f>
        <v>34.178580742453704</v>
      </c>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2" s="16" customFormat="1" ht="12.75">
      <c r="A9" s="14" t="s">
        <v>12</v>
      </c>
      <c r="B9" s="15">
        <v>136.692</v>
      </c>
      <c r="C9" s="15">
        <v>0</v>
      </c>
      <c r="D9" s="15">
        <v>6.354</v>
      </c>
      <c r="E9" s="132"/>
      <c r="F9" s="15"/>
      <c r="G9" s="15">
        <v>88.607</v>
      </c>
      <c r="H9" s="15">
        <v>0</v>
      </c>
      <c r="I9" s="15">
        <v>5.924</v>
      </c>
      <c r="J9" s="132"/>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row>
    <row r="10" spans="1:42" s="16" customFormat="1" ht="12.75">
      <c r="A10" s="14" t="s">
        <v>13</v>
      </c>
      <c r="B10" s="112">
        <v>4.004</v>
      </c>
      <c r="C10" s="112">
        <v>48.005</v>
      </c>
      <c r="D10" s="112">
        <v>6.004</v>
      </c>
      <c r="E10" s="132">
        <f>+D10/C10*100-100</f>
        <v>-87.49296948234559</v>
      </c>
      <c r="F10" s="112"/>
      <c r="G10" s="112">
        <v>2.107</v>
      </c>
      <c r="H10" s="112">
        <v>53.18</v>
      </c>
      <c r="I10" s="112">
        <v>4.92</v>
      </c>
      <c r="J10" s="132">
        <f>+I10/H10*100-100</f>
        <v>-90.74840165475743</v>
      </c>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row>
    <row r="11" spans="1:42" s="16" customFormat="1" ht="12.75">
      <c r="A11" s="14" t="s">
        <v>396</v>
      </c>
      <c r="B11" s="112">
        <v>163095.725</v>
      </c>
      <c r="C11" s="112">
        <v>257155.046</v>
      </c>
      <c r="D11" s="112">
        <v>264228.64</v>
      </c>
      <c r="E11" s="132">
        <f>+D11/C11*100-100</f>
        <v>2.7507117243190464</v>
      </c>
      <c r="F11" s="112"/>
      <c r="G11" s="112">
        <v>63874.584</v>
      </c>
      <c r="H11" s="112">
        <v>118785.175</v>
      </c>
      <c r="I11" s="112">
        <v>134716.633</v>
      </c>
      <c r="J11" s="132">
        <f>+I11/H11*100-100</f>
        <v>13.411991858411625</v>
      </c>
      <c r="L11" s="93"/>
      <c r="M11" s="93">
        <f>+D11/D8</f>
        <v>0.1362790256251929</v>
      </c>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row>
    <row r="12" spans="1:42" s="16" customFormat="1" ht="12.75">
      <c r="A12" s="14" t="s">
        <v>220</v>
      </c>
      <c r="B12" s="112">
        <v>82</v>
      </c>
      <c r="C12" s="112">
        <v>25.5</v>
      </c>
      <c r="D12" s="112">
        <v>0</v>
      </c>
      <c r="E12" s="132">
        <f>+D12/C12*100-100</f>
        <v>-100</v>
      </c>
      <c r="F12" s="112"/>
      <c r="G12" s="112">
        <v>96.482</v>
      </c>
      <c r="H12" s="112">
        <v>33.283</v>
      </c>
      <c r="I12" s="112">
        <v>0</v>
      </c>
      <c r="J12" s="132">
        <f>+I12/H12*100-100</f>
        <v>-100</v>
      </c>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row>
    <row r="13" spans="1:42" s="16" customFormat="1" ht="12.75">
      <c r="A13" s="14" t="s">
        <v>14</v>
      </c>
      <c r="B13" s="112">
        <v>1519738.671</v>
      </c>
      <c r="C13" s="112">
        <v>1272556.276</v>
      </c>
      <c r="D13" s="112">
        <v>1674638.729</v>
      </c>
      <c r="E13" s="132">
        <f>+D13/C13*100-100</f>
        <v>31.596437861581848</v>
      </c>
      <c r="F13" s="112"/>
      <c r="G13" s="112">
        <v>584538.463</v>
      </c>
      <c r="H13" s="112">
        <v>623388.273</v>
      </c>
      <c r="I13" s="112">
        <v>861226.337</v>
      </c>
      <c r="J13" s="132">
        <f>+I13/H13*100-100</f>
        <v>38.15247644223811</v>
      </c>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row>
    <row r="14" spans="1:42" s="16" customFormat="1" ht="12.75">
      <c r="A14" s="14"/>
      <c r="B14" s="15"/>
      <c r="C14" s="15"/>
      <c r="D14" s="15"/>
      <c r="E14" s="132"/>
      <c r="F14" s="15"/>
      <c r="G14" s="15"/>
      <c r="H14" s="15"/>
      <c r="I14" s="133"/>
      <c r="J14" s="132"/>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row>
    <row r="15" spans="1:42" s="16" customFormat="1" ht="12.75">
      <c r="A15" s="206" t="s">
        <v>300</v>
      </c>
      <c r="B15" s="130">
        <f>SUM(B16:B19)</f>
        <v>12931.471000000001</v>
      </c>
      <c r="C15" s="130">
        <f>SUM(C16:C19)</f>
        <v>18146.757</v>
      </c>
      <c r="D15" s="130">
        <f>SUM(D16:D19)</f>
        <v>17388.386</v>
      </c>
      <c r="E15" s="131">
        <f>+D15/C15*100-100</f>
        <v>-4.179099328877342</v>
      </c>
      <c r="F15" s="130"/>
      <c r="G15" s="130">
        <f>SUM(G16:G19)</f>
        <v>60066.62300000001</v>
      </c>
      <c r="H15" s="130">
        <f>SUM(H16:H19)</f>
        <v>78043.78700000001</v>
      </c>
      <c r="I15" s="130">
        <f>SUM(I16:I19)</f>
        <v>83531.94900000001</v>
      </c>
      <c r="J15" s="131">
        <f>+I15/H15*100-100</f>
        <v>7.032157473342494</v>
      </c>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row>
    <row r="16" spans="1:42" s="16" customFormat="1" ht="12.75">
      <c r="A16" s="14" t="s">
        <v>15</v>
      </c>
      <c r="B16" s="134">
        <v>262.117</v>
      </c>
      <c r="C16" s="112">
        <v>206.271</v>
      </c>
      <c r="D16" s="112">
        <v>339.31</v>
      </c>
      <c r="E16" s="132">
        <f>+D16/C16*100-100</f>
        <v>64.49719058907942</v>
      </c>
      <c r="F16" s="134"/>
      <c r="G16" s="112">
        <v>3779.617</v>
      </c>
      <c r="H16" s="112">
        <v>2572.22</v>
      </c>
      <c r="I16" s="112">
        <v>4100.889</v>
      </c>
      <c r="J16" s="132">
        <f>+I16/H16*100-100</f>
        <v>59.42994767166107</v>
      </c>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2" s="16" customFormat="1" ht="12.75">
      <c r="A17" s="14" t="s">
        <v>16</v>
      </c>
      <c r="B17" s="134">
        <v>10830.22</v>
      </c>
      <c r="C17" s="112">
        <v>15514.873</v>
      </c>
      <c r="D17" s="112">
        <v>13153.029</v>
      </c>
      <c r="E17" s="132">
        <f>+D17/C17*100-100</f>
        <v>-15.223095928661479</v>
      </c>
      <c r="F17" s="112"/>
      <c r="G17" s="112">
        <v>39961.444</v>
      </c>
      <c r="H17" s="112">
        <v>53853.359</v>
      </c>
      <c r="I17" s="112">
        <v>49536.87</v>
      </c>
      <c r="J17" s="132">
        <f>+I17/H17*100-100</f>
        <v>-8.015264191784198</v>
      </c>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row>
    <row r="18" spans="1:42" s="16" customFormat="1" ht="12.75">
      <c r="A18" s="14" t="s">
        <v>17</v>
      </c>
      <c r="B18" s="134">
        <v>945.04</v>
      </c>
      <c r="C18" s="112">
        <v>1078.248</v>
      </c>
      <c r="D18" s="112">
        <v>2054.812</v>
      </c>
      <c r="E18" s="132">
        <f>+D18/C18*100-100</f>
        <v>90.56951647487404</v>
      </c>
      <c r="F18" s="112"/>
      <c r="G18" s="112">
        <v>12855.548</v>
      </c>
      <c r="H18" s="112">
        <v>16963.964</v>
      </c>
      <c r="I18" s="112">
        <v>24111.178</v>
      </c>
      <c r="J18" s="132">
        <f>+I18/H18*100-100</f>
        <v>42.131744679486474</v>
      </c>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row>
    <row r="19" spans="1:42" s="16" customFormat="1" ht="12.75">
      <c r="A19" s="14" t="s">
        <v>18</v>
      </c>
      <c r="B19" s="112">
        <v>894.094</v>
      </c>
      <c r="C19" s="112">
        <v>1347.365</v>
      </c>
      <c r="D19" s="112">
        <v>1841.235</v>
      </c>
      <c r="E19" s="132">
        <f>+D19/C19*100-100</f>
        <v>36.654507130584506</v>
      </c>
      <c r="F19" s="112"/>
      <c r="G19" s="112">
        <v>3470.014</v>
      </c>
      <c r="H19" s="112">
        <v>4654.244</v>
      </c>
      <c r="I19" s="112">
        <v>5783.012</v>
      </c>
      <c r="J19" s="132">
        <f>+I19/H19*100-100</f>
        <v>24.252445724805142</v>
      </c>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row>
    <row r="20" spans="1:42" s="16" customFormat="1" ht="12.75">
      <c r="A20" s="14"/>
      <c r="B20" s="112"/>
      <c r="C20" s="112"/>
      <c r="D20" s="112"/>
      <c r="E20" s="132"/>
      <c r="F20" s="112"/>
      <c r="G20" s="112"/>
      <c r="H20" s="112"/>
      <c r="I20" s="112"/>
      <c r="J20" s="132"/>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row>
    <row r="21" spans="1:42" s="16" customFormat="1" ht="12.75">
      <c r="A21" s="206" t="s">
        <v>19</v>
      </c>
      <c r="B21" s="130">
        <f>SUM(B22:B24)</f>
        <v>707.269</v>
      </c>
      <c r="C21" s="130">
        <f>SUM(C22:C24)</f>
        <v>642.014</v>
      </c>
      <c r="D21" s="130">
        <f>SUM(D22:D24)</f>
        <v>1373.7079999999999</v>
      </c>
      <c r="E21" s="131">
        <f>+D21/C21*100-100</f>
        <v>113.96854274205856</v>
      </c>
      <c r="F21" s="130"/>
      <c r="G21" s="130">
        <f>SUM(G22:G24)</f>
        <v>4952.494</v>
      </c>
      <c r="H21" s="130">
        <f>SUM(H22:H24)</f>
        <v>4528.854</v>
      </c>
      <c r="I21" s="130">
        <f>SUM(I22:I24)</f>
        <v>6120.222</v>
      </c>
      <c r="J21" s="131">
        <f>+I21/H21*100-100</f>
        <v>35.13842574744072</v>
      </c>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row>
    <row r="22" spans="1:42" s="16" customFormat="1" ht="12.75">
      <c r="A22" s="14" t="s">
        <v>20</v>
      </c>
      <c r="B22" s="112">
        <v>220.523</v>
      </c>
      <c r="C22" s="112">
        <v>141.363</v>
      </c>
      <c r="D22" s="112">
        <v>161.879</v>
      </c>
      <c r="E22" s="132">
        <f>+D22/C22*100-100</f>
        <v>14.512991376810064</v>
      </c>
      <c r="F22" s="112"/>
      <c r="G22" s="112">
        <v>2007.878</v>
      </c>
      <c r="H22" s="112">
        <v>1688.624</v>
      </c>
      <c r="I22" s="112">
        <v>2399.808</v>
      </c>
      <c r="J22" s="132">
        <f>+I22/H22*100-100</f>
        <v>42.11618453841709</v>
      </c>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row>
    <row r="23" spans="1:42" s="16" customFormat="1" ht="12.75">
      <c r="A23" s="14" t="s">
        <v>21</v>
      </c>
      <c r="B23" s="112">
        <v>1.257</v>
      </c>
      <c r="C23" s="112">
        <v>3.663</v>
      </c>
      <c r="D23" s="112">
        <v>0.712</v>
      </c>
      <c r="E23" s="132">
        <f>+D23/C23*100-100</f>
        <v>-80.56238056238055</v>
      </c>
      <c r="F23" s="112"/>
      <c r="G23" s="112">
        <v>120.17</v>
      </c>
      <c r="H23" s="112">
        <v>896.471</v>
      </c>
      <c r="I23" s="112">
        <v>383.478</v>
      </c>
      <c r="J23" s="132">
        <f>+I23/H23*100-100</f>
        <v>-57.22360232511704</v>
      </c>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row>
    <row r="24" spans="1:42" s="16" customFormat="1" ht="12.75">
      <c r="A24" s="14" t="s">
        <v>398</v>
      </c>
      <c r="B24" s="112">
        <v>485.489</v>
      </c>
      <c r="C24" s="112">
        <v>496.988</v>
      </c>
      <c r="D24" s="112">
        <v>1211.117</v>
      </c>
      <c r="E24" s="132">
        <f>+D24/C24*100-100</f>
        <v>143.6913969753797</v>
      </c>
      <c r="F24" s="112"/>
      <c r="G24" s="112">
        <v>2824.446</v>
      </c>
      <c r="H24" s="112">
        <v>1943.759</v>
      </c>
      <c r="I24" s="112">
        <v>3336.936</v>
      </c>
      <c r="J24" s="132">
        <f>+I24/H24*100-100</f>
        <v>71.67436909616882</v>
      </c>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row>
    <row r="25" spans="1:42" s="16" customFormat="1" ht="12.75">
      <c r="A25" s="14"/>
      <c r="B25" s="15"/>
      <c r="C25" s="15"/>
      <c r="D25" s="15"/>
      <c r="E25" s="133"/>
      <c r="F25" s="15"/>
      <c r="G25" s="15"/>
      <c r="H25" s="15"/>
      <c r="I25" s="112"/>
      <c r="J25" s="13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row>
    <row r="26" spans="1:42" s="16" customFormat="1" ht="12.75">
      <c r="A26" s="206" t="s">
        <v>263</v>
      </c>
      <c r="B26" s="130"/>
      <c r="C26" s="130"/>
      <c r="D26" s="130"/>
      <c r="E26" s="133"/>
      <c r="F26" s="130"/>
      <c r="G26" s="130">
        <f>SUM(G27:G28)</f>
        <v>1947.42</v>
      </c>
      <c r="H26" s="130">
        <f>SUM(H27:H28)</f>
        <v>1679.193</v>
      </c>
      <c r="I26" s="130">
        <f>SUM(I27:I28)</f>
        <v>2249.512</v>
      </c>
      <c r="J26" s="131">
        <f>+I26/H26*100-100</f>
        <v>33.9638743134351</v>
      </c>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row>
    <row r="27" spans="1:42" s="16" customFormat="1" ht="25.5">
      <c r="A27" s="207" t="s">
        <v>22</v>
      </c>
      <c r="B27" s="112">
        <v>6.398</v>
      </c>
      <c r="C27" s="112">
        <v>11.92</v>
      </c>
      <c r="D27" s="112">
        <v>4.352</v>
      </c>
      <c r="E27" s="132">
        <f>+D27/C27*100-100</f>
        <v>-63.489932885906036</v>
      </c>
      <c r="F27" s="112"/>
      <c r="G27" s="112">
        <v>137.171</v>
      </c>
      <c r="H27" s="112">
        <v>141.225</v>
      </c>
      <c r="I27" s="112">
        <v>199.837</v>
      </c>
      <c r="J27" s="132">
        <f>+I27/H27*100-100</f>
        <v>41.50256682598689</v>
      </c>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row>
    <row r="28" spans="1:42" s="16" customFormat="1" ht="12.75">
      <c r="A28" s="14" t="s">
        <v>23</v>
      </c>
      <c r="B28" s="112">
        <v>1057.24</v>
      </c>
      <c r="C28" s="112">
        <v>664.868</v>
      </c>
      <c r="D28" s="112">
        <v>648.068</v>
      </c>
      <c r="E28" s="132">
        <f>+D28/C28*100-100</f>
        <v>-2.5268173532189877</v>
      </c>
      <c r="F28" s="112"/>
      <c r="G28" s="112">
        <v>1810.249</v>
      </c>
      <c r="H28" s="112">
        <v>1537.968</v>
      </c>
      <c r="I28" s="112">
        <v>2049.675</v>
      </c>
      <c r="J28" s="132">
        <f>+I28/H28*100-100</f>
        <v>33.271628538435124</v>
      </c>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row>
    <row r="29" spans="1:42" s="16" customFormat="1" ht="12.75">
      <c r="A29" s="14"/>
      <c r="B29" s="15"/>
      <c r="C29" s="15"/>
      <c r="D29" s="15"/>
      <c r="F29" s="15"/>
      <c r="G29" s="15"/>
      <c r="H29" s="15"/>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row>
    <row r="30" spans="1:42" s="16" customFormat="1" ht="12.75">
      <c r="A30" s="111" t="s">
        <v>301</v>
      </c>
      <c r="B30" s="111"/>
      <c r="C30" s="111"/>
      <c r="D30" s="111"/>
      <c r="E30" s="111"/>
      <c r="F30" s="111"/>
      <c r="G30" s="111">
        <f>SUM(G32:G35)</f>
        <v>27416.012</v>
      </c>
      <c r="H30" s="111">
        <f>SUM(H32:H35)</f>
        <v>20764.534</v>
      </c>
      <c r="I30" s="111">
        <f>SUM(I32:I35)</f>
        <v>76208.51800000001</v>
      </c>
      <c r="J30" s="129">
        <f>+I30/H30*100-100</f>
        <v>267.012898050108</v>
      </c>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row>
    <row r="31" spans="1:42" s="15" customFormat="1" ht="12.75">
      <c r="A31" s="14"/>
      <c r="E31" s="134"/>
      <c r="I31" s="134"/>
      <c r="J31" s="134"/>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row>
    <row r="32" spans="1:42" s="16" customFormat="1" ht="12.75">
      <c r="A32" s="14" t="s">
        <v>24</v>
      </c>
      <c r="B32" s="112">
        <v>29</v>
      </c>
      <c r="C32" s="112">
        <v>25</v>
      </c>
      <c r="D32" s="112">
        <v>31</v>
      </c>
      <c r="E32" s="132">
        <f>+D32/C32*100-100</f>
        <v>24</v>
      </c>
      <c r="F32" s="112"/>
      <c r="G32" s="112">
        <v>1469.69</v>
      </c>
      <c r="H32" s="112">
        <v>445.81</v>
      </c>
      <c r="I32" s="112">
        <v>563.91</v>
      </c>
      <c r="J32" s="132">
        <f>+I32/H32*100-100</f>
        <v>26.491106076579698</v>
      </c>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row>
    <row r="33" spans="1:42" s="16" customFormat="1" ht="12.75">
      <c r="A33" s="14" t="s">
        <v>25</v>
      </c>
      <c r="B33" s="112">
        <v>10</v>
      </c>
      <c r="C33" s="112">
        <v>1</v>
      </c>
      <c r="D33" s="112">
        <v>2</v>
      </c>
      <c r="E33" s="132"/>
      <c r="F33" s="112"/>
      <c r="G33" s="112">
        <v>329.132</v>
      </c>
      <c r="H33" s="112">
        <v>3</v>
      </c>
      <c r="I33" s="112">
        <v>163.45</v>
      </c>
      <c r="J33" s="132"/>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row>
    <row r="34" spans="1:42" s="16" customFormat="1" ht="12.75">
      <c r="A34" s="207" t="s">
        <v>26</v>
      </c>
      <c r="B34" s="112">
        <v>4</v>
      </c>
      <c r="C34" s="112">
        <v>4</v>
      </c>
      <c r="D34" s="112">
        <v>4</v>
      </c>
      <c r="E34" s="132">
        <f>+D34/C34*100-100</f>
        <v>0</v>
      </c>
      <c r="F34" s="112"/>
      <c r="G34" s="112">
        <v>24.458</v>
      </c>
      <c r="H34" s="112">
        <v>78.915</v>
      </c>
      <c r="I34" s="112">
        <v>108.778</v>
      </c>
      <c r="J34" s="132">
        <f>+I34/H34*100-100</f>
        <v>37.84198187923715</v>
      </c>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row>
    <row r="35" spans="1:42" s="16" customFormat="1" ht="12.75">
      <c r="A35" s="14" t="s">
        <v>27</v>
      </c>
      <c r="B35" s="15"/>
      <c r="C35" s="15"/>
      <c r="D35" s="15"/>
      <c r="F35" s="15"/>
      <c r="G35" s="15">
        <v>25592.732</v>
      </c>
      <c r="H35" s="15">
        <v>20236.809</v>
      </c>
      <c r="I35" s="112">
        <v>75372.38</v>
      </c>
      <c r="J35" s="132">
        <f>+I35/H35*100-100</f>
        <v>272.4519018784039</v>
      </c>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row>
    <row r="36" spans="2:42" s="16" customFormat="1" ht="12.75">
      <c r="B36" s="15"/>
      <c r="C36" s="15"/>
      <c r="D36" s="15"/>
      <c r="F36" s="15"/>
      <c r="G36" s="15"/>
      <c r="H36" s="15"/>
      <c r="I36" s="112"/>
      <c r="J36" s="132"/>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row>
    <row r="37" spans="1:11" s="32" customFormat="1" ht="12.75">
      <c r="A37" s="209" t="s">
        <v>423</v>
      </c>
      <c r="B37" s="210"/>
      <c r="C37" s="210"/>
      <c r="D37" s="209"/>
      <c r="E37" s="210"/>
      <c r="F37" s="210"/>
      <c r="G37" s="210"/>
      <c r="H37" s="209"/>
      <c r="I37" s="211"/>
      <c r="J37" s="210"/>
      <c r="K37" s="16"/>
    </row>
    <row r="38" spans="1:11" ht="12.75">
      <c r="A38" s="161" t="s">
        <v>298</v>
      </c>
      <c r="B38" s="161"/>
      <c r="C38" s="161"/>
      <c r="D38" s="161"/>
      <c r="E38" s="161"/>
      <c r="F38" s="161"/>
      <c r="G38" s="161"/>
      <c r="H38" s="161"/>
      <c r="I38" s="161"/>
      <c r="J38" s="161"/>
      <c r="K38" s="125"/>
    </row>
    <row r="39" spans="1:11" ht="12.75">
      <c r="A39" s="246" t="s">
        <v>299</v>
      </c>
      <c r="B39" s="246"/>
      <c r="C39" s="246"/>
      <c r="D39" s="246"/>
      <c r="E39" s="246"/>
      <c r="F39" s="246"/>
      <c r="G39" s="246"/>
      <c r="H39" s="246"/>
      <c r="I39" s="246"/>
      <c r="J39" s="246"/>
      <c r="K39" s="125"/>
    </row>
    <row r="40" spans="1:34" ht="12.75">
      <c r="A40" s="125"/>
      <c r="B40" s="125"/>
      <c r="C40" s="125"/>
      <c r="D40" s="125"/>
      <c r="E40" s="125"/>
      <c r="F40" s="125"/>
      <c r="G40" s="125"/>
      <c r="H40" s="125"/>
      <c r="I40" s="125"/>
      <c r="J40" s="125"/>
      <c r="K40" s="12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row>
    <row r="41" spans="1:11" ht="12.75">
      <c r="A41" s="244" t="s">
        <v>391</v>
      </c>
      <c r="B41" s="244"/>
      <c r="C41" s="244"/>
      <c r="D41" s="244"/>
      <c r="E41" s="244"/>
      <c r="F41" s="244"/>
      <c r="G41" s="244"/>
      <c r="H41" s="244"/>
      <c r="I41" s="244"/>
      <c r="J41" s="244"/>
      <c r="K41" s="244"/>
    </row>
    <row r="42" spans="1:11" ht="12.75" customHeight="1">
      <c r="A42" s="244" t="s">
        <v>404</v>
      </c>
      <c r="B42" s="244"/>
      <c r="C42" s="244"/>
      <c r="D42" s="244"/>
      <c r="E42" s="244"/>
      <c r="F42" s="244"/>
      <c r="G42" s="244"/>
      <c r="H42" s="244"/>
      <c r="I42" s="244"/>
      <c r="J42" s="244"/>
      <c r="K42" s="244"/>
    </row>
    <row r="43" spans="1:11" ht="12.75" customHeight="1">
      <c r="A43" s="244"/>
      <c r="B43" s="244"/>
      <c r="C43" s="244"/>
      <c r="D43" s="244"/>
      <c r="E43" s="244"/>
      <c r="F43" s="244"/>
      <c r="G43" s="244"/>
      <c r="H43" s="244"/>
      <c r="I43" s="244"/>
      <c r="J43" s="244"/>
      <c r="K43" s="244"/>
    </row>
    <row r="44" spans="1:11" ht="12.75" customHeight="1">
      <c r="A44" s="244"/>
      <c r="B44" s="244"/>
      <c r="C44" s="244"/>
      <c r="D44" s="244"/>
      <c r="E44" s="244"/>
      <c r="F44" s="244"/>
      <c r="G44" s="244"/>
      <c r="H44" s="244"/>
      <c r="I44" s="244"/>
      <c r="J44" s="244"/>
      <c r="K44" s="244"/>
    </row>
    <row r="45" spans="1:34" ht="12.75" customHeight="1">
      <c r="A45" s="244"/>
      <c r="B45" s="244"/>
      <c r="C45" s="244"/>
      <c r="D45" s="244"/>
      <c r="E45" s="244"/>
      <c r="F45" s="244"/>
      <c r="G45" s="244"/>
      <c r="H45" s="244"/>
      <c r="I45" s="244"/>
      <c r="J45" s="244"/>
      <c r="K45" s="244"/>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row>
    <row r="46" spans="1:34" ht="22.5" customHeight="1">
      <c r="A46" s="244"/>
      <c r="B46" s="244"/>
      <c r="C46" s="244"/>
      <c r="D46" s="244"/>
      <c r="E46" s="244"/>
      <c r="F46" s="244"/>
      <c r="G46" s="244"/>
      <c r="H46" s="244"/>
      <c r="I46" s="244"/>
      <c r="J46" s="244"/>
      <c r="K46" s="244"/>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row>
    <row r="47" spans="1:34" ht="12.75" customHeight="1">
      <c r="A47" s="245" t="s">
        <v>405</v>
      </c>
      <c r="B47" s="245"/>
      <c r="C47" s="245"/>
      <c r="D47" s="245"/>
      <c r="E47" s="245"/>
      <c r="F47" s="245"/>
      <c r="G47" s="245"/>
      <c r="H47" s="245"/>
      <c r="I47" s="245"/>
      <c r="J47" s="245"/>
      <c r="K47" s="24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row>
    <row r="48" spans="1:34" ht="24" customHeight="1">
      <c r="A48" s="245"/>
      <c r="B48" s="245"/>
      <c r="C48" s="245"/>
      <c r="D48" s="245"/>
      <c r="E48" s="245"/>
      <c r="F48" s="245"/>
      <c r="G48" s="245"/>
      <c r="H48" s="245"/>
      <c r="I48" s="245"/>
      <c r="J48" s="245"/>
      <c r="K48" s="24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row>
    <row r="49" spans="2:34" ht="12.7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row>
    <row r="50" spans="2:34" ht="12.7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row>
    <row r="51" spans="2:34" ht="12.7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row>
    <row r="52" spans="2:34" ht="12.7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row>
    <row r="53" spans="2:34" ht="12.7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row>
    <row r="54" spans="2:34" ht="12.7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row>
    <row r="55" spans="2:34" ht="12.7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row>
    <row r="56" spans="2:34" ht="12.7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row>
    <row r="57" spans="2:34" ht="12.7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row>
    <row r="58" spans="2:34" ht="12.7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row>
    <row r="59" spans="2:34" ht="12.7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row>
    <row r="60" spans="2:34" ht="12.7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row>
    <row r="61" spans="2:34" ht="12.7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row>
    <row r="62" spans="2:34" ht="12.7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row>
    <row r="63" spans="2:34" ht="12.7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row>
    <row r="64" spans="2:34" ht="12.7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row>
    <row r="65" spans="2:34" ht="12.7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row>
    <row r="66" spans="2:34" ht="12.7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row>
    <row r="67" spans="2:34" ht="12.7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row>
    <row r="68" spans="2:34" ht="12.7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row>
    <row r="69" spans="2:34" ht="12.7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row>
    <row r="70" spans="2:34" ht="12.7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row>
    <row r="71" spans="2:34" ht="12.7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row>
    <row r="72" spans="2:34" ht="12.7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row>
    <row r="73" spans="2:34" ht="12.7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row>
    <row r="74" spans="2:34" ht="12.7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row>
    <row r="75" spans="2:34" ht="12.7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row>
    <row r="76" spans="2:34" ht="12.7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row>
    <row r="77" spans="2:34" ht="12.7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row>
    <row r="78" spans="2:34" ht="12.7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row>
    <row r="79" spans="2:34" ht="12.7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row>
    <row r="80" spans="2:34" ht="12.7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row>
    <row r="81" spans="2:34" ht="12.7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row>
    <row r="82" spans="2:34" ht="12.7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row>
    <row r="83" spans="2:34" ht="12.7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row>
    <row r="84" spans="2:34" ht="12.7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row>
    <row r="85" spans="2:34" ht="12.7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row>
    <row r="86" spans="2:34" ht="12.7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row>
    <row r="87" spans="2:34" ht="12.7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row>
    <row r="88" spans="2:34" ht="12.7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row>
    <row r="89" spans="2:34" ht="12.7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row>
    <row r="90" spans="2:34" ht="12.7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row>
    <row r="91" spans="2:34" ht="12.7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row>
    <row r="92" spans="2:34" ht="12.7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row>
    <row r="93" spans="2:34" ht="12.7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row>
    <row r="94" spans="2:34" ht="12.7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row>
    <row r="95" spans="2:34" ht="12.7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row>
    <row r="96" spans="2:34" ht="12.7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row>
    <row r="97" spans="2:34" ht="12.7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row>
    <row r="98" spans="2:34" ht="12.7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row>
    <row r="99" spans="2:34" ht="12.7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row>
    <row r="100" spans="2:34" ht="12.7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row>
    <row r="101" spans="2:34" ht="12.7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row>
    <row r="102" spans="2:34" ht="12.7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row>
    <row r="103" spans="2:34" ht="12.7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row>
    <row r="104" spans="2:34" ht="12.7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row>
    <row r="105" spans="2:34" ht="12.7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row>
    <row r="106" spans="2:34" ht="12.7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row>
    <row r="107" spans="2:34" ht="12.7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row>
    <row r="108" spans="2:34" ht="12.7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row>
    <row r="109" spans="2:34" ht="12.7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row>
    <row r="110" spans="2:34" ht="12.7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row>
    <row r="111" spans="2:34" ht="12.7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row>
    <row r="112" spans="2:34" ht="12.7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row>
    <row r="113" spans="2:34" ht="12.7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row>
    <row r="114" spans="2:34" ht="12.7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row>
    <row r="115" spans="2:34" ht="12.7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row>
    <row r="116" spans="2:34" ht="12.7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row>
    <row r="117" spans="2:34" ht="12.7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row>
    <row r="118" spans="2:34" ht="12.7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row>
    <row r="119" spans="2:34" ht="12.7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row>
    <row r="120" spans="2:34" ht="12.7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row>
    <row r="121" spans="2:34" ht="12.7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row>
    <row r="122" spans="2:34" ht="12.7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row>
    <row r="123" spans="2:34" ht="12.7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row>
    <row r="124" spans="2:34" ht="12.7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row>
    <row r="125" spans="2:34" ht="12.7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row>
    <row r="126" spans="2:34" ht="12.7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row>
    <row r="127" spans="2:34" ht="12.7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row>
    <row r="128" spans="2:34" ht="12.7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row>
    <row r="129" spans="2:34" ht="12.7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row>
    <row r="130" spans="2:34" ht="12.7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row>
    <row r="131" spans="2:34" ht="12.7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row>
    <row r="132" spans="2:34" ht="12.7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row>
    <row r="133" spans="2:34" ht="12.7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row>
    <row r="134" spans="2:34" ht="12.7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row>
    <row r="135" spans="2:34" ht="12.7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row>
    <row r="136" spans="2:34" ht="12.7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row>
    <row r="137" spans="2:34" ht="12.7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row>
    <row r="138" spans="2:34" ht="12.7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row>
    <row r="139" spans="2:34" ht="12.7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row>
    <row r="140" spans="2:34" ht="12.7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row>
    <row r="141" spans="2:34" ht="12.7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row>
    <row r="142" spans="2:34" ht="12.7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row>
    <row r="143" spans="2:34" ht="12.7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row>
    <row r="144" spans="2:34" ht="12.7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row>
    <row r="145" spans="11:34" ht="12.7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row>
    <row r="146" spans="11:34" ht="12.7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row>
    <row r="147" spans="11:34" ht="12.7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row>
    <row r="148" spans="11:34" ht="12.7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row>
    <row r="149" spans="11:34" ht="12.7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row>
    <row r="150" spans="11:34" ht="12.7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row>
  </sheetData>
  <sheetProtection/>
  <mergeCells count="10">
    <mergeCell ref="A41:K41"/>
    <mergeCell ref="A42:K46"/>
    <mergeCell ref="A47:K48"/>
    <mergeCell ref="A39:J39"/>
    <mergeCell ref="A1:I1"/>
    <mergeCell ref="A2:J2"/>
    <mergeCell ref="B3:E3"/>
    <mergeCell ref="G3:J3"/>
    <mergeCell ref="C4:E4"/>
    <mergeCell ref="H4:J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53" r:id="rId1"/>
  <headerFooter>
    <oddHeader>&amp;LODEPA</oddHeader>
    <oddFooter>&amp;C5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G32"/>
  <sheetViews>
    <sheetView view="pageBreakPreview" zoomScaleSheetLayoutView="100" zoomScalePageLayoutView="0" workbookViewId="0" topLeftCell="A1">
      <selection activeCell="H6" sqref="H6"/>
    </sheetView>
  </sheetViews>
  <sheetFormatPr defaultColWidth="12.140625" defaultRowHeight="12.75"/>
  <cols>
    <col min="1" max="1" width="17.421875" style="146" customWidth="1"/>
    <col min="2" max="5" width="12.140625" style="146" customWidth="1"/>
    <col min="6" max="6" width="14.7109375" style="146" customWidth="1"/>
    <col min="7" max="10" width="12.140625" style="146" customWidth="1"/>
    <col min="11" max="163" width="12.140625" style="141" customWidth="1"/>
    <col min="164" max="16384" width="12.140625" style="146" customWidth="1"/>
  </cols>
  <sheetData>
    <row r="1" spans="1:163" s="144" customFormat="1" ht="21.75" customHeight="1">
      <c r="A1" s="249" t="s">
        <v>186</v>
      </c>
      <c r="B1" s="249"/>
      <c r="C1" s="249"/>
      <c r="D1" s="249"/>
      <c r="E1" s="249"/>
      <c r="F1" s="249"/>
      <c r="G1" s="249"/>
      <c r="H1" s="138"/>
      <c r="I1" s="138"/>
      <c r="J1" s="143"/>
      <c r="K1" s="143"/>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row>
    <row r="2" spans="1:163" s="144" customFormat="1" ht="12" customHeight="1">
      <c r="A2" s="250" t="s">
        <v>239</v>
      </c>
      <c r="B2" s="250"/>
      <c r="C2" s="250"/>
      <c r="D2" s="250"/>
      <c r="E2" s="250"/>
      <c r="F2" s="250"/>
      <c r="G2" s="250"/>
      <c r="H2" s="139"/>
      <c r="I2" s="139"/>
      <c r="J2" s="143"/>
      <c r="K2" s="143"/>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row>
    <row r="3" spans="1:163" s="144" customFormat="1" ht="24.75" customHeight="1">
      <c r="A3" s="251" t="s">
        <v>274</v>
      </c>
      <c r="B3" s="251"/>
      <c r="C3" s="251"/>
      <c r="D3" s="251"/>
      <c r="E3" s="251"/>
      <c r="F3" s="251"/>
      <c r="G3" s="251"/>
      <c r="H3" s="140"/>
      <c r="I3" s="140"/>
      <c r="J3" s="138"/>
      <c r="K3" s="20"/>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row>
    <row r="4" spans="1:163" s="144" customFormat="1" ht="17.25" customHeight="1">
      <c r="A4" s="141"/>
      <c r="B4" s="141"/>
      <c r="C4" s="141"/>
      <c r="D4" s="141"/>
      <c r="E4" s="141"/>
      <c r="F4" s="138"/>
      <c r="G4" s="138"/>
      <c r="H4" s="20"/>
      <c r="I4" s="138"/>
      <c r="J4" s="138"/>
      <c r="K4" s="20"/>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row>
    <row r="5" spans="1:163" s="144" customFormat="1" ht="46.5" customHeight="1">
      <c r="A5" s="212" t="s">
        <v>39</v>
      </c>
      <c r="B5" s="212" t="s">
        <v>220</v>
      </c>
      <c r="C5" s="212" t="s">
        <v>40</v>
      </c>
      <c r="D5" s="212" t="s">
        <v>41</v>
      </c>
      <c r="E5" s="212" t="s">
        <v>42</v>
      </c>
      <c r="F5" s="212" t="s">
        <v>43</v>
      </c>
      <c r="G5" s="212" t="s">
        <v>12</v>
      </c>
      <c r="H5" s="20"/>
      <c r="I5" s="92"/>
      <c r="J5" s="138"/>
      <c r="K5" s="20"/>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row>
    <row r="6" spans="1:163" s="144" customFormat="1" ht="18" customHeight="1">
      <c r="A6" s="227" t="s">
        <v>278</v>
      </c>
      <c r="B6" s="230">
        <v>850.78</v>
      </c>
      <c r="C6" s="230">
        <v>868.19</v>
      </c>
      <c r="D6" s="230">
        <v>889.46</v>
      </c>
      <c r="E6" s="230">
        <v>978.4</v>
      </c>
      <c r="F6" s="230">
        <v>766.64</v>
      </c>
      <c r="G6" s="230">
        <v>698.05</v>
      </c>
      <c r="H6" s="21"/>
      <c r="I6" s="145"/>
      <c r="J6" s="145"/>
      <c r="K6" s="21"/>
      <c r="L6" s="145"/>
      <c r="M6" s="145"/>
      <c r="N6" s="21"/>
      <c r="O6" s="145"/>
      <c r="P6" s="145"/>
      <c r="Q6" s="21"/>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row>
    <row r="7" spans="1:163" s="144" customFormat="1" ht="18" customHeight="1">
      <c r="A7" s="228" t="s">
        <v>304</v>
      </c>
      <c r="B7" s="214">
        <v>877.65</v>
      </c>
      <c r="C7" s="214">
        <v>887.62</v>
      </c>
      <c r="D7" s="214">
        <v>917.54</v>
      </c>
      <c r="E7" s="214">
        <v>987.35</v>
      </c>
      <c r="F7" s="214">
        <v>756.94</v>
      </c>
      <c r="G7" s="214">
        <v>692.16</v>
      </c>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row>
    <row r="8" spans="1:163" s="144" customFormat="1" ht="18" customHeight="1">
      <c r="A8" s="228" t="s">
        <v>311</v>
      </c>
      <c r="B8" s="214">
        <v>895.68</v>
      </c>
      <c r="C8" s="214">
        <v>955.37</v>
      </c>
      <c r="D8" s="214">
        <v>955.37</v>
      </c>
      <c r="E8" s="214">
        <v>1028.06</v>
      </c>
      <c r="F8" s="214">
        <v>788.14</v>
      </c>
      <c r="G8" s="214">
        <v>690.16</v>
      </c>
      <c r="H8" s="138"/>
      <c r="I8" s="145"/>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row>
    <row r="9" spans="1:163" s="144" customFormat="1" ht="18" customHeight="1">
      <c r="A9" s="228" t="s">
        <v>305</v>
      </c>
      <c r="B9" s="214">
        <v>900.23</v>
      </c>
      <c r="C9" s="214">
        <v>947.67</v>
      </c>
      <c r="D9" s="214">
        <v>947.67</v>
      </c>
      <c r="E9" s="214">
        <v>1005.36</v>
      </c>
      <c r="F9" s="214">
        <v>725.54</v>
      </c>
      <c r="G9" s="214">
        <v>666.46</v>
      </c>
      <c r="H9" s="138"/>
      <c r="I9" s="145"/>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row>
    <row r="10" spans="1:163" s="144" customFormat="1" ht="18" customHeight="1">
      <c r="A10" s="228" t="s">
        <v>306</v>
      </c>
      <c r="B10" s="214">
        <v>899.12</v>
      </c>
      <c r="C10" s="214">
        <v>946.5</v>
      </c>
      <c r="D10" s="214">
        <v>946.5</v>
      </c>
      <c r="E10" s="214">
        <v>1004.12</v>
      </c>
      <c r="F10" s="214">
        <v>721.55</v>
      </c>
      <c r="G10" s="214">
        <v>740.74</v>
      </c>
      <c r="H10" s="138"/>
      <c r="I10" s="145"/>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row>
    <row r="11" spans="1:163" s="144" customFormat="1" ht="18" customHeight="1">
      <c r="A11" s="228" t="s">
        <v>307</v>
      </c>
      <c r="B11" s="214">
        <v>879.06</v>
      </c>
      <c r="C11" s="214">
        <v>925.39</v>
      </c>
      <c r="D11" s="214">
        <v>925.39</v>
      </c>
      <c r="E11" s="214">
        <v>981.71</v>
      </c>
      <c r="F11" s="214">
        <v>683.33</v>
      </c>
      <c r="G11" s="214">
        <v>735.28</v>
      </c>
      <c r="H11" s="138"/>
      <c r="I11" s="145"/>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row>
    <row r="12" spans="1:163" s="144" customFormat="1" ht="18" customHeight="1">
      <c r="A12" s="228" t="s">
        <v>308</v>
      </c>
      <c r="B12" s="214">
        <v>757.47</v>
      </c>
      <c r="C12" s="214">
        <v>909.76</v>
      </c>
      <c r="D12" s="214">
        <v>909.76</v>
      </c>
      <c r="E12" s="214">
        <v>965.13</v>
      </c>
      <c r="F12" s="214">
        <v>645.73</v>
      </c>
      <c r="G12" s="214">
        <v>705.06</v>
      </c>
      <c r="H12" s="138"/>
      <c r="I12" s="145"/>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row>
    <row r="13" spans="1:163" s="144" customFormat="1" ht="18" customHeight="1">
      <c r="A13" s="228" t="s">
        <v>309</v>
      </c>
      <c r="B13" s="214">
        <v>778.57</v>
      </c>
      <c r="C13" s="214">
        <v>914.76</v>
      </c>
      <c r="D13" s="214">
        <v>914.76</v>
      </c>
      <c r="E13" s="214">
        <v>971.68</v>
      </c>
      <c r="F13" s="214">
        <v>656.6</v>
      </c>
      <c r="G13" s="214">
        <v>717.58</v>
      </c>
      <c r="H13" s="138"/>
      <c r="I13" s="145"/>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row>
    <row r="14" spans="1:163" s="144" customFormat="1" ht="18" customHeight="1">
      <c r="A14" s="228" t="s">
        <v>310</v>
      </c>
      <c r="B14" s="214">
        <v>796.27</v>
      </c>
      <c r="C14" s="214">
        <v>956.36</v>
      </c>
      <c r="D14" s="214">
        <v>956.36</v>
      </c>
      <c r="E14" s="214">
        <v>1014.57</v>
      </c>
      <c r="F14" s="214">
        <v>678.81</v>
      </c>
      <c r="G14" s="214">
        <v>713.25</v>
      </c>
      <c r="H14" s="142"/>
      <c r="I14" s="145"/>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row>
    <row r="15" spans="1:163" s="144" customFormat="1" ht="18" customHeight="1">
      <c r="A15" s="228" t="s">
        <v>312</v>
      </c>
      <c r="B15" s="214">
        <v>806.37</v>
      </c>
      <c r="C15" s="214">
        <v>968.48</v>
      </c>
      <c r="D15" s="214">
        <v>968.48</v>
      </c>
      <c r="E15" s="214">
        <v>1027.43</v>
      </c>
      <c r="F15" s="214">
        <v>687.41</v>
      </c>
      <c r="G15" s="214">
        <v>722.29</v>
      </c>
      <c r="H15" s="148"/>
      <c r="I15" s="145"/>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row>
    <row r="16" spans="1:163" s="144" customFormat="1" ht="18" customHeight="1">
      <c r="A16" s="228" t="s">
        <v>313</v>
      </c>
      <c r="B16" s="214">
        <v>805.71</v>
      </c>
      <c r="C16" s="214">
        <v>967.69</v>
      </c>
      <c r="D16" s="214">
        <v>967.69</v>
      </c>
      <c r="E16" s="214">
        <v>1039.21</v>
      </c>
      <c r="F16" s="214">
        <v>686.85</v>
      </c>
      <c r="G16" s="214">
        <v>692.24</v>
      </c>
      <c r="H16" s="150"/>
      <c r="I16" s="145"/>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0"/>
      <c r="FC16" s="150"/>
      <c r="FD16" s="150"/>
      <c r="FE16" s="150"/>
      <c r="FF16" s="150"/>
      <c r="FG16" s="150"/>
    </row>
    <row r="17" spans="1:163" s="144" customFormat="1" ht="18" customHeight="1">
      <c r="A17" s="228" t="s">
        <v>314</v>
      </c>
      <c r="B17" s="214">
        <v>799.05</v>
      </c>
      <c r="C17" s="214">
        <v>957.2</v>
      </c>
      <c r="D17" s="214">
        <v>957.2</v>
      </c>
      <c r="E17" s="214">
        <v>1027.95</v>
      </c>
      <c r="F17" s="214">
        <v>679.4</v>
      </c>
      <c r="G17" s="214">
        <v>684.74</v>
      </c>
      <c r="H17" s="150"/>
      <c r="I17" s="145"/>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c r="EY17" s="150"/>
      <c r="EZ17" s="150"/>
      <c r="FA17" s="150"/>
      <c r="FB17" s="150"/>
      <c r="FC17" s="150"/>
      <c r="FD17" s="150"/>
      <c r="FE17" s="150"/>
      <c r="FF17" s="150"/>
      <c r="FG17" s="150"/>
    </row>
    <row r="18" spans="1:163" s="144" customFormat="1" ht="18" customHeight="1">
      <c r="A18" s="229" t="s">
        <v>315</v>
      </c>
      <c r="B18" s="218">
        <v>804.81</v>
      </c>
      <c r="C18" s="218">
        <v>953.62</v>
      </c>
      <c r="D18" s="218">
        <v>964.1</v>
      </c>
      <c r="E18" s="218">
        <v>1016.49</v>
      </c>
      <c r="F18" s="218">
        <v>684.3</v>
      </c>
      <c r="G18" s="218">
        <v>681.29</v>
      </c>
      <c r="H18" s="205"/>
      <c r="I18" s="14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row>
    <row r="19" spans="1:163" s="144" customFormat="1" ht="29.25" customHeight="1">
      <c r="A19" s="215" t="s">
        <v>406</v>
      </c>
      <c r="B19" s="213">
        <f aca="true" t="shared" si="0" ref="B19:G19">((B18/B6)-1)*100</f>
        <v>-5.403276992877126</v>
      </c>
      <c r="C19" s="213">
        <f t="shared" si="0"/>
        <v>9.840011978944684</v>
      </c>
      <c r="D19" s="213">
        <f t="shared" si="0"/>
        <v>8.391608391608397</v>
      </c>
      <c r="E19" s="213">
        <f t="shared" si="0"/>
        <v>3.8930907604251885</v>
      </c>
      <c r="F19" s="213">
        <f t="shared" si="0"/>
        <v>-10.740373578211415</v>
      </c>
      <c r="G19" s="213">
        <f t="shared" si="0"/>
        <v>-2.4009741422534203</v>
      </c>
      <c r="H19" s="138"/>
      <c r="I19" s="145"/>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row>
    <row r="20" spans="1:10" ht="12.75">
      <c r="A20" s="248" t="s">
        <v>417</v>
      </c>
      <c r="B20" s="248"/>
      <c r="C20" s="248"/>
      <c r="D20" s="248"/>
      <c r="E20" s="248"/>
      <c r="F20" s="248"/>
      <c r="G20" s="248"/>
      <c r="H20" s="141"/>
      <c r="I20" s="141"/>
      <c r="J20" s="141"/>
    </row>
    <row r="21" spans="1:7" s="141" customFormat="1" ht="12.75">
      <c r="A21" s="159" t="s">
        <v>408</v>
      </c>
      <c r="B21" s="160"/>
      <c r="C21" s="160"/>
      <c r="D21" s="160"/>
      <c r="E21" s="160"/>
      <c r="F21" s="160"/>
      <c r="G21" s="160"/>
    </row>
    <row r="22" spans="1:7" s="141" customFormat="1" ht="12.75">
      <c r="A22" s="147"/>
      <c r="B22" s="147"/>
      <c r="C22" s="147"/>
      <c r="D22" s="147"/>
      <c r="E22" s="147"/>
      <c r="F22" s="147"/>
      <c r="G22" s="147"/>
    </row>
    <row r="23" spans="1:7" s="208" customFormat="1" ht="12.75" customHeight="1">
      <c r="A23" s="238" t="s">
        <v>407</v>
      </c>
      <c r="B23" s="238"/>
      <c r="C23" s="238"/>
      <c r="D23" s="238"/>
      <c r="E23" s="238"/>
      <c r="F23" s="238"/>
      <c r="G23" s="238"/>
    </row>
    <row r="24" spans="1:7" s="208" customFormat="1" ht="12.75" customHeight="1">
      <c r="A24" s="238"/>
      <c r="B24" s="238"/>
      <c r="C24" s="238"/>
      <c r="D24" s="238"/>
      <c r="E24" s="238"/>
      <c r="F24" s="238"/>
      <c r="G24" s="238"/>
    </row>
    <row r="25" spans="1:7" s="208" customFormat="1" ht="35.25" customHeight="1">
      <c r="A25" s="238"/>
      <c r="B25" s="238"/>
      <c r="C25" s="238"/>
      <c r="D25" s="238"/>
      <c r="E25" s="238"/>
      <c r="F25" s="238"/>
      <c r="G25" s="238"/>
    </row>
    <row r="26" spans="1:7" s="208" customFormat="1" ht="14.25" customHeight="1">
      <c r="A26" s="247" t="s">
        <v>392</v>
      </c>
      <c r="B26" s="247"/>
      <c r="C26" s="247"/>
      <c r="D26" s="247"/>
      <c r="E26" s="247"/>
      <c r="F26" s="247"/>
      <c r="G26" s="247"/>
    </row>
    <row r="27" spans="1:7" s="208" customFormat="1" ht="20.25" customHeight="1">
      <c r="A27" s="247" t="s">
        <v>409</v>
      </c>
      <c r="B27" s="247"/>
      <c r="C27" s="247"/>
      <c r="D27" s="247"/>
      <c r="E27" s="247"/>
      <c r="F27" s="247"/>
      <c r="G27" s="247"/>
    </row>
    <row r="28" spans="1:7" s="208" customFormat="1" ht="29.25" customHeight="1">
      <c r="A28" s="247"/>
      <c r="B28" s="247"/>
      <c r="C28" s="247"/>
      <c r="D28" s="247"/>
      <c r="E28" s="247"/>
      <c r="F28" s="247"/>
      <c r="G28" s="247"/>
    </row>
    <row r="29" spans="1:7" s="208" customFormat="1" ht="12.75" customHeight="1">
      <c r="A29" s="238" t="s">
        <v>393</v>
      </c>
      <c r="B29" s="238"/>
      <c r="C29" s="238"/>
      <c r="D29" s="238"/>
      <c r="E29" s="238"/>
      <c r="F29" s="238"/>
      <c r="G29" s="238"/>
    </row>
    <row r="30" spans="1:7" s="208" customFormat="1" ht="12.75" customHeight="1">
      <c r="A30" s="238"/>
      <c r="B30" s="238"/>
      <c r="C30" s="238"/>
      <c r="D30" s="238"/>
      <c r="E30" s="238"/>
      <c r="F30" s="238"/>
      <c r="G30" s="238"/>
    </row>
    <row r="31" spans="1:7" s="208" customFormat="1" ht="42" customHeight="1">
      <c r="A31" s="238"/>
      <c r="B31" s="238"/>
      <c r="C31" s="238"/>
      <c r="D31" s="238"/>
      <c r="E31" s="238"/>
      <c r="F31" s="238"/>
      <c r="G31" s="238"/>
    </row>
    <row r="32" spans="1:7" s="141" customFormat="1" ht="12.75">
      <c r="A32" s="147"/>
      <c r="B32" s="147"/>
      <c r="C32" s="147"/>
      <c r="D32" s="147"/>
      <c r="E32" s="147"/>
      <c r="F32" s="147"/>
      <c r="G32" s="147"/>
    </row>
    <row r="33" s="141" customFormat="1" ht="12.75"/>
    <row r="34" s="141" customFormat="1" ht="12.75"/>
    <row r="35" s="141" customFormat="1" ht="12.75"/>
    <row r="36" s="141" customFormat="1" ht="12.75"/>
    <row r="37" s="141" customFormat="1" ht="12.75"/>
    <row r="38" s="141" customFormat="1" ht="12.75"/>
    <row r="39" s="141" customFormat="1" ht="12.75"/>
    <row r="40" s="141" customFormat="1" ht="12.75"/>
    <row r="41" s="141" customFormat="1" ht="12.75"/>
    <row r="42" s="141" customFormat="1" ht="12.75"/>
    <row r="43" s="141" customFormat="1" ht="12.75"/>
    <row r="44" s="141" customFormat="1" ht="12.75"/>
    <row r="45" s="141" customFormat="1" ht="12.75"/>
    <row r="46" s="141" customFormat="1" ht="12.75"/>
    <row r="47" s="141" customFormat="1" ht="12.75"/>
    <row r="48" s="141" customFormat="1" ht="12.75"/>
    <row r="49" s="141" customFormat="1" ht="12.75"/>
    <row r="50" s="141" customFormat="1" ht="12.75"/>
    <row r="51" s="141" customFormat="1" ht="12.75"/>
    <row r="52" s="141" customFormat="1" ht="12.75"/>
    <row r="53" s="141" customFormat="1" ht="12.75"/>
    <row r="54" s="141" customFormat="1" ht="12.75"/>
    <row r="55" s="141" customFormat="1" ht="12.75"/>
    <row r="56" s="141" customFormat="1" ht="12.75"/>
    <row r="57" s="141" customFormat="1" ht="12.75"/>
    <row r="58" s="141" customFormat="1" ht="12.75"/>
    <row r="59" s="141" customFormat="1" ht="12.75"/>
    <row r="60" s="141" customFormat="1" ht="12.75"/>
    <row r="61" s="141" customFormat="1" ht="12.75"/>
    <row r="62" s="141" customFormat="1" ht="12.75"/>
    <row r="63" s="141" customFormat="1" ht="12.75"/>
    <row r="64" s="141" customFormat="1" ht="12.75"/>
    <row r="65" s="141" customFormat="1" ht="12.75"/>
    <row r="66" s="141" customFormat="1" ht="12.75"/>
    <row r="67" s="141" customFormat="1" ht="12.75"/>
    <row r="68" s="141" customFormat="1" ht="12.75"/>
    <row r="69" s="141" customFormat="1" ht="12.75"/>
    <row r="70" s="141" customFormat="1" ht="12.75"/>
    <row r="71" s="141" customFormat="1" ht="12.75"/>
    <row r="72" s="141" customFormat="1" ht="12.75"/>
    <row r="73" s="141" customFormat="1" ht="12.75"/>
    <row r="74" s="141" customFormat="1" ht="12.75"/>
    <row r="75" s="141" customFormat="1" ht="12.75"/>
    <row r="76" s="141" customFormat="1" ht="12.75"/>
    <row r="77" s="141" customFormat="1" ht="12.75"/>
    <row r="78" s="141" customFormat="1" ht="12.75"/>
    <row r="79" s="141" customFormat="1" ht="12.75"/>
    <row r="80" s="141" customFormat="1" ht="12.75"/>
    <row r="81" s="141" customFormat="1" ht="12.75"/>
    <row r="82" s="141" customFormat="1" ht="12.75"/>
    <row r="83" s="141" customFormat="1" ht="12.75"/>
    <row r="84" s="141" customFormat="1" ht="12.75"/>
    <row r="85" s="141" customFormat="1" ht="12.75"/>
    <row r="86" s="141" customFormat="1" ht="12.75"/>
    <row r="87" s="141" customFormat="1" ht="12.75"/>
    <row r="88" s="141" customFormat="1" ht="12.75"/>
    <row r="89" s="141" customFormat="1" ht="12.75"/>
    <row r="90" s="141" customFormat="1" ht="12.75"/>
    <row r="91" s="141" customFormat="1" ht="12.75"/>
    <row r="92" s="141" customFormat="1" ht="12.75"/>
    <row r="93" s="141" customFormat="1" ht="12.75"/>
    <row r="94" s="141" customFormat="1" ht="12.75"/>
    <row r="95" s="141" customFormat="1" ht="12.75"/>
    <row r="96" s="141" customFormat="1" ht="12.75"/>
    <row r="97" s="141" customFormat="1" ht="12.75"/>
    <row r="98" s="141" customFormat="1" ht="12.75"/>
    <row r="99" s="141" customFormat="1" ht="12.75"/>
    <row r="100" s="141" customFormat="1" ht="12.75"/>
    <row r="101" s="141" customFormat="1" ht="12.75"/>
    <row r="102" s="141" customFormat="1" ht="12.75"/>
    <row r="103" s="141" customFormat="1" ht="12.75"/>
    <row r="104" s="141" customFormat="1" ht="12.75"/>
    <row r="105" s="141" customFormat="1" ht="12.75"/>
    <row r="106" s="141" customFormat="1" ht="12.75"/>
    <row r="107" s="141" customFormat="1" ht="12.75"/>
    <row r="108" s="141" customFormat="1" ht="12.75"/>
    <row r="109" s="141" customFormat="1" ht="12.75"/>
    <row r="110" s="141" customFormat="1" ht="12.75"/>
    <row r="111" s="141" customFormat="1" ht="12.75"/>
    <row r="112" s="141" customFormat="1" ht="12.75"/>
    <row r="113" s="141" customFormat="1" ht="12.75"/>
    <row r="114" s="141" customFormat="1" ht="12.75"/>
    <row r="115" s="141" customFormat="1" ht="12.75"/>
    <row r="116" s="141" customFormat="1" ht="12.75"/>
    <row r="117" s="141" customFormat="1" ht="12.75"/>
    <row r="118" s="141" customFormat="1" ht="12.75"/>
    <row r="119" s="141" customFormat="1" ht="12.75"/>
    <row r="120" s="141" customFormat="1" ht="12.75"/>
    <row r="121" s="141" customFormat="1" ht="12.75"/>
    <row r="122" s="141" customFormat="1" ht="12.75"/>
    <row r="123" s="141" customFormat="1" ht="12.75"/>
    <row r="124" s="141" customFormat="1" ht="12.75"/>
    <row r="125" s="141" customFormat="1" ht="12.75"/>
    <row r="126" s="141" customFormat="1" ht="12.75"/>
    <row r="127" s="141" customFormat="1" ht="12.75"/>
    <row r="128" s="141" customFormat="1" ht="12.75"/>
    <row r="129" s="141" customFormat="1" ht="12.75"/>
    <row r="130" s="141" customFormat="1" ht="12.75"/>
    <row r="131" s="141" customFormat="1" ht="12.75"/>
    <row r="132" s="141" customFormat="1" ht="12.75"/>
    <row r="133" s="141" customFormat="1" ht="12.75"/>
    <row r="134" s="141" customFormat="1" ht="12.75"/>
    <row r="135" s="141" customFormat="1" ht="12.75"/>
    <row r="136" s="141" customFormat="1" ht="12.75"/>
    <row r="137" s="141" customFormat="1" ht="12.75"/>
    <row r="138" s="141" customFormat="1" ht="12.75"/>
    <row r="139" s="141" customFormat="1" ht="12.75"/>
    <row r="140" s="141" customFormat="1" ht="12.75"/>
    <row r="141" s="141" customFormat="1" ht="12.75"/>
    <row r="142" s="141" customFormat="1" ht="12.75"/>
    <row r="143" s="141" customFormat="1" ht="12.75"/>
    <row r="144" s="141" customFormat="1" ht="12.75"/>
    <row r="145" s="141" customFormat="1" ht="12.75"/>
    <row r="146" s="141" customFormat="1" ht="12.75"/>
    <row r="147" s="141" customFormat="1" ht="12.75"/>
    <row r="148" s="141" customFormat="1" ht="12.75"/>
    <row r="149" s="141" customFormat="1" ht="12.75"/>
    <row r="150" s="141" customFormat="1" ht="12.75"/>
    <row r="151" s="141" customFormat="1" ht="12.75"/>
    <row r="152" s="141" customFormat="1" ht="12.75"/>
    <row r="153" s="141" customFormat="1" ht="12.75"/>
    <row r="154" s="141" customFormat="1" ht="12.75"/>
    <row r="155" s="141" customFormat="1" ht="12.75"/>
    <row r="156" s="141" customFormat="1" ht="12.75"/>
    <row r="157" s="141" customFormat="1" ht="12.75"/>
    <row r="158" s="141" customFormat="1" ht="12.75"/>
    <row r="159" s="141" customFormat="1" ht="12.75"/>
    <row r="160" s="141" customFormat="1" ht="12.75"/>
    <row r="161" s="141" customFormat="1" ht="12.75"/>
    <row r="162" s="141" customFormat="1" ht="12.75"/>
    <row r="163" s="141" customFormat="1" ht="12.75"/>
    <row r="164" s="141" customFormat="1" ht="12.75"/>
    <row r="165" s="141" customFormat="1" ht="12.75"/>
    <row r="166" s="141" customFormat="1" ht="12.75"/>
    <row r="167" s="141" customFormat="1" ht="12.75"/>
    <row r="168" s="141" customFormat="1" ht="12.75"/>
    <row r="169" s="141" customFormat="1" ht="12.75"/>
    <row r="170" s="141" customFormat="1" ht="12.75"/>
    <row r="171" s="141" customFormat="1" ht="12.75"/>
    <row r="172" s="141" customFormat="1" ht="12.75"/>
    <row r="173" s="141" customFormat="1" ht="12.75"/>
    <row r="174" s="141" customFormat="1" ht="12.75"/>
    <row r="175" s="141" customFormat="1" ht="12.75"/>
    <row r="176" s="141" customFormat="1" ht="12.75"/>
    <row r="177" s="141" customFormat="1" ht="12.75"/>
    <row r="178" s="141" customFormat="1" ht="12.75"/>
    <row r="179" s="141" customFormat="1" ht="12.75"/>
    <row r="180" s="141" customFormat="1" ht="12.75"/>
    <row r="181" s="141" customFormat="1" ht="12.75"/>
    <row r="182" s="141" customFormat="1" ht="12.75"/>
    <row r="183" s="141" customFormat="1" ht="12.75"/>
    <row r="184" s="141" customFormat="1" ht="12.75"/>
    <row r="185" s="141" customFormat="1" ht="12.75"/>
    <row r="186" s="141" customFormat="1" ht="12.75"/>
    <row r="187" s="141" customFormat="1" ht="12.75"/>
    <row r="188" s="141" customFormat="1" ht="12.75"/>
    <row r="189" s="141" customFormat="1" ht="12.75"/>
    <row r="190" s="141" customFormat="1" ht="12.75"/>
    <row r="191" s="141" customFormat="1" ht="12.75"/>
    <row r="192" s="141" customFormat="1" ht="12.75"/>
    <row r="193" s="141" customFormat="1" ht="12.75"/>
    <row r="194" s="141" customFormat="1" ht="12.75"/>
    <row r="195" s="141" customFormat="1" ht="12.75"/>
    <row r="196" s="141" customFormat="1" ht="12.75"/>
    <row r="197" s="141" customFormat="1" ht="12.75"/>
    <row r="198" s="141" customFormat="1" ht="12.75"/>
    <row r="199" s="141" customFormat="1" ht="12.75"/>
    <row r="200" s="141" customFormat="1" ht="12.75"/>
    <row r="201" s="141" customFormat="1" ht="12.75"/>
    <row r="202" s="141" customFormat="1" ht="12.75"/>
    <row r="203" s="141" customFormat="1" ht="12.75"/>
    <row r="204" s="141" customFormat="1" ht="12.75"/>
    <row r="205" s="141" customFormat="1" ht="12.75"/>
    <row r="206" s="141" customFormat="1" ht="12.75"/>
    <row r="207" s="141" customFormat="1" ht="12.75"/>
    <row r="208" s="141" customFormat="1" ht="12.75"/>
    <row r="209" s="141" customFormat="1" ht="12.75"/>
    <row r="210" s="141" customFormat="1" ht="12.75"/>
    <row r="211" s="141" customFormat="1" ht="12.75"/>
    <row r="212" s="141" customFormat="1" ht="12.75"/>
    <row r="213" s="141" customFormat="1" ht="12.75"/>
    <row r="214" s="141" customFormat="1" ht="12.75"/>
    <row r="215" s="141" customFormat="1" ht="12.75"/>
    <row r="216" s="141" customFormat="1" ht="12.75"/>
    <row r="217" s="141" customFormat="1" ht="12.75"/>
    <row r="218" s="141" customFormat="1" ht="12.75"/>
    <row r="219" s="141" customFormat="1" ht="12.75"/>
    <row r="220" s="141" customFormat="1" ht="12.75"/>
    <row r="221" s="141" customFormat="1" ht="12.75"/>
    <row r="222" s="141" customFormat="1" ht="12.75"/>
    <row r="223" s="141" customFormat="1" ht="12.75"/>
    <row r="224" s="141" customFormat="1" ht="12.75"/>
    <row r="225" s="141" customFormat="1" ht="12.75"/>
    <row r="226" s="141" customFormat="1" ht="12.75"/>
    <row r="227" s="141" customFormat="1" ht="12.75"/>
    <row r="228" s="141" customFormat="1" ht="12.75"/>
    <row r="229" s="141" customFormat="1" ht="12.75"/>
    <row r="230" s="141" customFormat="1" ht="12.75"/>
    <row r="231" s="141" customFormat="1" ht="12.75"/>
    <row r="232" s="141" customFormat="1" ht="12.75"/>
    <row r="233" s="141" customFormat="1" ht="12.75"/>
    <row r="234" s="141" customFormat="1" ht="12.75"/>
    <row r="235" s="141" customFormat="1" ht="12.75"/>
    <row r="236" s="141" customFormat="1" ht="12.75"/>
    <row r="237" s="141" customFormat="1" ht="12.75"/>
    <row r="238" s="141" customFormat="1" ht="12.75"/>
    <row r="239" s="141" customFormat="1" ht="12.75"/>
    <row r="240" s="141" customFormat="1" ht="12.75"/>
    <row r="241" s="141" customFormat="1" ht="12.75"/>
    <row r="242" s="141" customFormat="1" ht="12.75"/>
    <row r="243" s="141" customFormat="1" ht="12.75"/>
    <row r="244" s="141" customFormat="1" ht="12.75"/>
    <row r="245" s="141" customFormat="1" ht="12.75"/>
    <row r="246" s="141" customFormat="1" ht="12.75"/>
    <row r="247" s="141" customFormat="1" ht="12.75"/>
    <row r="248" s="141" customFormat="1" ht="12.75"/>
    <row r="249" s="141" customFormat="1" ht="12.75"/>
    <row r="250" s="141" customFormat="1" ht="12.75"/>
    <row r="251" s="141" customFormat="1" ht="12.75"/>
    <row r="252" s="141" customFormat="1" ht="12.75"/>
    <row r="253" s="141" customFormat="1" ht="12.75"/>
    <row r="254" s="141" customFormat="1" ht="12.75"/>
    <row r="255" s="141" customFormat="1" ht="12.75"/>
    <row r="256" s="141" customFormat="1" ht="12.75"/>
    <row r="257" s="141" customFormat="1" ht="12.75"/>
    <row r="258" s="141" customFormat="1" ht="12.75"/>
    <row r="259" s="141" customFormat="1" ht="12.75"/>
    <row r="260" s="141" customFormat="1" ht="12.75"/>
    <row r="261" s="141" customFormat="1" ht="12.75"/>
    <row r="262" s="141" customFormat="1" ht="12.75"/>
    <row r="263" s="141" customFormat="1" ht="12.75"/>
    <row r="264" s="141" customFormat="1" ht="12.75"/>
    <row r="265" s="141" customFormat="1" ht="12.75"/>
    <row r="266" s="141" customFormat="1" ht="12.75"/>
    <row r="267" s="141" customFormat="1" ht="12.75"/>
    <row r="268" s="141" customFormat="1" ht="12.75"/>
    <row r="269" s="141" customFormat="1" ht="12.75"/>
    <row r="270" s="141" customFormat="1" ht="12.75"/>
    <row r="271" s="141" customFormat="1" ht="12.75"/>
    <row r="272" s="141" customFormat="1" ht="12.75"/>
    <row r="273" s="141" customFormat="1" ht="12.75"/>
    <row r="274" s="141" customFormat="1" ht="12.75"/>
    <row r="275" s="141" customFormat="1" ht="12.75"/>
    <row r="276" s="141" customFormat="1" ht="12.75"/>
    <row r="277" s="141" customFormat="1" ht="12.75"/>
    <row r="278" s="141" customFormat="1" ht="12.75"/>
    <row r="279" s="141" customFormat="1" ht="12.75"/>
    <row r="280" s="141" customFormat="1" ht="12.75"/>
    <row r="281" s="141" customFormat="1" ht="12.75"/>
    <row r="282" s="141" customFormat="1" ht="12.75"/>
    <row r="283" s="141" customFormat="1" ht="12.75"/>
    <row r="284" s="141" customFormat="1" ht="12.75"/>
    <row r="285" s="141" customFormat="1" ht="12.75"/>
    <row r="286" s="141" customFormat="1" ht="12.75"/>
    <row r="287" s="141" customFormat="1" ht="12.75"/>
    <row r="288" s="141" customFormat="1" ht="12.75"/>
    <row r="289" s="141" customFormat="1" ht="12.75"/>
    <row r="290" s="141" customFormat="1" ht="12.75"/>
    <row r="291" s="141" customFormat="1" ht="12.75"/>
    <row r="292" s="141" customFormat="1" ht="12.75"/>
    <row r="293" s="141" customFormat="1" ht="12.75"/>
    <row r="294" s="141" customFormat="1" ht="12.75"/>
    <row r="295" s="141" customFormat="1" ht="12.75"/>
    <row r="296" s="141" customFormat="1" ht="12.75"/>
    <row r="297" s="141" customFormat="1" ht="12.75"/>
    <row r="298" s="141" customFormat="1" ht="12.75"/>
    <row r="299" s="141" customFormat="1" ht="12.75"/>
    <row r="300" s="141" customFormat="1" ht="12.75"/>
    <row r="301" s="141" customFormat="1" ht="12.75"/>
    <row r="302" s="141" customFormat="1" ht="12.75"/>
    <row r="303" s="141" customFormat="1" ht="12.75"/>
    <row r="304" s="141" customFormat="1" ht="12.75"/>
    <row r="305" s="141" customFormat="1" ht="12.75"/>
    <row r="306" s="141" customFormat="1" ht="12.75"/>
  </sheetData>
  <sheetProtection/>
  <mergeCells count="8">
    <mergeCell ref="A27:G28"/>
    <mergeCell ref="A29:G31"/>
    <mergeCell ref="A20:G20"/>
    <mergeCell ref="A1:G1"/>
    <mergeCell ref="A2:G2"/>
    <mergeCell ref="A3:G3"/>
    <mergeCell ref="A23:G25"/>
    <mergeCell ref="A26:G26"/>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96" r:id="rId1"/>
  <headerFooter>
    <oddHeader>&amp;LODEPA</oddHeader>
    <oddFooter>&amp;C6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C27"/>
  <sheetViews>
    <sheetView view="pageBreakPreview" zoomScaleSheetLayoutView="100" zoomScalePageLayoutView="0" workbookViewId="0" topLeftCell="A7">
      <selection activeCell="H19" sqref="H19"/>
    </sheetView>
  </sheetViews>
  <sheetFormatPr defaultColWidth="11.421875" defaultRowHeight="12.75"/>
  <cols>
    <col min="1" max="2" width="11.421875" style="22" customWidth="1"/>
    <col min="3" max="3" width="12.7109375" style="22" customWidth="1"/>
    <col min="4" max="4" width="12.28125" style="22" customWidth="1"/>
    <col min="5" max="8" width="11.421875" style="22" customWidth="1"/>
    <col min="9" max="29" width="11.421875" style="7" customWidth="1"/>
    <col min="30" max="16384" width="11.421875" style="22" customWidth="1"/>
  </cols>
  <sheetData>
    <row r="1" spans="1:29" s="18" customFormat="1" ht="12.75">
      <c r="A1" s="253" t="s">
        <v>187</v>
      </c>
      <c r="B1" s="254"/>
      <c r="C1" s="254"/>
      <c r="D1" s="254"/>
      <c r="E1" s="254"/>
      <c r="F1" s="255"/>
      <c r="G1" s="36"/>
      <c r="H1" s="7"/>
      <c r="I1" s="7"/>
      <c r="J1" s="7"/>
      <c r="K1" s="7"/>
      <c r="L1" s="7"/>
      <c r="M1" s="7"/>
      <c r="N1" s="7"/>
      <c r="O1" s="7"/>
      <c r="P1" s="7"/>
      <c r="Q1" s="7"/>
      <c r="R1" s="7"/>
      <c r="S1" s="7"/>
      <c r="T1" s="7"/>
      <c r="U1" s="7"/>
      <c r="V1" s="7"/>
      <c r="W1" s="7"/>
      <c r="X1" s="7"/>
      <c r="Y1" s="7"/>
      <c r="Z1" s="7"/>
      <c r="AA1" s="7"/>
      <c r="AB1" s="7"/>
      <c r="AC1" s="7"/>
    </row>
    <row r="2" spans="1:29" s="18" customFormat="1" ht="17.25" customHeight="1">
      <c r="A2" s="256" t="s">
        <v>130</v>
      </c>
      <c r="B2" s="257"/>
      <c r="C2" s="257"/>
      <c r="D2" s="257"/>
      <c r="E2" s="257"/>
      <c r="F2" s="258"/>
      <c r="G2" s="37"/>
      <c r="H2" s="7"/>
      <c r="I2" s="7"/>
      <c r="J2" s="7"/>
      <c r="K2" s="7"/>
      <c r="L2" s="7"/>
      <c r="M2" s="7"/>
      <c r="N2" s="7"/>
      <c r="O2" s="7"/>
      <c r="P2" s="7"/>
      <c r="Q2" s="7"/>
      <c r="R2" s="7"/>
      <c r="S2" s="7"/>
      <c r="T2" s="7"/>
      <c r="U2" s="7"/>
      <c r="V2" s="7"/>
      <c r="W2" s="7"/>
      <c r="X2" s="7"/>
      <c r="Y2" s="7"/>
      <c r="Z2" s="7"/>
      <c r="AA2" s="7"/>
      <c r="AB2" s="7"/>
      <c r="AC2" s="7"/>
    </row>
    <row r="3" spans="1:29" s="18" customFormat="1" ht="12.75">
      <c r="A3" s="259" t="s">
        <v>28</v>
      </c>
      <c r="B3" s="249"/>
      <c r="C3" s="249"/>
      <c r="D3" s="249"/>
      <c r="E3" s="249"/>
      <c r="F3" s="260"/>
      <c r="G3" s="8"/>
      <c r="H3" s="7"/>
      <c r="I3" s="7"/>
      <c r="J3" s="7"/>
      <c r="K3" s="7"/>
      <c r="L3" s="7"/>
      <c r="M3" s="7"/>
      <c r="N3" s="7"/>
      <c r="O3" s="7"/>
      <c r="P3" s="7"/>
      <c r="Q3" s="7"/>
      <c r="R3" s="7"/>
      <c r="S3" s="7"/>
      <c r="T3" s="7"/>
      <c r="U3" s="7"/>
      <c r="V3" s="7"/>
      <c r="W3" s="7"/>
      <c r="X3" s="7"/>
      <c r="Y3" s="7"/>
      <c r="Z3" s="7"/>
      <c r="AA3" s="7"/>
      <c r="AB3" s="7"/>
      <c r="AC3" s="7"/>
    </row>
    <row r="4" spans="1:29" s="18" customFormat="1" ht="16.5" customHeight="1">
      <c r="A4" s="127"/>
      <c r="B4" s="19"/>
      <c r="C4" s="19"/>
      <c r="D4" s="19"/>
      <c r="E4" s="19"/>
      <c r="F4" s="128"/>
      <c r="G4" s="7"/>
      <c r="H4" s="7"/>
      <c r="I4" s="7"/>
      <c r="J4" s="7"/>
      <c r="K4" s="7"/>
      <c r="L4" s="7"/>
      <c r="M4" s="7"/>
      <c r="N4" s="7"/>
      <c r="O4" s="7"/>
      <c r="P4" s="7"/>
      <c r="Q4" s="7"/>
      <c r="R4" s="7"/>
      <c r="S4" s="7"/>
      <c r="T4" s="7"/>
      <c r="U4" s="7"/>
      <c r="V4" s="7"/>
      <c r="W4" s="7"/>
      <c r="X4" s="7"/>
      <c r="Y4" s="7"/>
      <c r="Z4" s="7"/>
      <c r="AA4" s="7"/>
      <c r="AB4" s="7"/>
      <c r="AC4" s="7"/>
    </row>
    <row r="5" spans="1:29" s="18" customFormat="1" ht="63.75">
      <c r="A5" s="212" t="s">
        <v>44</v>
      </c>
      <c r="B5" s="212" t="s">
        <v>131</v>
      </c>
      <c r="C5" s="212" t="s">
        <v>115</v>
      </c>
      <c r="D5" s="212" t="s">
        <v>114</v>
      </c>
      <c r="E5" s="212" t="s">
        <v>116</v>
      </c>
      <c r="F5" s="212" t="s">
        <v>117</v>
      </c>
      <c r="G5" s="7"/>
      <c r="H5" s="7"/>
      <c r="I5" s="7"/>
      <c r="J5" s="7"/>
      <c r="K5" s="7"/>
      <c r="L5" s="7"/>
      <c r="M5" s="7"/>
      <c r="N5" s="7"/>
      <c r="O5" s="7"/>
      <c r="P5" s="7"/>
      <c r="Q5" s="7"/>
      <c r="R5" s="7"/>
      <c r="S5" s="7"/>
      <c r="T5" s="7"/>
      <c r="U5" s="7"/>
      <c r="V5" s="7"/>
      <c r="W5" s="7"/>
      <c r="X5" s="7"/>
      <c r="Y5" s="7"/>
      <c r="Z5" s="7"/>
      <c r="AA5" s="7"/>
      <c r="AB5" s="7"/>
      <c r="AC5" s="7"/>
    </row>
    <row r="6" spans="1:29" s="18" customFormat="1" ht="12.75">
      <c r="A6" s="216" t="s">
        <v>278</v>
      </c>
      <c r="B6" s="220">
        <v>590.83</v>
      </c>
      <c r="C6" s="220">
        <v>450</v>
      </c>
      <c r="D6" s="220">
        <v>435</v>
      </c>
      <c r="E6" s="220">
        <v>195</v>
      </c>
      <c r="F6" s="220">
        <v>397.5</v>
      </c>
      <c r="G6" s="7"/>
      <c r="H6" s="7"/>
      <c r="I6" s="7"/>
      <c r="J6" s="7"/>
      <c r="K6" s="7"/>
      <c r="L6" s="7"/>
      <c r="M6" s="7"/>
      <c r="N6" s="7"/>
      <c r="O6" s="7"/>
      <c r="P6" s="7"/>
      <c r="Q6" s="7"/>
      <c r="R6" s="7"/>
      <c r="S6" s="7"/>
      <c r="T6" s="7"/>
      <c r="U6" s="7"/>
      <c r="V6" s="7"/>
      <c r="W6" s="7"/>
      <c r="X6" s="7"/>
      <c r="Y6" s="7"/>
      <c r="Z6" s="7"/>
      <c r="AA6" s="7"/>
      <c r="AB6" s="7"/>
      <c r="AC6" s="7"/>
    </row>
    <row r="7" spans="1:29" s="18" customFormat="1" ht="12.75">
      <c r="A7" s="151" t="s">
        <v>304</v>
      </c>
      <c r="B7" s="204">
        <v>528.8</v>
      </c>
      <c r="C7" s="204">
        <v>510</v>
      </c>
      <c r="D7" s="204">
        <v>495</v>
      </c>
      <c r="E7" s="204">
        <v>195</v>
      </c>
      <c r="F7" s="204">
        <v>392.5</v>
      </c>
      <c r="G7" s="7"/>
      <c r="H7" s="7"/>
      <c r="I7" s="7"/>
      <c r="J7" s="7"/>
      <c r="K7" s="7"/>
      <c r="L7" s="7"/>
      <c r="M7" s="7"/>
      <c r="N7" s="7"/>
      <c r="O7" s="7"/>
      <c r="P7" s="7"/>
      <c r="Q7" s="7"/>
      <c r="R7" s="7"/>
      <c r="S7" s="7"/>
      <c r="T7" s="7"/>
      <c r="U7" s="7"/>
      <c r="V7" s="7"/>
      <c r="W7" s="7"/>
      <c r="X7" s="7"/>
      <c r="Y7" s="7"/>
      <c r="Z7" s="7"/>
      <c r="AA7" s="7"/>
      <c r="AB7" s="7"/>
      <c r="AC7" s="7"/>
    </row>
    <row r="8" spans="1:29" s="18" customFormat="1" ht="12.75">
      <c r="A8" s="151" t="s">
        <v>311</v>
      </c>
      <c r="B8" s="204">
        <v>514.6</v>
      </c>
      <c r="C8" s="204">
        <v>510</v>
      </c>
      <c r="D8" s="204">
        <v>495</v>
      </c>
      <c r="E8" s="204">
        <v>190</v>
      </c>
      <c r="F8" s="204">
        <v>414.9</v>
      </c>
      <c r="G8" s="7"/>
      <c r="H8" s="7"/>
      <c r="I8" s="7"/>
      <c r="J8" s="7"/>
      <c r="K8" s="7"/>
      <c r="L8" s="7"/>
      <c r="M8" s="7"/>
      <c r="N8" s="7"/>
      <c r="O8" s="7"/>
      <c r="P8" s="7"/>
      <c r="Q8" s="7"/>
      <c r="R8" s="7"/>
      <c r="S8" s="7"/>
      <c r="T8" s="7"/>
      <c r="U8" s="7"/>
      <c r="V8" s="7"/>
      <c r="W8" s="7"/>
      <c r="X8" s="7"/>
      <c r="Y8" s="7"/>
      <c r="Z8" s="7"/>
      <c r="AA8" s="7"/>
      <c r="AB8" s="7"/>
      <c r="AC8" s="7"/>
    </row>
    <row r="9" spans="1:29" s="18" customFormat="1" ht="12.75">
      <c r="A9" s="151" t="s">
        <v>305</v>
      </c>
      <c r="B9" s="204">
        <v>503.7</v>
      </c>
      <c r="C9" s="204">
        <v>510</v>
      </c>
      <c r="D9" s="204">
        <v>495</v>
      </c>
      <c r="E9" s="204">
        <v>185</v>
      </c>
      <c r="F9" s="204">
        <v>535.38</v>
      </c>
      <c r="G9" s="7"/>
      <c r="H9" s="7"/>
      <c r="I9" s="7"/>
      <c r="J9" s="7"/>
      <c r="K9" s="7"/>
      <c r="L9" s="7"/>
      <c r="M9" s="7"/>
      <c r="N9" s="7"/>
      <c r="O9" s="7"/>
      <c r="P9" s="7"/>
      <c r="Q9" s="7"/>
      <c r="R9" s="7"/>
      <c r="S9" s="7"/>
      <c r="T9" s="7"/>
      <c r="U9" s="7"/>
      <c r="V9" s="7"/>
      <c r="W9" s="7"/>
      <c r="X9" s="7"/>
      <c r="Y9" s="7"/>
      <c r="Z9" s="7"/>
      <c r="AA9" s="7"/>
      <c r="AB9" s="7"/>
      <c r="AC9" s="7"/>
    </row>
    <row r="10" spans="1:29" s="18" customFormat="1" ht="12.75">
      <c r="A10" s="151" t="s">
        <v>306</v>
      </c>
      <c r="B10" s="204">
        <v>525.6</v>
      </c>
      <c r="C10" s="204">
        <v>492.5</v>
      </c>
      <c r="D10" s="204">
        <v>477.5</v>
      </c>
      <c r="E10" s="204">
        <v>185</v>
      </c>
      <c r="F10" s="204">
        <v>660</v>
      </c>
      <c r="G10" s="7"/>
      <c r="H10" s="7"/>
      <c r="I10" s="7"/>
      <c r="J10" s="7"/>
      <c r="K10" s="7"/>
      <c r="L10" s="7"/>
      <c r="M10" s="7"/>
      <c r="N10" s="7"/>
      <c r="O10" s="7"/>
      <c r="P10" s="7"/>
      <c r="Q10" s="7"/>
      <c r="R10" s="7"/>
      <c r="S10" s="7"/>
      <c r="T10" s="7"/>
      <c r="U10" s="7"/>
      <c r="V10" s="7"/>
      <c r="W10" s="7"/>
      <c r="X10" s="7"/>
      <c r="Y10" s="7"/>
      <c r="Z10" s="7"/>
      <c r="AA10" s="7"/>
      <c r="AB10" s="7"/>
      <c r="AC10" s="7"/>
    </row>
    <row r="11" spans="1:29" s="18" customFormat="1" ht="12.75">
      <c r="A11" s="151" t="s">
        <v>307</v>
      </c>
      <c r="B11" s="204">
        <v>557.2</v>
      </c>
      <c r="C11" s="204">
        <v>492.5</v>
      </c>
      <c r="D11" s="204">
        <v>477.5</v>
      </c>
      <c r="E11" s="204">
        <v>195</v>
      </c>
      <c r="F11" s="204">
        <v>666.3</v>
      </c>
      <c r="G11" s="7"/>
      <c r="H11" s="7"/>
      <c r="I11" s="7"/>
      <c r="J11" s="7"/>
      <c r="K11" s="7"/>
      <c r="L11" s="7"/>
      <c r="M11" s="7"/>
      <c r="N11" s="7"/>
      <c r="O11" s="7"/>
      <c r="P11" s="7"/>
      <c r="Q11" s="7"/>
      <c r="R11" s="7"/>
      <c r="S11" s="7"/>
      <c r="T11" s="7"/>
      <c r="U11" s="7"/>
      <c r="V11" s="7"/>
      <c r="W11" s="7"/>
      <c r="X11" s="7"/>
      <c r="Y11" s="7"/>
      <c r="Z11" s="7"/>
      <c r="AA11" s="7"/>
      <c r="AB11" s="7"/>
      <c r="AC11" s="7"/>
    </row>
    <row r="12" spans="1:29" s="18" customFormat="1" ht="12.75">
      <c r="A12" s="151" t="s">
        <v>308</v>
      </c>
      <c r="B12" s="204">
        <v>559.1</v>
      </c>
      <c r="C12" s="204">
        <v>492.5</v>
      </c>
      <c r="D12" s="204">
        <v>477.5</v>
      </c>
      <c r="E12" s="204">
        <v>193.1</v>
      </c>
      <c r="F12" s="204">
        <v>491.1</v>
      </c>
      <c r="G12" s="7"/>
      <c r="H12" s="7"/>
      <c r="I12" s="7"/>
      <c r="J12" s="7"/>
      <c r="K12" s="7"/>
      <c r="L12" s="7"/>
      <c r="M12" s="7"/>
      <c r="N12" s="7"/>
      <c r="O12" s="7"/>
      <c r="P12" s="7"/>
      <c r="Q12" s="7"/>
      <c r="R12" s="7"/>
      <c r="S12" s="7"/>
      <c r="T12" s="7"/>
      <c r="U12" s="7"/>
      <c r="V12" s="7"/>
      <c r="W12" s="7"/>
      <c r="X12" s="7"/>
      <c r="Y12" s="7"/>
      <c r="Z12" s="7"/>
      <c r="AA12" s="7"/>
      <c r="AB12" s="7"/>
      <c r="AC12" s="7"/>
    </row>
    <row r="13" spans="1:29" s="18" customFormat="1" ht="12.75">
      <c r="A13" s="151" t="s">
        <v>309</v>
      </c>
      <c r="B13" s="204">
        <v>553.4</v>
      </c>
      <c r="C13" s="204">
        <v>492.5</v>
      </c>
      <c r="D13" s="204">
        <v>477.5</v>
      </c>
      <c r="E13" s="204">
        <v>188.5</v>
      </c>
      <c r="F13" s="204">
        <v>443.8</v>
      </c>
      <c r="G13" s="7"/>
      <c r="H13" s="7"/>
      <c r="I13" s="7"/>
      <c r="J13" s="7"/>
      <c r="K13" s="7"/>
      <c r="L13" s="7"/>
      <c r="M13" s="7"/>
      <c r="N13" s="7"/>
      <c r="O13" s="7"/>
      <c r="P13" s="7"/>
      <c r="Q13" s="7"/>
      <c r="R13" s="7"/>
      <c r="S13" s="7"/>
      <c r="T13" s="7"/>
      <c r="U13" s="7"/>
      <c r="V13" s="7"/>
      <c r="W13" s="7"/>
      <c r="X13" s="7"/>
      <c r="Y13" s="7"/>
      <c r="Z13" s="7"/>
      <c r="AA13" s="7"/>
      <c r="AB13" s="7"/>
      <c r="AC13" s="7"/>
    </row>
    <row r="14" spans="1:29" s="18" customFormat="1" ht="12.75">
      <c r="A14" s="151" t="s">
        <v>310</v>
      </c>
      <c r="B14" s="204">
        <v>555.2</v>
      </c>
      <c r="C14" s="204">
        <v>492.5</v>
      </c>
      <c r="D14" s="204">
        <v>477.5</v>
      </c>
      <c r="E14" s="204">
        <v>182.5</v>
      </c>
      <c r="F14" s="204">
        <v>436.3</v>
      </c>
      <c r="G14" s="7"/>
      <c r="H14" s="7"/>
      <c r="I14" s="7"/>
      <c r="J14" s="7"/>
      <c r="K14" s="7"/>
      <c r="L14" s="7"/>
      <c r="M14" s="7"/>
      <c r="N14" s="7"/>
      <c r="O14" s="7"/>
      <c r="P14" s="7"/>
      <c r="Q14" s="7"/>
      <c r="R14" s="7"/>
      <c r="S14" s="7"/>
      <c r="T14" s="7"/>
      <c r="U14" s="7"/>
      <c r="V14" s="7"/>
      <c r="W14" s="7"/>
      <c r="X14" s="7"/>
      <c r="Y14" s="7"/>
      <c r="Z14" s="7"/>
      <c r="AA14" s="7"/>
      <c r="AB14" s="7"/>
      <c r="AC14" s="7"/>
    </row>
    <row r="15" spans="1:29" s="18" customFormat="1" ht="12.75">
      <c r="A15" s="151" t="s">
        <v>312</v>
      </c>
      <c r="B15" s="204">
        <v>551</v>
      </c>
      <c r="C15" s="204">
        <v>492.5</v>
      </c>
      <c r="D15" s="204">
        <v>477.5</v>
      </c>
      <c r="E15" s="204">
        <v>182.5</v>
      </c>
      <c r="F15" s="204">
        <v>429.1</v>
      </c>
      <c r="G15" s="7"/>
      <c r="H15" s="7"/>
      <c r="I15" s="7"/>
      <c r="J15" s="7"/>
      <c r="K15" s="7"/>
      <c r="L15" s="7"/>
      <c r="M15" s="7"/>
      <c r="N15" s="7"/>
      <c r="O15" s="7"/>
      <c r="P15" s="7"/>
      <c r="Q15" s="7"/>
      <c r="R15" s="7"/>
      <c r="S15" s="7"/>
      <c r="T15" s="7"/>
      <c r="U15" s="7"/>
      <c r="V15" s="7"/>
      <c r="W15" s="7"/>
      <c r="X15" s="7"/>
      <c r="Y15" s="7"/>
      <c r="Z15" s="7"/>
      <c r="AA15" s="7"/>
      <c r="AB15" s="7"/>
      <c r="AC15" s="7"/>
    </row>
    <row r="16" spans="1:29" s="18" customFormat="1" ht="12.75">
      <c r="A16" s="151" t="s">
        <v>313</v>
      </c>
      <c r="B16" s="204">
        <v>550</v>
      </c>
      <c r="C16" s="204">
        <v>492.5</v>
      </c>
      <c r="D16" s="204">
        <v>477.5</v>
      </c>
      <c r="E16" s="204">
        <v>182.5</v>
      </c>
      <c r="F16" s="204">
        <v>428.7</v>
      </c>
      <c r="G16" s="7"/>
      <c r="H16" s="7"/>
      <c r="I16" s="7"/>
      <c r="J16" s="7"/>
      <c r="K16" s="7"/>
      <c r="L16" s="7"/>
      <c r="M16" s="7"/>
      <c r="N16" s="7"/>
      <c r="O16" s="7"/>
      <c r="P16" s="7"/>
      <c r="Q16" s="7"/>
      <c r="R16" s="7"/>
      <c r="S16" s="7"/>
      <c r="T16" s="7"/>
      <c r="U16" s="7"/>
      <c r="V16" s="7"/>
      <c r="W16" s="7"/>
      <c r="X16" s="7"/>
      <c r="Y16" s="7"/>
      <c r="Z16" s="7"/>
      <c r="AA16" s="7"/>
      <c r="AB16" s="7"/>
      <c r="AC16" s="7"/>
    </row>
    <row r="17" spans="1:29" s="18" customFormat="1" ht="12.75">
      <c r="A17" s="151" t="s">
        <v>314</v>
      </c>
      <c r="B17" s="204">
        <v>515</v>
      </c>
      <c r="C17" s="204">
        <v>429.5</v>
      </c>
      <c r="D17" s="204">
        <v>477.5</v>
      </c>
      <c r="E17" s="204">
        <v>182.5</v>
      </c>
      <c r="F17" s="204">
        <v>396.1</v>
      </c>
      <c r="G17" s="7"/>
      <c r="H17" s="7"/>
      <c r="I17" s="7"/>
      <c r="J17" s="7"/>
      <c r="K17" s="7"/>
      <c r="L17" s="7"/>
      <c r="M17" s="7"/>
      <c r="N17" s="7"/>
      <c r="O17" s="7"/>
      <c r="P17" s="7"/>
      <c r="Q17" s="7"/>
      <c r="R17" s="7"/>
      <c r="S17" s="7"/>
      <c r="T17" s="7"/>
      <c r="U17" s="7"/>
      <c r="V17" s="7"/>
      <c r="W17" s="7"/>
      <c r="X17" s="7"/>
      <c r="Y17" s="7"/>
      <c r="Z17" s="7"/>
      <c r="AA17" s="7"/>
      <c r="AB17" s="7"/>
      <c r="AC17" s="7"/>
    </row>
    <row r="18" spans="1:29" s="18" customFormat="1" ht="12.75">
      <c r="A18" s="217" t="s">
        <v>315</v>
      </c>
      <c r="B18" s="219">
        <v>495.83</v>
      </c>
      <c r="C18" s="219">
        <v>492.5</v>
      </c>
      <c r="D18" s="219">
        <v>477.5</v>
      </c>
      <c r="E18" s="219">
        <v>182.5</v>
      </c>
      <c r="F18" s="219">
        <v>402</v>
      </c>
      <c r="G18" s="7"/>
      <c r="H18" s="7"/>
      <c r="I18" s="7"/>
      <c r="J18" s="7"/>
      <c r="K18" s="7"/>
      <c r="L18" s="7"/>
      <c r="M18" s="7"/>
      <c r="N18" s="7"/>
      <c r="O18" s="7"/>
      <c r="P18" s="7"/>
      <c r="Q18" s="7"/>
      <c r="R18" s="7"/>
      <c r="S18" s="7"/>
      <c r="T18" s="7"/>
      <c r="U18" s="7"/>
      <c r="V18" s="7"/>
      <c r="W18" s="7"/>
      <c r="X18" s="7"/>
      <c r="Y18" s="7"/>
      <c r="Z18" s="7"/>
      <c r="AA18" s="7"/>
      <c r="AB18" s="7"/>
      <c r="AC18" s="7"/>
    </row>
    <row r="19" spans="1:29" s="18" customFormat="1" ht="25.5">
      <c r="A19" s="215" t="s">
        <v>316</v>
      </c>
      <c r="B19" s="219">
        <f>((B18/B6)-1)*100</f>
        <v>-16.07907519929591</v>
      </c>
      <c r="C19" s="219">
        <f>((C18/C6)-1)*100</f>
        <v>9.444444444444455</v>
      </c>
      <c r="D19" s="219">
        <f>((D18/D6)-1)*100</f>
        <v>9.770114942528728</v>
      </c>
      <c r="E19" s="219">
        <f>((E18/E6)-1)*100</f>
        <v>-6.41025641025641</v>
      </c>
      <c r="F19" s="219">
        <f>((F18/F6)-1)*100</f>
        <v>1.132075471698113</v>
      </c>
      <c r="G19" s="7"/>
      <c r="H19" s="7"/>
      <c r="I19" s="7"/>
      <c r="J19" s="7"/>
      <c r="K19" s="7"/>
      <c r="L19" s="7"/>
      <c r="M19" s="7"/>
      <c r="N19" s="7"/>
      <c r="O19" s="7"/>
      <c r="P19" s="7"/>
      <c r="Q19" s="7"/>
      <c r="R19" s="7"/>
      <c r="S19" s="7"/>
      <c r="T19" s="7"/>
      <c r="U19" s="7"/>
      <c r="V19" s="7"/>
      <c r="W19" s="7"/>
      <c r="X19" s="7"/>
      <c r="Y19" s="7"/>
      <c r="Z19" s="7"/>
      <c r="AA19" s="7"/>
      <c r="AB19" s="7"/>
      <c r="AC19" s="7"/>
    </row>
    <row r="20" spans="1:29" s="18" customFormat="1" ht="42.75" customHeight="1" thickBot="1">
      <c r="A20" s="261" t="s">
        <v>422</v>
      </c>
      <c r="B20" s="262"/>
      <c r="C20" s="262"/>
      <c r="D20" s="262"/>
      <c r="E20" s="262"/>
      <c r="F20" s="263"/>
      <c r="G20" s="19"/>
      <c r="H20" s="7"/>
      <c r="I20" s="7"/>
      <c r="J20" s="7"/>
      <c r="K20" s="7"/>
      <c r="L20" s="7"/>
      <c r="M20" s="7"/>
      <c r="N20" s="7"/>
      <c r="O20" s="7"/>
      <c r="P20" s="7"/>
      <c r="Q20" s="7"/>
      <c r="R20" s="7"/>
      <c r="S20" s="7"/>
      <c r="T20" s="7"/>
      <c r="U20" s="7"/>
      <c r="V20" s="7"/>
      <c r="W20" s="7"/>
      <c r="X20" s="7"/>
      <c r="Y20" s="7"/>
      <c r="Z20" s="7"/>
      <c r="AA20" s="7"/>
      <c r="AB20" s="7"/>
      <c r="AC20" s="7"/>
    </row>
    <row r="22" spans="1:6" ht="105" customHeight="1">
      <c r="A22" s="264" t="s">
        <v>410</v>
      </c>
      <c r="B22" s="264"/>
      <c r="C22" s="264"/>
      <c r="D22" s="264"/>
      <c r="E22" s="264"/>
      <c r="F22" s="264"/>
    </row>
    <row r="23" spans="1:6" ht="15" customHeight="1">
      <c r="A23" s="224"/>
      <c r="B23" s="224"/>
      <c r="C23" s="224"/>
      <c r="D23" s="224"/>
      <c r="E23" s="224"/>
      <c r="F23" s="224"/>
    </row>
    <row r="24" spans="1:6" ht="34.5" customHeight="1">
      <c r="A24" s="264" t="s">
        <v>395</v>
      </c>
      <c r="B24" s="264"/>
      <c r="C24" s="264"/>
      <c r="D24" s="264"/>
      <c r="E24" s="264"/>
      <c r="F24" s="264"/>
    </row>
    <row r="25" spans="1:6" ht="21" customHeight="1">
      <c r="A25" s="252"/>
      <c r="B25" s="252"/>
      <c r="C25" s="252"/>
      <c r="D25" s="252"/>
      <c r="E25" s="252"/>
      <c r="F25" s="252"/>
    </row>
    <row r="26" spans="1:6" ht="12.75">
      <c r="A26" s="252"/>
      <c r="B26" s="252"/>
      <c r="C26" s="252"/>
      <c r="D26" s="252"/>
      <c r="E26" s="252"/>
      <c r="F26" s="252"/>
    </row>
    <row r="27" spans="1:6" ht="12.75">
      <c r="A27" s="252"/>
      <c r="B27" s="252"/>
      <c r="C27" s="252"/>
      <c r="D27" s="252"/>
      <c r="E27" s="252"/>
      <c r="F27" s="252"/>
    </row>
  </sheetData>
  <sheetProtection/>
  <mergeCells count="7">
    <mergeCell ref="A25:F27"/>
    <mergeCell ref="A1:F1"/>
    <mergeCell ref="A2:F2"/>
    <mergeCell ref="A3:F3"/>
    <mergeCell ref="A20:F20"/>
    <mergeCell ref="A22:F22"/>
    <mergeCell ref="A24:F2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r:id="rId1"/>
  <headerFooter>
    <oddHeader>&amp;LODEPA</oddHeader>
    <oddFooter>&amp;C7</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31:J34"/>
  <sheetViews>
    <sheetView view="pageBreakPreview" zoomScaleSheetLayoutView="100" zoomScalePageLayoutView="0" workbookViewId="0" topLeftCell="A10">
      <selection activeCell="A31" sqref="A31:J33"/>
    </sheetView>
  </sheetViews>
  <sheetFormatPr defaultColWidth="11.421875" defaultRowHeight="12.75" customHeight="1"/>
  <cols>
    <col min="1" max="13" width="11.421875" style="12" customWidth="1"/>
    <col min="14" max="16384" width="11.421875" style="1" customWidth="1"/>
  </cols>
  <sheetData>
    <row r="30" ht="11.25"/>
    <row r="31" spans="1:10" ht="11.25">
      <c r="A31" s="265" t="s">
        <v>411</v>
      </c>
      <c r="B31" s="265"/>
      <c r="C31" s="265"/>
      <c r="D31" s="265"/>
      <c r="E31" s="265"/>
      <c r="F31" s="265"/>
      <c r="G31" s="265"/>
      <c r="H31" s="265"/>
      <c r="I31" s="265"/>
      <c r="J31" s="265"/>
    </row>
    <row r="32" spans="1:10" ht="12.75" customHeight="1">
      <c r="A32" s="265"/>
      <c r="B32" s="265"/>
      <c r="C32" s="265"/>
      <c r="D32" s="265"/>
      <c r="E32" s="265"/>
      <c r="F32" s="265"/>
      <c r="G32" s="265"/>
      <c r="H32" s="265"/>
      <c r="I32" s="265"/>
      <c r="J32" s="265"/>
    </row>
    <row r="33" spans="1:10" ht="183.75" customHeight="1">
      <c r="A33" s="265"/>
      <c r="B33" s="265"/>
      <c r="C33" s="265"/>
      <c r="D33" s="265"/>
      <c r="E33" s="265"/>
      <c r="F33" s="265"/>
      <c r="G33" s="265"/>
      <c r="H33" s="265"/>
      <c r="I33" s="265"/>
      <c r="J33" s="265"/>
    </row>
    <row r="34" spans="1:10" ht="56.25" customHeight="1">
      <c r="A34" s="266"/>
      <c r="B34" s="266"/>
      <c r="C34" s="266"/>
      <c r="D34" s="266"/>
      <c r="E34" s="266"/>
      <c r="F34" s="266"/>
      <c r="G34" s="266"/>
      <c r="H34" s="266"/>
      <c r="I34" s="266"/>
      <c r="J34" s="266"/>
    </row>
  </sheetData>
  <sheetProtection/>
  <mergeCells count="2">
    <mergeCell ref="A31:J33"/>
    <mergeCell ref="A34:J3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8" r:id="rId2"/>
  <headerFooter>
    <oddHeader>&amp;LODEPA</oddHeader>
    <oddFooter>&amp;C8</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39:K44"/>
  <sheetViews>
    <sheetView view="pageBreakPreview" zoomScaleSheetLayoutView="100" workbookViewId="0" topLeftCell="A16">
      <selection activeCell="K44" sqref="K44"/>
    </sheetView>
  </sheetViews>
  <sheetFormatPr defaultColWidth="11.421875" defaultRowHeight="12.75"/>
  <sheetData>
    <row r="39" spans="1:11" ht="12.75">
      <c r="A39" s="265" t="s">
        <v>412</v>
      </c>
      <c r="B39" s="265"/>
      <c r="C39" s="265"/>
      <c r="D39" s="265"/>
      <c r="E39" s="265"/>
      <c r="F39" s="265"/>
      <c r="G39" s="265"/>
      <c r="H39" s="265"/>
      <c r="I39" s="265"/>
      <c r="J39" s="265"/>
      <c r="K39" s="221"/>
    </row>
    <row r="40" spans="1:10" ht="48.75" customHeight="1">
      <c r="A40" s="265"/>
      <c r="B40" s="265"/>
      <c r="C40" s="265"/>
      <c r="D40" s="265"/>
      <c r="E40" s="265"/>
      <c r="F40" s="265"/>
      <c r="G40" s="265"/>
      <c r="H40" s="265"/>
      <c r="I40" s="265"/>
      <c r="J40" s="265"/>
    </row>
    <row r="41" spans="1:10" ht="12.75">
      <c r="A41" s="265" t="s">
        <v>394</v>
      </c>
      <c r="B41" s="265"/>
      <c r="C41" s="265"/>
      <c r="D41" s="265"/>
      <c r="E41" s="265"/>
      <c r="F41" s="265"/>
      <c r="G41" s="265"/>
      <c r="H41" s="265"/>
      <c r="I41" s="265"/>
      <c r="J41" s="265"/>
    </row>
    <row r="42" spans="1:10" ht="24.75" customHeight="1">
      <c r="A42" s="265"/>
      <c r="B42" s="265"/>
      <c r="C42" s="265"/>
      <c r="D42" s="265"/>
      <c r="E42" s="265"/>
      <c r="F42" s="265"/>
      <c r="G42" s="265"/>
      <c r="H42" s="265"/>
      <c r="I42" s="265"/>
      <c r="J42" s="265"/>
    </row>
    <row r="43" spans="1:10" ht="12.75">
      <c r="A43" s="267"/>
      <c r="B43" s="267"/>
      <c r="C43" s="267"/>
      <c r="D43" s="267"/>
      <c r="E43" s="267"/>
      <c r="F43" s="267"/>
      <c r="G43" s="267"/>
      <c r="H43" s="267"/>
      <c r="I43" s="267"/>
      <c r="J43" s="267"/>
    </row>
    <row r="44" spans="1:10" ht="12.75">
      <c r="A44" s="267"/>
      <c r="B44" s="267"/>
      <c r="C44" s="267"/>
      <c r="D44" s="267"/>
      <c r="E44" s="267"/>
      <c r="F44" s="267"/>
      <c r="G44" s="267"/>
      <c r="H44" s="267"/>
      <c r="I44" s="267"/>
      <c r="J44" s="267"/>
    </row>
  </sheetData>
  <sheetProtection/>
  <mergeCells count="3">
    <mergeCell ref="A39:J40"/>
    <mergeCell ref="A41:J42"/>
    <mergeCell ref="A43:J4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8" r:id="rId2"/>
  <headerFooter>
    <oddHeader>&amp;LODEPA</oddHeader>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Odepa</dc:creator>
  <cp:keywords/>
  <dc:description/>
  <cp:lastModifiedBy>Guillermo Pino González</cp:lastModifiedBy>
  <cp:lastPrinted>2013-02-08T19:23:45Z</cp:lastPrinted>
  <dcterms:created xsi:type="dcterms:W3CDTF">1999-11-18T22:07:59Z</dcterms:created>
  <dcterms:modified xsi:type="dcterms:W3CDTF">2018-07-23T21:08:39Z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