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'c1'!$A$1:$E$32</definedName>
    <definedName name="_xlnm.Print_Area" localSheetId="13">'c10'!$A$1:$H$35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'c15'!$A$1:$H$51</definedName>
    <definedName name="_xlnm.Print_Area" localSheetId="19">'c16'!$A$1:$J$47</definedName>
    <definedName name="_xlnm.Print_Area" localSheetId="20">'c17'!$A$1:$H$48</definedName>
    <definedName name="_xlnm.Print_Area" localSheetId="21">'c18'!$A$1:$E$39</definedName>
    <definedName name="_xlnm.Print_Area" localSheetId="22">'c19'!$A$1:$Q$25</definedName>
    <definedName name="_xlnm.Print_Area" localSheetId="5">'c2'!$A$1:$H$35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'c7'!$A$1:$H$57</definedName>
    <definedName name="_xlnm.Print_Area" localSheetId="11">'c8'!$A$1:$E$50</definedName>
    <definedName name="_xlnm.Print_Area" localSheetId="12">'c9'!$A$1:$E$35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'part'!$A$1:$A$46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<sst xmlns="http://schemas.openxmlformats.org/spreadsheetml/2006/main" count="800" uniqueCount="296">
  <si>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</si>
  <si>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</si>
  <si>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</si>
  <si>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</si>
  <si>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</si>
  <si>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</si>
  <si>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</si>
  <si>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</si>
  <si>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</si>
  <si>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</si>
  <si>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</si>
  <si>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</si>
  <si>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</si>
  <si>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</si>
  <si>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</si>
  <si>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</si>
  <si>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</si>
  <si>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</si>
  <si>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</si>
  <si>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</si>
  <si>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</si>
  <si>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</si>
  <si>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</si>
  <si>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</si>
  <si>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</si>
  <si>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</si>
  <si>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</si>
  <si>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</si>
  <si>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</si>
  <si>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</si>
  <si>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</si>
  <si>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</si>
  <si>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</si>
  <si>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</si>
  <si>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</si>
  <si>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</si>
  <si>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</si>
  <si>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</si>
  <si>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</si>
  <si>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</si>
  <si>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</si>
  <si>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</si>
  <si>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</si>
  <si>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</si>
  <si>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</si>
  <si>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</si>
  <si>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</si>
  <si>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</si>
  <si>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</si>
  <si>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</si>
  <si>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</si>
  <si>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</si>
  <si>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</si>
  <si>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</si>
  <si>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</si>
  <si>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</si>
  <si>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</si>
  <si>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</si>
  <si>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</si>
  <si>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</si>
  <si>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</si>
  <si>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</si>
  <si>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</si>
  <si>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</si>
  <si>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</si>
  <si>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</si>
  <si>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</si>
  <si>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</si>
  <si>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</si>
  <si>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</si>
  <si>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</si>
  <si>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</si>
  <si>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</si>
  <si>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</si>
  <si>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</si>
  <si>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</si>
  <si>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</si>
  <si>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</si>
  <si>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</si>
  <si>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</si>
  <si>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</si>
  <si>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</si>
  <si>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</si>
  <si>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</si>
  <si>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</si>
  <si>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</si>
  <si>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</si>
  <si>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</si>
  <si>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</si>
  <si>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</si>
  <si>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</si>
  <si>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</si>
  <si>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</si>
  <si>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</si>
  <si>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</si>
  <si>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</si>
  <si>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</si>
  <si>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</si>
  <si>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</si>
  <si>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</si>
  <si>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</si>
  <si>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</si>
  <si>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</si>
  <si>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</si>
  <si>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</si>
  <si>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</si>
  <si>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</si>
  <si>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</si>
  <si>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</si>
  <si>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</si>
  <si>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</si>
  <si>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</si>
  <si>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</si>
  <si>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</si>
  <si>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</si>
  <si>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</si>
  <si>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</si>
  <si>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</si>
  <si>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</si>
  <si>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</si>
  <si>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</si>
  <si>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</si>
  <si>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</si>
  <si>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</si>
  <si>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</si>
  <si>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</si>
  <si>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</si>
  <si>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</si>
  <si>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</si>
  <si>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</si>
  <si>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</si>
  <si>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</si>
  <si>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</si>
  <si>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</si>
  <si>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</si>
  <si>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</si>
  <si>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</si>
  <si>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</si>
  <si>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</si>
  <si>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</si>
  <si>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</si>
  <si>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</si>
  <si>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</si>
  <si>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</si>
  <si>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</si>
  <si>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</si>
  <si>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</si>
  <si>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</si>
  <si>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</si>
  <si>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</si>
  <si>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</si>
  <si>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</si>
  <si>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</si>
  <si>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</si>
  <si>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</si>
  <si>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</si>
  <si>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</si>
  <si>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</si>
  <si>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</si>
  <si>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</si>
  <si>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</si>
  <si>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</si>
  <si>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</si>
  <si>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</si>
  <si>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</si>
  <si>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</si>
  <si>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</si>
  <si>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</si>
  <si>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</si>
  <si>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</si>
  <si>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</si>
  <si>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</si>
  <si>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Quesos frescos (sin madurar)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</si>
  <si>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</si>
  <si>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</si>
  <si>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</si>
  <si>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</si>
  <si>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</si>
  <si>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</si>
  <si>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</si>
  <si>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</si>
  <si>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</si>
  <si>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</si>
  <si>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</si>
  <si>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</si>
  <si>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 xml:space="preserve">Yogur 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</si>
  <si>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</si>
  <si>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</si>
  <si>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</si>
  <si>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</si>
  <si>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</si>
  <si>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</si>
  <si>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</si>
  <si>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Leche y nata sin concentrar , materia grasa &lt;= al 1%</t>
  </si>
  <si>
    <t>Quesos frescos</t>
  </si>
  <si>
    <t xml:space="preserve">Leche y nata sin concentrar, materia grasa &gt; 1% y &lt;= 6% 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</si>
  <si>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</si>
  <si>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</si>
  <si>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</si>
  <si>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</si>
  <si>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</si>
  <si>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</si>
  <si>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</si>
  <si>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</si>
  <si>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</si>
  <si>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</si>
  <si>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</si>
  <si>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</si>
  <si>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</si>
  <si>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Leche en polvo sin azúcar, materia grasa &gt; 24% y &lt; 26%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</si>
  <si>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</si>
  <si>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</si>
  <si>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</si>
  <si>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</si>
  <si>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</si>
  <si>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</si>
  <si>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</si>
  <si>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</si>
  <si>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>Leche en polvo, edulcorada, materia grasa &gt; 1,5% y &lt; 6%</t>
  </si>
  <si>
    <t>Leche en polvo, edulcorada, materia grasa &gt;= 26%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</si>
  <si>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</si>
  <si>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</si>
  <si>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</si>
  <si>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</si>
  <si>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</si>
  <si>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</si>
  <si>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Territorio Británico en América</t>
  </si>
  <si>
    <t>En la elaboración de este documento participó</t>
  </si>
  <si>
    <t>Demás materias grasas de la leche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</si>
  <si>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</si>
  <si>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</si>
  <si>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</si>
  <si>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</si>
  <si>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</si>
  <si>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</si>
  <si>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</si>
  <si>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</si>
  <si>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</si>
  <si>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</si>
  <si>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</si>
  <si>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</si>
  <si>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</si>
  <si>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</si>
  <si>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</si>
  <si>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</si>
  <si>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</si>
  <si>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</si>
  <si>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</si>
  <si>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</si>
  <si>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</si>
  <si>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</si>
  <si>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</si>
  <si>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</si>
  <si>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Años 2002 - 2015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</si>
  <si>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</si>
  <si>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</si>
  <si>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</si>
  <si>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</si>
  <si>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</si>
  <si>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</si>
  <si>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Bebidas con contenido lácteo &lt;= al 50 % (miles de litros)</t>
  </si>
  <si>
    <t>Belice</t>
  </si>
  <si>
    <t xml:space="preserve">Leche en estado líquido o semisólido sin azúcar </t>
  </si>
  <si>
    <t>República Dominicana</t>
  </si>
  <si>
    <t>Bebidas con contenido lácteo &gt; al 50 %  (miles de litros)</t>
  </si>
  <si>
    <t>Quesos, los demás</t>
  </si>
  <si>
    <t>Países Bajos</t>
  </si>
  <si>
    <t>Leche en polvo, sin azúcar, materia grasa &gt;= 6% y &lt; 12%</t>
  </si>
  <si>
    <t>Total ene - dic (A+B)</t>
  </si>
  <si>
    <t>Febrero 2016</t>
  </si>
  <si>
    <t>con información a enero  2016</t>
  </si>
  <si>
    <t>Importaciones de productos lácteos, enero 2016</t>
  </si>
  <si>
    <t>Exportaciones de productos lácteos, enero 2016</t>
  </si>
  <si>
    <t>Importaciones de leche en polvo por país de origen, año 2015</t>
  </si>
  <si>
    <t>Importaciones de leche en polvo por país de origen, enero 2016</t>
  </si>
  <si>
    <t>Importaciones de quesos por país de origen, año 2015</t>
  </si>
  <si>
    <t>Importaciones de quesos por país de origen, enero 2016</t>
  </si>
  <si>
    <t>Importaciones de quesos por variedades, enero 2016</t>
  </si>
  <si>
    <t>Exportaciones de leche en polvo por país de destino, año 2015</t>
  </si>
  <si>
    <t>Exportaciones de leche en polvo por país de destino, enero 2016</t>
  </si>
  <si>
    <t>Exportaciones de quesos por país de destino, año 2015</t>
  </si>
  <si>
    <t>Exportaciones de quesos por país de destino, enero 2016</t>
  </si>
  <si>
    <t>Exportaciones de quesos por variedades, enero 2016</t>
  </si>
  <si>
    <t>Enero</t>
  </si>
  <si>
    <t xml:space="preserve">Enero </t>
  </si>
  <si>
    <t>Leche en polvo edulcorada, materia grasa &gt; 24% y &lt; 26%</t>
  </si>
  <si>
    <t xml:space="preserve"> Enero</t>
  </si>
  <si>
    <t>Variación (2016/2015)</t>
  </si>
  <si>
    <t>Total ene (A)</t>
  </si>
  <si>
    <t>Total ene (B)</t>
  </si>
  <si>
    <t>Total ene (A+B)</t>
  </si>
  <si>
    <t xml:space="preserve"> Enero 2016</t>
  </si>
  <si>
    <t>2015 ene</t>
  </si>
  <si>
    <t>2016 ene</t>
  </si>
  <si>
    <t>Total ene-dic (B)</t>
  </si>
  <si>
    <t>Total ene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</si>
</sst>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u val="single"/>
      <sz val="14"/>
      <color theme="11"/>
      <name val="Arial MT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6" fillId="17" borderId="2" applyNumberFormat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3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7" fontId="0" fillId="0" borderId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13" fillId="16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8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8" applyNumberFormat="1" applyFont="1" applyFill="1" applyBorder="1" applyAlignment="1" applyProtection="1">
      <alignment/>
      <protection/>
    </xf>
    <xf numFmtId="173" fontId="25" fillId="0" borderId="0" xfId="67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8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67" applyNumberFormat="1" applyFont="1" applyFill="1" applyBorder="1" applyAlignment="1" applyProtection="1">
      <alignment/>
      <protection/>
    </xf>
    <xf numFmtId="175" fontId="25" fillId="0" borderId="11" xfId="66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66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66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66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67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9" xfId="0" applyNumberFormat="1" applyFont="1" applyBorder="1" applyAlignment="1">
      <alignment horizontal="right"/>
    </xf>
    <xf numFmtId="176" fontId="25" fillId="0" borderId="24" xfId="0" applyNumberFormat="1" applyFont="1" applyBorder="1" applyAlignment="1">
      <alignment horizontal="right"/>
    </xf>
    <xf numFmtId="3" fontId="68" fillId="0" borderId="12" xfId="107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7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4" applyFont="1">
      <alignment/>
      <protection/>
    </xf>
    <xf numFmtId="0" fontId="70" fillId="0" borderId="0" xfId="104" applyFont="1">
      <alignment/>
      <protection/>
    </xf>
    <xf numFmtId="176" fontId="68" fillId="0" borderId="12" xfId="107" applyNumberFormat="1" applyFont="1" applyBorder="1">
      <alignment/>
      <protection/>
    </xf>
    <xf numFmtId="0" fontId="68" fillId="0" borderId="24" xfId="107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7" applyNumberFormat="1" applyFont="1" applyBorder="1">
      <alignment/>
      <protection/>
    </xf>
    <xf numFmtId="3" fontId="68" fillId="0" borderId="30" xfId="107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3" fontId="25" fillId="0" borderId="26" xfId="0" applyNumberFormat="1" applyFont="1" applyBorder="1" applyAlignment="1">
      <alignment/>
    </xf>
    <xf numFmtId="175" fontId="68" fillId="0" borderId="31" xfId="107" applyNumberFormat="1" applyFont="1" applyBorder="1">
      <alignment/>
      <protection/>
    </xf>
    <xf numFmtId="175" fontId="68" fillId="0" borderId="28" xfId="107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7" applyNumberFormat="1" applyFont="1" applyBorder="1">
      <alignment/>
      <protection/>
    </xf>
    <xf numFmtId="176" fontId="25" fillId="0" borderId="32" xfId="0" applyNumberFormat="1" applyFont="1" applyBorder="1" applyAlignment="1">
      <alignment/>
    </xf>
    <xf numFmtId="3" fontId="68" fillId="0" borderId="31" xfId="107" applyNumberFormat="1" applyFont="1" applyBorder="1">
      <alignment/>
      <protection/>
    </xf>
    <xf numFmtId="0" fontId="68" fillId="0" borderId="28" xfId="107" applyFont="1" applyBorder="1">
      <alignment/>
      <protection/>
    </xf>
    <xf numFmtId="3" fontId="68" fillId="0" borderId="28" xfId="107" applyNumberFormat="1" applyFont="1" applyBorder="1">
      <alignment/>
      <protection/>
    </xf>
    <xf numFmtId="3" fontId="68" fillId="0" borderId="12" xfId="105" applyNumberFormat="1" applyFont="1" applyBorder="1">
      <alignment/>
      <protection/>
    </xf>
    <xf numFmtId="3" fontId="68" fillId="0" borderId="25" xfId="105" applyNumberFormat="1" applyFont="1" applyBorder="1">
      <alignment/>
      <protection/>
    </xf>
    <xf numFmtId="0" fontId="68" fillId="0" borderId="12" xfId="105" applyFont="1" applyBorder="1">
      <alignment/>
      <protection/>
    </xf>
    <xf numFmtId="0" fontId="68" fillId="0" borderId="25" xfId="105" applyFont="1" applyBorder="1">
      <alignment/>
      <protection/>
    </xf>
    <xf numFmtId="3" fontId="68" fillId="0" borderId="12" xfId="105" applyNumberFormat="1" applyFont="1" applyBorder="1" applyAlignment="1">
      <alignment vertical="center"/>
      <protection/>
    </xf>
    <xf numFmtId="3" fontId="68" fillId="0" borderId="15" xfId="105" applyNumberFormat="1" applyFont="1" applyBorder="1">
      <alignment/>
      <protection/>
    </xf>
    <xf numFmtId="0" fontId="25" fillId="0" borderId="33" xfId="0" applyFont="1" applyBorder="1" applyAlignment="1">
      <alignment vertical="center"/>
    </xf>
    <xf numFmtId="0" fontId="25" fillId="0" borderId="2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16" borderId="38" xfId="0" applyFont="1" applyFill="1" applyBorder="1" applyAlignment="1" applyProtection="1">
      <alignment horizontal="center" vertical="center"/>
      <protection/>
    </xf>
    <xf numFmtId="0" fontId="25" fillId="16" borderId="39" xfId="0" applyFont="1" applyFill="1" applyBorder="1" applyAlignment="1" applyProtection="1">
      <alignment horizontal="center" vertical="center"/>
      <protection/>
    </xf>
    <xf numFmtId="0" fontId="25" fillId="16" borderId="40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6" borderId="41" xfId="0" applyFont="1" applyFill="1" applyBorder="1" applyAlignment="1" applyProtection="1">
      <alignment horizontal="center" vertical="center"/>
      <protection/>
    </xf>
    <xf numFmtId="0" fontId="25" fillId="16" borderId="33" xfId="0" applyFont="1" applyFill="1" applyBorder="1" applyAlignment="1" applyProtection="1">
      <alignment horizontal="center" vertical="center"/>
      <protection/>
    </xf>
    <xf numFmtId="0" fontId="25" fillId="16" borderId="42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16" borderId="32" xfId="0" applyFont="1" applyFill="1" applyBorder="1" applyAlignment="1" applyProtection="1">
      <alignment horizontal="center" vertical="center"/>
      <protection/>
    </xf>
    <xf numFmtId="0" fontId="25" fillId="16" borderId="0" xfId="0" applyFont="1" applyFill="1" applyBorder="1" applyAlignment="1" applyProtection="1">
      <alignment horizontal="center" vertical="center"/>
      <protection/>
    </xf>
    <xf numFmtId="0" fontId="25" fillId="16" borderId="43" xfId="0" applyFont="1" applyFill="1" applyBorder="1" applyAlignment="1" applyProtection="1">
      <alignment horizontal="center" vertical="center"/>
      <protection/>
    </xf>
    <xf numFmtId="0" fontId="25" fillId="0" borderId="3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álculo 2 2" xfId="61"/>
    <cellStyle name="Cálculo 3" xfId="62"/>
    <cellStyle name="Celda de comprobación 2" xfId="63"/>
    <cellStyle name="Celda vinculada 2" xfId="64"/>
    <cellStyle name="Check Cell" xfId="65"/>
    <cellStyle name="Comma" xfId="66"/>
    <cellStyle name="Comma [0]" xfId="67"/>
    <cellStyle name="Currency" xfId="68"/>
    <cellStyle name="Currency [0]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3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ipervínculo 2" xfId="87"/>
    <cellStyle name="Hyperlink" xfId="88"/>
    <cellStyle name="Incorrecto 2" xfId="89"/>
    <cellStyle name="Input" xfId="90"/>
    <cellStyle name="Linked Cell" xfId="91"/>
    <cellStyle name="Millares [0] 2" xfId="92"/>
    <cellStyle name="Millares 2" xfId="93"/>
    <cellStyle name="Millares 2 2" xfId="94"/>
    <cellStyle name="Millares 3" xfId="95"/>
    <cellStyle name="Millares 4" xfId="96"/>
    <cellStyle name="Millares 5" xfId="97"/>
    <cellStyle name="Millares 6" xfId="98"/>
    <cellStyle name="Millares 7" xfId="99"/>
    <cellStyle name="Millares 8" xfId="100"/>
    <cellStyle name="Neutral" xfId="101"/>
    <cellStyle name="Neutral 2" xfId="102"/>
    <cellStyle name="No-definido" xfId="103"/>
    <cellStyle name="Normal 10" xfId="104"/>
    <cellStyle name="Normal 10 2" xfId="105"/>
    <cellStyle name="Normal 14" xfId="106"/>
    <cellStyle name="Normal 15" xfId="107"/>
    <cellStyle name="Normal 2" xfId="108"/>
    <cellStyle name="Normal 2 2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tas 2" xfId="123"/>
    <cellStyle name="Notas 2 2" xfId="124"/>
    <cellStyle name="Notas 3" xfId="125"/>
    <cellStyle name="Note" xfId="126"/>
    <cellStyle name="Output" xfId="127"/>
    <cellStyle name="Percent" xfId="128"/>
    <cellStyle name="Porcentaje 2" xfId="129"/>
    <cellStyle name="Salida 2" xfId="130"/>
    <cellStyle name="Salida 2 2" xfId="131"/>
    <cellStyle name="Salida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4" xfId="138"/>
    <cellStyle name="Total" xfId="139"/>
    <cellStyle name="Total 2" xfId="140"/>
    <cellStyle name="Total 2 2" xfId="141"/>
    <cellStyle name="Total 3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2016
Valor miles USD 12.796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75"/>
          <c:y val="0.2895"/>
          <c:w val="0.519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125"/>
          <c:w val="0.977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'g10 - 11'!$AU$5:$AU$16</c:f>
              <c:numCache/>
            </c:numRef>
          </c:val>
          <c:smooth val="0"/>
        </c:ser>
        <c:ser>
          <c:idx val="1"/>
          <c:order val="1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2"/>
          <c:order val="2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3"/>
          <c:order val="3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4"/>
          <c:order val="4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marker val="1"/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48079"/>
        <c:crosses val="autoZero"/>
        <c:auto val="1"/>
        <c:lblOffset val="100"/>
        <c:tickLblSkip val="1"/>
        <c:noMultiLvlLbl val="0"/>
      </c:catAx>
      <c:valAx>
        <c:axId val="4674807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90014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555"/>
          <c:w val="0.977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'g10 - 11'!$AU$27:$AU$37</c:f>
              <c:numCache/>
            </c:numRef>
          </c:val>
          <c:smooth val="0"/>
        </c:ser>
        <c:ser>
          <c:idx val="1"/>
          <c:order val="1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'g10 - 11'!$AV$27:$AV$37</c:f>
              <c:numCache/>
            </c:numRef>
          </c:val>
          <c:smooth val="0"/>
        </c:ser>
        <c:ser>
          <c:idx val="2"/>
          <c:order val="2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'g10 - 11'!$AW$27:$AW$37</c:f>
              <c:numCache/>
            </c:numRef>
          </c:val>
          <c:smooth val="0"/>
        </c:ser>
        <c:ser>
          <c:idx val="3"/>
          <c:order val="3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'g10 - 11'!$AX$27:$AX$37</c:f>
              <c:numCache/>
            </c:numRef>
          </c:val>
          <c:smooth val="0"/>
        </c:ser>
        <c:ser>
          <c:idx val="4"/>
          <c:order val="4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'g10 - 11'!$AY$27:$AY$37</c:f>
              <c:numCache/>
            </c:numRef>
          </c:val>
          <c:smooth val="0"/>
        </c:ser>
        <c:marker val="1"/>
        <c:axId val="18079528"/>
        <c:axId val="28498025"/>
      </c:line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498025"/>
        <c:crosses val="autoZero"/>
        <c:auto val="1"/>
        <c:lblOffset val="100"/>
        <c:tickLblSkip val="1"/>
        <c:noMultiLvlLbl val="0"/>
      </c:catAx>
      <c:valAx>
        <c:axId val="2849802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79528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6075"/>
          <c:w val="0.979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'c14'!$AQ$26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'c14'!$AQ$27:$AQ$38</c:f>
              <c:numCache/>
            </c:numRef>
          </c:val>
          <c:smooth val="0"/>
        </c:ser>
        <c:ser>
          <c:idx val="1"/>
          <c:order val="1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2"/>
          <c:order val="2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3"/>
          <c:order val="3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4"/>
          <c:order val="4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7F7F7F"/>
                </a:solidFill>
              </a:ln>
            </c:spPr>
          </c:marker>
          <c:dPt>
            <c:idx val="0"/>
            <c:spPr>
              <a:solidFill>
                <a:srgbClr val="BFBFBF"/>
              </a:solidFill>
              <a:ln w="25400">
                <a:solidFill>
                  <a:srgbClr val="7F7F7F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7F7F7F"/>
                  </a:solidFill>
                </a:ln>
              </c:spPr>
            </c:marker>
          </c:dPt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marker val="1"/>
        <c:axId val="55155634"/>
        <c:axId val="26638659"/>
      </c:line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38659"/>
        <c:crosses val="autoZero"/>
        <c:auto val="1"/>
        <c:lblOffset val="100"/>
        <c:tickLblSkip val="1"/>
        <c:noMultiLvlLbl val="0"/>
      </c:catAx>
      <c:valAx>
        <c:axId val="2663865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5634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2015
Toneladas 6.842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"/>
          <c:y val="0.4875"/>
          <c:w val="0.27225"/>
          <c:h val="0.3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2016
Toneladas 1.019</a:t>
            </a:r>
          </a:p>
        </c:rich>
      </c:tx>
      <c:layout>
        <c:manualLayout>
          <c:xMode val="factor"/>
          <c:yMode val="factor"/>
          <c:x val="0.020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41"/>
          <c:y val="0.4305"/>
          <c:w val="0.304"/>
          <c:h val="0.3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A452A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625"/>
          <c:w val="0.979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'c16'!$BN$25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'c16'!$BN$26:$BN$37</c:f>
              <c:numCache/>
            </c:numRef>
          </c:val>
          <c:smooth val="0"/>
        </c:ser>
        <c:ser>
          <c:idx val="1"/>
          <c:order val="1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2"/>
          <c:order val="2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3"/>
          <c:order val="3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4"/>
          <c:order val="4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F7F7F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marker val="1"/>
        <c:axId val="38421340"/>
        <c:axId val="10247741"/>
      </c:line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2134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2015
Toneladas  5.497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2016
Toneladas 516</a:t>
            </a:r>
          </a:p>
        </c:rich>
      </c:tx>
      <c:layout>
        <c:manualLayout>
          <c:xMode val="factor"/>
          <c:yMode val="factor"/>
          <c:x val="0.032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Enero 2016
Toneladas 515,7</a:t>
            </a:r>
          </a:p>
        </c:rich>
      </c:tx>
      <c:layout>
        <c:manualLayout>
          <c:xMode val="factor"/>
          <c:yMode val="factor"/>
          <c:x val="0.0257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75"/>
          <c:y val="0.432"/>
          <c:w val="0.3505"/>
          <c:h val="0.3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'c18'!$AH$9:$AH$11</c:f>
              <c:strCache/>
            </c:strRef>
          </c:cat>
          <c:val>
            <c:numRef>
              <c:f>'c18'!$AI$9:$AI$11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2002  -  2016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1775"/>
          <c:w val="0.933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19-20'!$AL$33:$BA$33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19-20'!$AL$34:$BA$34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19-20'!$AL$35:$BA$35</c:f>
              <c:numCache/>
            </c:numRef>
          </c:val>
        </c:ser>
        <c:axId val="25120806"/>
        <c:axId val="24760663"/>
      </c:bar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08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55"/>
          <c:w val="0.95925"/>
          <c:h val="0.873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'g2 - 3'!$BE$4:$BE$15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marker val="1"/>
        <c:axId val="63916106"/>
        <c:axId val="38374043"/>
      </c:line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74043"/>
        <c:crosses val="autoZero"/>
        <c:auto val="1"/>
        <c:lblOffset val="100"/>
        <c:tickLblSkip val="1"/>
        <c:noMultiLvlLbl val="0"/>
      </c:catAx>
      <c:valAx>
        <c:axId val="38374043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1610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2002  -  2016</a:t>
            </a:r>
          </a:p>
        </c:rich>
      </c:tx>
      <c:layout>
        <c:manualLayout>
          <c:xMode val="factor"/>
          <c:yMode val="factor"/>
          <c:x val="0.03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945"/>
          <c:w val="0.9417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19-20'!$AL$10:$BA$10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19-20'!$AL$11:$BA$11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19-20'!$AL$12:$BA$12</c:f>
              <c:numCache/>
            </c:numRef>
          </c:val>
        </c:ser>
        <c:axId val="21519376"/>
        <c:axId val="59456657"/>
      </c:bar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519376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1975"/>
          <c:w val="0.89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65347866"/>
        <c:axId val="51259883"/>
      </c:bar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47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8855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75"/>
          <c:h val="0.88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'g2 - 3'!$BE$26:$BE$37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marker val="1"/>
        <c:axId val="9822068"/>
        <c:axId val="21289749"/>
      </c:lineChart>
      <c:catAx>
        <c:axId val="982206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289749"/>
        <c:crosses val="autoZero"/>
        <c:auto val="1"/>
        <c:lblOffset val="100"/>
        <c:tickLblSkip val="1"/>
        <c:noMultiLvlLbl val="0"/>
      </c:catAx>
      <c:valAx>
        <c:axId val="21289749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22068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2015
Toneladas 16.575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'c6'!$AM$4:$AM$8</c:f>
              <c:strCache/>
            </c:strRef>
          </c:cat>
          <c:val>
            <c:numRef>
              <c:f>'c6'!$AN$4:$AN$8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2016
Toneladas 946</a:t>
            </a:r>
          </a:p>
        </c:rich>
      </c:tx>
      <c:layout>
        <c:manualLayout>
          <c:xMode val="factor"/>
          <c:yMode val="factor"/>
          <c:x val="0.0222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"/>
          <c:y val="0.46925"/>
          <c:w val="0.31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'c6'!$AM$15:$AM$17</c:f>
              <c:strCache/>
            </c:strRef>
          </c:cat>
          <c:val>
            <c:numRef>
              <c:f>'c6'!$AN$15:$AN$17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2015
Toneladas 28.172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'c7'!$BB$7:$BB$12</c:f>
              <c:strCache/>
            </c:strRef>
          </c:cat>
          <c:val>
            <c:numRef>
              <c:f>'c7'!$BC$7:$BC$12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2016
Toneladas 1.636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D6C0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'c7'!$BB$18:$BB$23</c:f>
              <c:strCache/>
            </c:strRef>
          </c:cat>
          <c:val>
            <c:numRef>
              <c:f>'c7'!$BC$18:$BC$23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2016
Toneladas 1.636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'c8'!$AQ$7:$AQ$17</c:f>
              <c:strCache/>
            </c:strRef>
          </c:cat>
          <c:val>
            <c:numRef>
              <c:f>'c8'!$AR$7:$AR$17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2016
Valor miles dólares FOB 14.332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66675</xdr:rowOff>
    </xdr:from>
    <xdr:to>
      <xdr:col>7</xdr:col>
      <xdr:colOff>542925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71450" y="3562350"/>
        <a:ext cx="65532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38</xdr:row>
      <xdr:rowOff>0</xdr:rowOff>
    </xdr:from>
    <xdr:to>
      <xdr:col>7</xdr:col>
      <xdr:colOff>542925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90500" y="6086475"/>
        <a:ext cx="65341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0.91975</cdr:y>
    </cdr:from>
    <cdr:to>
      <cdr:x>0.21175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42887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0.9355</cdr:y>
    </cdr:from>
    <cdr:to>
      <cdr:x>0.19075</cdr:x>
      <cdr:y>0.99175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543175"/>
          <a:ext cx="1266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133350</xdr:rowOff>
    </xdr:from>
    <xdr:to>
      <xdr:col>7</xdr:col>
      <xdr:colOff>647700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14300" y="29908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37</xdr:row>
      <xdr:rowOff>76200</xdr:rowOff>
    </xdr:from>
    <xdr:to>
      <xdr:col>7</xdr:col>
      <xdr:colOff>647700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114300" y="5791200"/>
        <a:ext cx="6705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0.92275</cdr:y>
    </cdr:from>
    <cdr:to>
      <cdr:x>0.23175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86100"/>
          <a:ext cx="1552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28575</xdr:rowOff>
    </xdr:from>
    <xdr:to>
      <xdr:col>4</xdr:col>
      <xdr:colOff>1114425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95250" y="4391025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0.9405</cdr:y>
    </cdr:from>
    <cdr:to>
      <cdr:x>0.279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14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57150</xdr:rowOff>
    </xdr:from>
    <xdr:to>
      <xdr:col>3</xdr:col>
      <xdr:colOff>1247775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66675" y="4333875"/>
        <a:ext cx="6181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</cdr:y>
    </cdr:from>
    <cdr:to>
      <cdr:x>0.24675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04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0.95575</cdr:y>
    </cdr:from>
    <cdr:to>
      <cdr:x>0.1645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39</xdr:row>
      <xdr:rowOff>47625</xdr:rowOff>
    </xdr:from>
    <xdr:to>
      <xdr:col>0</xdr:col>
      <xdr:colOff>6962775</xdr:colOff>
      <xdr:row>45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5725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0.9345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0.89375</cdr:y>
    </cdr:from>
    <cdr:to>
      <cdr:x>0.225</cdr:x>
      <cdr:y>0.99125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1914525"/>
          <a:ext cx="1457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0.902</cdr:y>
    </cdr:from>
    <cdr:to>
      <cdr:x>0.20575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3067050"/>
          <a:ext cx="1304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80975" y="3200400"/>
        <a:ext cx="66484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34</xdr:row>
      <xdr:rowOff>142875</xdr:rowOff>
    </xdr:from>
    <xdr:to>
      <xdr:col>7</xdr:col>
      <xdr:colOff>581025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190500" y="5410200"/>
        <a:ext cx="66294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0.93525</cdr:y>
    </cdr:from>
    <cdr:to>
      <cdr:x>0.2185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47625</xdr:rowOff>
    </xdr:from>
    <xdr:to>
      <xdr:col>9</xdr:col>
      <xdr:colOff>514350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85725" y="3486150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0.90225</cdr:y>
    </cdr:from>
    <cdr:to>
      <cdr:x>0.30725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38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0.918</cdr:y>
    </cdr:from>
    <cdr:to>
      <cdr:x>0.25325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27647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0.90825</cdr:y>
    </cdr:from>
    <cdr:to>
      <cdr:x>0.28725</cdr:x>
      <cdr:y>0.99175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4775" y="3943350"/>
          <a:ext cx="1704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0.90725</cdr:y>
    </cdr:from>
    <cdr:to>
      <cdr:x>0.268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981325"/>
          <a:ext cx="1666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123825</xdr:rowOff>
    </xdr:from>
    <xdr:to>
      <xdr:col>4</xdr:col>
      <xdr:colOff>1352550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14300" y="3019425"/>
        <a:ext cx="6410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0.94575</cdr:y>
    </cdr:from>
    <cdr:to>
      <cdr:x>0.21075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0.9465</cdr:y>
    </cdr:from>
    <cdr:to>
      <cdr:x>0.72875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9550" y="3743325"/>
          <a:ext cx="461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38100</xdr:rowOff>
    </xdr:from>
    <xdr:to>
      <xdr:col>7</xdr:col>
      <xdr:colOff>609600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104775" y="190500"/>
        <a:ext cx="66389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0.93475</cdr:y>
    </cdr:from>
    <cdr:to>
      <cdr:x>0.213</cdr:x>
      <cdr:y>0.9805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95675"/>
          <a:ext cx="1400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1428750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86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0.94625</cdr:y>
    </cdr:from>
    <cdr:to>
      <cdr:x>0.19625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67125"/>
          <a:ext cx="1304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0.94925</cdr:y>
    </cdr:from>
    <cdr:to>
      <cdr:x>0.20475</cdr:x>
      <cdr:y>0.99775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495675"/>
          <a:ext cx="1400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0.91625</cdr:y>
    </cdr:from>
    <cdr:to>
      <cdr:x>0.21475</cdr:x>
      <cdr:y>0.984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209800"/>
          <a:ext cx="1333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0.91625</cdr:y>
    </cdr:from>
    <cdr:to>
      <cdr:x>0.22675</cdr:x>
      <cdr:y>0.9925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16217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2" sqref="B2"/>
    </sheetView>
  </sheetViews>
  <sheetFormatPr defaultColWidth="8.72265625" defaultRowHeight="18"/>
  <cols>
    <col min="1" max="1" width="10.90625" style="0" customWidth="1"/>
    <col min="2" max="5" width="13.18359375" style="0" customWidth="1"/>
    <col min="6" max="16384" width="10.9062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4" t="s">
        <v>248</v>
      </c>
      <c r="C15" s="205"/>
      <c r="D15" s="205"/>
      <c r="E15" s="205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06"/>
      <c r="B19" s="206"/>
      <c r="C19" s="206"/>
      <c r="D19" s="206"/>
      <c r="E19" s="206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269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6"/>
  <sheetViews>
    <sheetView zoomScaleSheetLayoutView="75" zoomScalePageLayoutView="0" workbookViewId="0" topLeftCell="A1">
      <selection activeCell="I14" sqref="I14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5429687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1" t="s">
        <v>2</v>
      </c>
      <c r="B1" s="211"/>
      <c r="C1" s="211"/>
      <c r="D1" s="211"/>
      <c r="E1" s="211"/>
      <c r="F1" s="211"/>
      <c r="G1" s="211"/>
      <c r="H1" s="211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3" t="s">
        <v>12</v>
      </c>
      <c r="B3" s="223"/>
      <c r="C3" s="223"/>
      <c r="D3" s="223"/>
      <c r="E3" s="223"/>
      <c r="F3" s="223"/>
      <c r="G3" s="223"/>
      <c r="H3" s="223"/>
      <c r="AM3" s="10">
        <v>2015</v>
      </c>
    </row>
    <row r="4" spans="1:41" ht="13.5" customHeight="1">
      <c r="A4" s="215" t="s">
        <v>83</v>
      </c>
      <c r="B4" s="224" t="s">
        <v>122</v>
      </c>
      <c r="C4" s="224"/>
      <c r="D4" s="224"/>
      <c r="E4" s="224"/>
      <c r="F4" s="224"/>
      <c r="G4" s="224"/>
      <c r="H4" s="224"/>
      <c r="AM4" s="162" t="s">
        <v>85</v>
      </c>
      <c r="AN4" s="163">
        <v>6139.345824399999</v>
      </c>
      <c r="AO4" s="72"/>
    </row>
    <row r="5" spans="1:41" ht="13.5" customHeight="1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41" t="s">
        <v>125</v>
      </c>
      <c r="H5" s="36" t="s">
        <v>124</v>
      </c>
      <c r="AM5" s="162" t="s">
        <v>88</v>
      </c>
      <c r="AN5" s="163">
        <v>3500</v>
      </c>
      <c r="AO5" s="72"/>
    </row>
    <row r="6" spans="1:41" ht="13.5" customHeight="1">
      <c r="A6" s="218"/>
      <c r="B6" s="226"/>
      <c r="C6" s="226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AM6" s="162" t="s">
        <v>86</v>
      </c>
      <c r="AN6" s="163">
        <v>3280.954</v>
      </c>
      <c r="AO6" s="72"/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2" t="s">
        <v>123</v>
      </c>
      <c r="AN7" s="163">
        <v>1802.5411108</v>
      </c>
      <c r="AO7" s="72"/>
    </row>
    <row r="8" spans="1:41" ht="13.5" customHeight="1">
      <c r="A8" s="21" t="s">
        <v>85</v>
      </c>
      <c r="B8" s="52">
        <v>3290.9979307999997</v>
      </c>
      <c r="C8" s="52">
        <v>6139.345824399999</v>
      </c>
      <c r="D8" s="55">
        <f>(C8/$C$16)*100</f>
        <v>37.039496480966484</v>
      </c>
      <c r="E8" s="182">
        <v>306.25</v>
      </c>
      <c r="F8" s="182">
        <v>706.343</v>
      </c>
      <c r="G8" s="60">
        <f>(F8/E8-1)*100</f>
        <v>130.64261224489795</v>
      </c>
      <c r="H8" s="55">
        <f aca="true" t="shared" si="0" ref="H8:H14">F8/$F$16*100</f>
        <v>74.69208434008104</v>
      </c>
      <c r="AM8" s="11" t="s">
        <v>126</v>
      </c>
      <c r="AN8" s="44">
        <v>1852.2921192</v>
      </c>
      <c r="AO8" s="72"/>
    </row>
    <row r="9" spans="1:41" ht="13.5" customHeight="1">
      <c r="A9" s="21" t="s">
        <v>84</v>
      </c>
      <c r="B9" s="52">
        <v>1634.2908823</v>
      </c>
      <c r="C9" s="52">
        <v>961.4604499999999</v>
      </c>
      <c r="D9" s="55">
        <f>(C9/$C$16)*100</f>
        <v>5.800619801026411</v>
      </c>
      <c r="E9" s="182">
        <v>15.9744</v>
      </c>
      <c r="F9" s="182">
        <v>164.2152077</v>
      </c>
      <c r="G9" s="60">
        <f>(F9/E9-1)*100</f>
        <v>927.9898318559697</v>
      </c>
      <c r="H9" s="55">
        <f t="shared" si="0"/>
        <v>17.364900825027398</v>
      </c>
      <c r="AM9" s="29" t="s">
        <v>77</v>
      </c>
      <c r="AN9" s="29">
        <f>SUM(AN4:AN8)</f>
        <v>16575.1330544</v>
      </c>
      <c r="AO9" s="72"/>
    </row>
    <row r="10" spans="1:41" ht="13.5" customHeight="1">
      <c r="A10" s="21" t="s">
        <v>88</v>
      </c>
      <c r="B10" s="52">
        <v>2800.01</v>
      </c>
      <c r="C10" s="52">
        <v>3500</v>
      </c>
      <c r="D10" s="55">
        <f>(C10/$C$16)*100</f>
        <v>21.11596925655386</v>
      </c>
      <c r="E10" s="182">
        <v>250</v>
      </c>
      <c r="F10" s="182">
        <v>75</v>
      </c>
      <c r="G10" s="60"/>
      <c r="H10" s="55">
        <f t="shared" si="0"/>
        <v>7.930858415112882</v>
      </c>
      <c r="AM10" s="29"/>
      <c r="AN10" s="29"/>
      <c r="AO10" s="72"/>
    </row>
    <row r="11" spans="1:41" ht="13.5" customHeight="1">
      <c r="A11" s="21" t="s">
        <v>123</v>
      </c>
      <c r="B11" s="52">
        <v>161.40173540000004</v>
      </c>
      <c r="C11" s="52">
        <v>1802.5411108</v>
      </c>
      <c r="D11" s="55">
        <f>(C11/$C$16)*100</f>
        <v>10.874972194093498</v>
      </c>
      <c r="E11" s="182">
        <v>89.05</v>
      </c>
      <c r="F11" s="182">
        <v>0.11495999999999999</v>
      </c>
      <c r="G11" s="60">
        <f>(F11/E11-1)*100</f>
        <v>-99.87090398652443</v>
      </c>
      <c r="H11" s="55">
        <f t="shared" si="0"/>
        <v>0.012156419778685024</v>
      </c>
      <c r="AO11" s="72"/>
    </row>
    <row r="12" spans="1:41" ht="13.5" customHeight="1">
      <c r="A12" s="21" t="s">
        <v>86</v>
      </c>
      <c r="B12" s="52">
        <v>482.025</v>
      </c>
      <c r="C12" s="52">
        <v>3280.954</v>
      </c>
      <c r="D12" s="55">
        <f>(C12/$C$16)*100</f>
        <v>19.794435370333545</v>
      </c>
      <c r="E12" s="182">
        <v>56</v>
      </c>
      <c r="F12" s="182">
        <v>0</v>
      </c>
      <c r="G12" s="60"/>
      <c r="H12" s="55">
        <f t="shared" si="0"/>
        <v>0</v>
      </c>
      <c r="AO12" s="72"/>
    </row>
    <row r="13" spans="1:41" ht="13.5" customHeight="1">
      <c r="A13" s="21" t="s">
        <v>232</v>
      </c>
      <c r="B13" s="52">
        <v>144.00065</v>
      </c>
      <c r="C13" s="52">
        <v>473.2784615</v>
      </c>
      <c r="D13" s="55"/>
      <c r="E13" s="182">
        <v>162.0784615</v>
      </c>
      <c r="F13" s="182">
        <v>0</v>
      </c>
      <c r="G13" s="60"/>
      <c r="H13" s="55">
        <f t="shared" si="0"/>
        <v>0</v>
      </c>
      <c r="AG13" s="29"/>
      <c r="AO13" s="72"/>
    </row>
    <row r="14" spans="1:39" ht="13.5" customHeight="1">
      <c r="A14" s="21" t="s">
        <v>91</v>
      </c>
      <c r="B14" s="52">
        <v>0</v>
      </c>
      <c r="C14" s="52">
        <v>417.5</v>
      </c>
      <c r="D14" s="55">
        <f>(C14/$C$16)*100</f>
        <v>2.51883347560321</v>
      </c>
      <c r="E14" s="182">
        <v>0</v>
      </c>
      <c r="F14" s="182">
        <v>0</v>
      </c>
      <c r="G14" s="60"/>
      <c r="H14" s="55">
        <f t="shared" si="0"/>
        <v>0</v>
      </c>
      <c r="AM14" s="10">
        <v>2016</v>
      </c>
    </row>
    <row r="15" spans="1:41" ht="13.5" customHeight="1">
      <c r="A15" s="21" t="s">
        <v>126</v>
      </c>
      <c r="B15" s="52">
        <v>899.1</v>
      </c>
      <c r="C15" s="52">
        <v>0.0532077</v>
      </c>
      <c r="D15" s="55">
        <f>(C15/$C$16)*100</f>
        <v>0.000321009187831983</v>
      </c>
      <c r="E15" s="182">
        <v>0</v>
      </c>
      <c r="F15" s="182">
        <v>0</v>
      </c>
      <c r="G15" s="60"/>
      <c r="H15" s="55"/>
      <c r="AM15" s="29" t="str">
        <f>A8</f>
        <v>Estados Unidos</v>
      </c>
      <c r="AN15" s="29">
        <f>F8</f>
        <v>706.343</v>
      </c>
      <c r="AO15" s="72">
        <f aca="true" t="shared" si="1" ref="AO15:AO20">AN15/$AN$20*100</f>
        <v>74.7011653273178</v>
      </c>
    </row>
    <row r="16" spans="1:41" ht="13.5" customHeight="1">
      <c r="A16" s="21" t="s">
        <v>77</v>
      </c>
      <c r="B16" s="52">
        <f>SUM(B8:B15)</f>
        <v>9411.8261985</v>
      </c>
      <c r="C16" s="52">
        <f>SUM(C8:C15)</f>
        <v>16575.133054399997</v>
      </c>
      <c r="D16" s="55">
        <f>(C16/$C$16)*100</f>
        <v>100</v>
      </c>
      <c r="E16" s="52">
        <f>SUM(E8:E15)</f>
        <v>879.3528615</v>
      </c>
      <c r="F16" s="52">
        <f>SUM(F8:F15)</f>
        <v>945.6731676999999</v>
      </c>
      <c r="G16" s="55">
        <f>(F16/E16-1)*100</f>
        <v>7.541944662222488</v>
      </c>
      <c r="H16" s="55">
        <f>F16/$F$16*100</f>
        <v>100</v>
      </c>
      <c r="AM16" s="29" t="str">
        <f>A9</f>
        <v>Argentina</v>
      </c>
      <c r="AN16" s="29">
        <f>F9</f>
        <v>164.2152077</v>
      </c>
      <c r="AO16" s="72">
        <f t="shared" si="1"/>
        <v>17.367012031913013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A10</f>
        <v>Uruguay</v>
      </c>
      <c r="AN17" s="29">
        <f>F10</f>
        <v>75</v>
      </c>
      <c r="AO17" s="72">
        <f t="shared" si="1"/>
        <v>7.9318226407691945</v>
      </c>
    </row>
    <row r="18" spans="1:41" ht="13.5" customHeight="1">
      <c r="A18" s="47" t="s">
        <v>201</v>
      </c>
      <c r="B18" s="53"/>
      <c r="C18" s="53"/>
      <c r="D18" s="53"/>
      <c r="E18" s="53"/>
      <c r="F18" s="53"/>
      <c r="G18" s="53"/>
      <c r="H18" s="54"/>
      <c r="AM18" s="29"/>
      <c r="AN18" s="29"/>
      <c r="AO18" s="72">
        <f t="shared" si="1"/>
        <v>0</v>
      </c>
    </row>
    <row r="19" spans="1:41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">
        <v>126</v>
      </c>
      <c r="AN19" s="29"/>
      <c r="AO19" s="72">
        <f t="shared" si="1"/>
        <v>0</v>
      </c>
    </row>
    <row r="20" spans="1:41" ht="12" customHeight="1">
      <c r="A20" s="11"/>
      <c r="B20" s="11"/>
      <c r="C20" s="11"/>
      <c r="D20" s="11"/>
      <c r="E20" s="11"/>
      <c r="F20" s="11"/>
      <c r="G20" s="11"/>
      <c r="H20" s="11"/>
      <c r="AN20" s="29">
        <f>SUM(AN15:AN19)</f>
        <v>945.5582076999999</v>
      </c>
      <c r="AO20" s="72">
        <f t="shared" si="1"/>
        <v>100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O21" s="72"/>
    </row>
    <row r="22" ht="12" customHeight="1">
      <c r="AO22" s="72"/>
    </row>
    <row r="23" spans="22:41" ht="12" customHeight="1">
      <c r="V23" s="146"/>
      <c r="AO23" s="73"/>
    </row>
    <row r="24" ht="12" customHeight="1"/>
    <row r="25" ht="12" customHeight="1"/>
    <row r="26" ht="12" customHeight="1"/>
    <row r="27" ht="12" customHeight="1"/>
    <row r="28" ht="12" customHeight="1"/>
    <row r="29" ht="12" customHeight="1">
      <c r="AO29" s="7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220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0"/>
  <sheetViews>
    <sheetView zoomScaleSheetLayoutView="75" zoomScalePageLayoutView="0" workbookViewId="0" topLeftCell="A1">
      <selection activeCell="M34" sqref="M34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1" t="s">
        <v>4</v>
      </c>
      <c r="B1" s="211"/>
      <c r="C1" s="211"/>
      <c r="D1" s="211"/>
      <c r="E1" s="211"/>
      <c r="F1" s="211"/>
      <c r="G1" s="211"/>
      <c r="H1" s="21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2" t="s">
        <v>14</v>
      </c>
      <c r="B3" s="212"/>
      <c r="C3" s="212"/>
      <c r="D3" s="212"/>
      <c r="E3" s="212"/>
      <c r="F3" s="212"/>
      <c r="G3" s="212"/>
      <c r="H3" s="21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5" t="s">
        <v>83</v>
      </c>
      <c r="B4" s="223" t="s">
        <v>122</v>
      </c>
      <c r="C4" s="223"/>
      <c r="D4" s="223"/>
      <c r="E4" s="223"/>
      <c r="F4" s="223"/>
      <c r="G4" s="223"/>
      <c r="H4" s="22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18"/>
      <c r="B6" s="226"/>
      <c r="C6" s="226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2015</v>
      </c>
    </row>
    <row r="7" spans="1:56" ht="13.5" customHeight="1">
      <c r="A7" s="21" t="s">
        <v>85</v>
      </c>
      <c r="B7" s="52">
        <v>7275.0056350999985</v>
      </c>
      <c r="C7" s="52">
        <v>8520.946629099999</v>
      </c>
      <c r="D7" s="75">
        <f aca="true" t="shared" si="0" ref="D7:D15">C7/$C$15*100</f>
        <v>30.246579725216684</v>
      </c>
      <c r="E7" s="187">
        <v>532.3100498</v>
      </c>
      <c r="F7" s="187">
        <v>639.2398731</v>
      </c>
      <c r="G7" s="99">
        <f aca="true" t="shared" si="1" ref="G7:G14">(F7/E7-1)*100</f>
        <v>20.087883619739234</v>
      </c>
      <c r="H7" s="99">
        <f aca="true" t="shared" si="2" ref="H7:H15">F7/$F$15*100</f>
        <v>39.076170628226706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8520.946629099999</v>
      </c>
      <c r="BD7" s="76">
        <v>25.715743842899236</v>
      </c>
    </row>
    <row r="8" spans="1:56" ht="13.5" customHeight="1">
      <c r="A8" s="21" t="s">
        <v>84</v>
      </c>
      <c r="B8" s="52">
        <v>5336.0410185</v>
      </c>
      <c r="C8" s="52">
        <v>5986.48559</v>
      </c>
      <c r="D8" s="75">
        <f t="shared" si="0"/>
        <v>21.250070156925855</v>
      </c>
      <c r="E8" s="182">
        <v>308.03774</v>
      </c>
      <c r="F8" s="182">
        <v>459.13165</v>
      </c>
      <c r="G8" s="55">
        <f t="shared" si="1"/>
        <v>49.050454012550546</v>
      </c>
      <c r="H8" s="55">
        <f t="shared" si="2"/>
        <v>28.066313525177478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86</v>
      </c>
      <c r="BC8" s="52">
        <v>7000.560780000001</v>
      </c>
      <c r="BD8" s="76">
        <v>36.54591701374479</v>
      </c>
    </row>
    <row r="9" spans="1:56" ht="13.5" customHeight="1">
      <c r="A9" s="21" t="s">
        <v>266</v>
      </c>
      <c r="B9" s="52">
        <v>127.40693619999999</v>
      </c>
      <c r="C9" s="52">
        <v>885.6085700000001</v>
      </c>
      <c r="D9" s="75">
        <f t="shared" si="0"/>
        <v>3.1436214054387763</v>
      </c>
      <c r="E9" s="182">
        <v>4.753439999999999</v>
      </c>
      <c r="F9" s="182">
        <v>151.05288000000002</v>
      </c>
      <c r="G9" s="55">
        <f t="shared" si="1"/>
        <v>3077.7592648692325</v>
      </c>
      <c r="H9" s="55">
        <f t="shared" si="2"/>
        <v>9.233729560924434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84</v>
      </c>
      <c r="BC9" s="52">
        <v>5986.48559</v>
      </c>
      <c r="BD9" s="76">
        <v>26.096051360651234</v>
      </c>
    </row>
    <row r="10" spans="1:56" ht="13.5" customHeight="1">
      <c r="A10" s="21" t="s">
        <v>233</v>
      </c>
      <c r="B10" s="52">
        <v>50.454342100000005</v>
      </c>
      <c r="C10" s="52">
        <v>1571.2703052</v>
      </c>
      <c r="D10" s="75">
        <f t="shared" si="0"/>
        <v>5.577496799920351</v>
      </c>
      <c r="E10" s="182">
        <v>44.718803</v>
      </c>
      <c r="F10" s="182">
        <v>94.53532299999999</v>
      </c>
      <c r="G10" s="55">
        <f t="shared" si="1"/>
        <v>111.39949340772826</v>
      </c>
      <c r="H10" s="55">
        <f t="shared" si="2"/>
        <v>5.778861062011128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88</v>
      </c>
      <c r="BC10" s="52">
        <v>1591.60078</v>
      </c>
      <c r="BD10" s="76">
        <v>4.934738900561272</v>
      </c>
    </row>
    <row r="11" spans="1:56" ht="13.5" customHeight="1">
      <c r="A11" s="21" t="s">
        <v>88</v>
      </c>
      <c r="B11" s="52">
        <v>315.44631000000004</v>
      </c>
      <c r="C11" s="52">
        <v>1591.60078</v>
      </c>
      <c r="D11" s="75">
        <f t="shared" si="0"/>
        <v>5.649663350616686</v>
      </c>
      <c r="E11" s="182">
        <v>24.55362</v>
      </c>
      <c r="F11" s="182">
        <v>63.288520000000005</v>
      </c>
      <c r="G11" s="55">
        <f t="shared" si="1"/>
        <v>157.75637156557772</v>
      </c>
      <c r="H11" s="55">
        <f t="shared" si="2"/>
        <v>3.8687715056552205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233</v>
      </c>
      <c r="BC11" s="52">
        <v>1571.2703052</v>
      </c>
      <c r="BD11" s="76">
        <v>0.8939123234006138</v>
      </c>
    </row>
    <row r="12" spans="1:56" ht="13.5" customHeight="1">
      <c r="A12" s="21" t="s">
        <v>87</v>
      </c>
      <c r="B12" s="52">
        <v>1034.34686</v>
      </c>
      <c r="C12" s="52">
        <v>1021.8590299999998</v>
      </c>
      <c r="D12" s="75">
        <f t="shared" si="0"/>
        <v>3.6272660731466315</v>
      </c>
      <c r="E12" s="182">
        <v>39.88446999999999</v>
      </c>
      <c r="F12" s="182">
        <v>61.313539999999996</v>
      </c>
      <c r="G12" s="55">
        <f t="shared" si="1"/>
        <v>53.72785447568942</v>
      </c>
      <c r="H12" s="55">
        <f t="shared" si="2"/>
        <v>3.7480427171128596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126</v>
      </c>
      <c r="BC12" s="52">
        <v>3500.7398012</v>
      </c>
      <c r="BD12" s="76">
        <v>5.813636558742839</v>
      </c>
    </row>
    <row r="13" spans="1:56" ht="13.5" customHeight="1">
      <c r="A13" s="21" t="s">
        <v>86</v>
      </c>
      <c r="B13" s="52">
        <v>9526.388807</v>
      </c>
      <c r="C13" s="52">
        <v>7000.560780000001</v>
      </c>
      <c r="D13" s="75">
        <f t="shared" si="0"/>
        <v>24.849706138326074</v>
      </c>
      <c r="E13" s="182">
        <v>280.37846</v>
      </c>
      <c r="F13" s="182">
        <v>25.2</v>
      </c>
      <c r="G13" s="55">
        <f t="shared" si="1"/>
        <v>-91.01214836546289</v>
      </c>
      <c r="H13" s="55">
        <f t="shared" si="2"/>
        <v>1.5404538128322727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78"/>
      <c r="BB13" s="11" t="s">
        <v>77</v>
      </c>
      <c r="BC13" s="79">
        <v>28171.6038855</v>
      </c>
      <c r="BD13" s="76">
        <f>BC13/$BC$13*100</f>
        <v>100</v>
      </c>
    </row>
    <row r="14" spans="1:56" ht="13.5" customHeight="1">
      <c r="A14" s="21" t="s">
        <v>126</v>
      </c>
      <c r="B14" s="52">
        <v>486.6222005999999</v>
      </c>
      <c r="C14" s="52">
        <v>1593.2722012</v>
      </c>
      <c r="D14" s="75">
        <f t="shared" si="0"/>
        <v>5.655596350408936</v>
      </c>
      <c r="E14" s="26">
        <v>52.552863800000004</v>
      </c>
      <c r="F14" s="26">
        <v>142.1197827</v>
      </c>
      <c r="G14" s="55">
        <f t="shared" si="1"/>
        <v>170.4320419927334</v>
      </c>
      <c r="H14" s="55">
        <f t="shared" si="2"/>
        <v>8.687657188059884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D14" s="76"/>
    </row>
    <row r="15" spans="1:56" ht="13.5" customHeight="1">
      <c r="A15" s="21" t="s">
        <v>77</v>
      </c>
      <c r="B15" s="77">
        <f>SUM(B7:B14)</f>
        <v>24151.712109499993</v>
      </c>
      <c r="C15" s="77">
        <f>SUM(C7:C14)</f>
        <v>28171.6038855</v>
      </c>
      <c r="D15" s="75">
        <f t="shared" si="0"/>
        <v>100</v>
      </c>
      <c r="E15" s="77">
        <f>SUM(E7:E14)</f>
        <v>1287.1894465999999</v>
      </c>
      <c r="F15" s="77">
        <f>SUM(F7:F14)</f>
        <v>1635.8815688000002</v>
      </c>
      <c r="G15" s="55">
        <f>(F15/E15-1)*100</f>
        <v>27.089417421890815</v>
      </c>
      <c r="H15" s="55">
        <f t="shared" si="2"/>
        <v>100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D15" s="76"/>
    </row>
    <row r="16" spans="1:56" ht="11.25" customHeight="1">
      <c r="A16" s="21"/>
      <c r="B16" s="24"/>
      <c r="C16" s="64"/>
      <c r="D16" s="64"/>
      <c r="E16" s="64"/>
      <c r="F16" s="22"/>
      <c r="G16" s="22"/>
      <c r="H16" s="2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1.25" customHeight="1">
      <c r="A17" s="47" t="s">
        <v>202</v>
      </c>
      <c r="B17" s="53"/>
      <c r="C17" s="53"/>
      <c r="D17" s="53"/>
      <c r="E17" s="53"/>
      <c r="F17" s="53"/>
      <c r="G17" s="53"/>
      <c r="H17" s="54"/>
      <c r="BB17" s="10">
        <v>2015</v>
      </c>
      <c r="BD17" s="76"/>
    </row>
    <row r="18" spans="1:56" ht="11.25" customHeight="1">
      <c r="A18" s="11"/>
      <c r="B18" s="11"/>
      <c r="C18" s="11"/>
      <c r="D18" s="11"/>
      <c r="E18" s="11"/>
      <c r="F18" s="11"/>
      <c r="G18" s="11"/>
      <c r="H18" s="11"/>
      <c r="AY18" s="73"/>
      <c r="BB18" s="10" t="str">
        <f>A7</f>
        <v>Estados Unidos</v>
      </c>
      <c r="BC18" s="29">
        <f>F7</f>
        <v>639.2398731</v>
      </c>
      <c r="BD18" s="80">
        <f aca="true" t="shared" si="3" ref="BD18:BD23">BC18/$BC$25</f>
        <v>0.39076170628226714</v>
      </c>
    </row>
    <row r="19" spans="54:56" ht="11.25" customHeight="1">
      <c r="BB19" s="10" t="str">
        <f>A8</f>
        <v>Argentina</v>
      </c>
      <c r="BC19" s="29">
        <f>F8</f>
        <v>459.13165</v>
      </c>
      <c r="BD19" s="80">
        <f t="shared" si="3"/>
        <v>0.28066313525177483</v>
      </c>
    </row>
    <row r="20" spans="54:56" ht="11.25" customHeight="1">
      <c r="BB20" s="10" t="str">
        <f>A9</f>
        <v>Países Bajos</v>
      </c>
      <c r="BC20" s="29">
        <f>F9</f>
        <v>151.05288000000002</v>
      </c>
      <c r="BD20" s="80">
        <f t="shared" si="3"/>
        <v>0.09233729560924436</v>
      </c>
    </row>
    <row r="21" spans="54:56" ht="11.25" customHeight="1">
      <c r="BB21" s="10" t="str">
        <f>A10</f>
        <v>Alemania</v>
      </c>
      <c r="BC21" s="29">
        <f>F10</f>
        <v>94.53532299999999</v>
      </c>
      <c r="BD21" s="80">
        <f t="shared" si="3"/>
        <v>0.057788610620111286</v>
      </c>
    </row>
    <row r="22" spans="11:56" ht="11.25" customHeight="1">
      <c r="K22" s="73"/>
      <c r="L22" s="73"/>
      <c r="BB22" s="10" t="str">
        <f>A11</f>
        <v>Uruguay</v>
      </c>
      <c r="BC22" s="29">
        <f>F11</f>
        <v>63.288520000000005</v>
      </c>
      <c r="BD22" s="80">
        <f t="shared" si="3"/>
        <v>0.038687715056552205</v>
      </c>
    </row>
    <row r="23" spans="54:56" ht="11.25" customHeight="1">
      <c r="BB23" s="10" t="s">
        <v>126</v>
      </c>
      <c r="BC23" s="29">
        <f>SUM(F12:F14)</f>
        <v>228.6333227</v>
      </c>
      <c r="BD23" s="80">
        <f t="shared" si="3"/>
        <v>0.1397615371800502</v>
      </c>
    </row>
    <row r="24" spans="55:56" ht="11.25" customHeight="1">
      <c r="BC24" s="29"/>
      <c r="BD24" s="80"/>
    </row>
    <row r="25" spans="55:56" ht="11.25" customHeight="1">
      <c r="BC25" s="29">
        <f>SUM(BC18:BC24)</f>
        <v>1635.8815688</v>
      </c>
      <c r="BD25" s="80">
        <f>BC25/$BC$25</f>
        <v>1</v>
      </c>
    </row>
    <row r="26" spans="9:56" ht="11.25" customHeight="1">
      <c r="I26" s="73"/>
      <c r="BC26" s="29"/>
      <c r="BD26" s="80"/>
    </row>
    <row r="27" spans="53:56" ht="11.25" customHeight="1">
      <c r="BA27" s="29"/>
      <c r="BC27" s="29"/>
      <c r="BD27" s="80"/>
    </row>
    <row r="28" spans="55:56" ht="11.25" customHeight="1">
      <c r="BC28" s="29"/>
      <c r="BD28" s="81"/>
    </row>
    <row r="29" spans="55:56" ht="11.25" customHeight="1">
      <c r="BC29" s="29"/>
      <c r="BD29" s="81"/>
    </row>
    <row r="30" ht="11.25" customHeight="1">
      <c r="BC30" s="82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1"/>
  <sheetViews>
    <sheetView zoomScaleSheetLayoutView="75" zoomScalePageLayoutView="0" workbookViewId="0" topLeftCell="A1">
      <selection activeCell="G40" sqref="G40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54296875" style="10" customWidth="1"/>
    <col min="46" max="16384" width="10.90625" style="10" customWidth="1"/>
  </cols>
  <sheetData>
    <row r="1" spans="1:45" ht="12.75" customHeight="1">
      <c r="A1" s="211" t="s">
        <v>6</v>
      </c>
      <c r="B1" s="211"/>
      <c r="C1" s="211"/>
      <c r="D1" s="211"/>
      <c r="E1" s="21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4" t="s">
        <v>16</v>
      </c>
      <c r="B3" s="214"/>
      <c r="C3" s="214"/>
      <c r="D3" s="214"/>
      <c r="E3" s="21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0" t="s">
        <v>291</v>
      </c>
      <c r="B4" s="220"/>
      <c r="C4" s="220"/>
      <c r="D4" s="220"/>
      <c r="E4" s="220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28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29"/>
      <c r="C6" s="168" t="s">
        <v>119</v>
      </c>
      <c r="D6" s="168" t="s">
        <v>211</v>
      </c>
      <c r="E6" s="23" t="s">
        <v>210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3">
        <v>9.85036</v>
      </c>
      <c r="D7" s="183">
        <v>28.3963</v>
      </c>
      <c r="E7" s="42">
        <f>D7/C7*1000</f>
        <v>2882.767736407603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9.85036</v>
      </c>
      <c r="AS7" s="76">
        <f aca="true" t="shared" si="1" ref="AS7:AS12">AR7/$AR$18*100</f>
        <v>0.6021438341178772</v>
      </c>
    </row>
    <row r="8" spans="1:45" ht="12.75" customHeight="1">
      <c r="A8" s="87">
        <v>4061020</v>
      </c>
      <c r="B8" s="22" t="s">
        <v>80</v>
      </c>
      <c r="C8" s="182">
        <v>508.7948156</v>
      </c>
      <c r="D8" s="182">
        <v>2089.8698799999997</v>
      </c>
      <c r="E8" s="52">
        <f aca="true" t="shared" si="2" ref="E8:E25">D8/C8*1000</f>
        <v>4107.490516654549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508.7948156</v>
      </c>
      <c r="AS8" s="76">
        <f t="shared" si="1"/>
        <v>31.102179112710836</v>
      </c>
    </row>
    <row r="9" spans="1:45" ht="12.75" customHeight="1">
      <c r="A9" s="87">
        <v>4061030</v>
      </c>
      <c r="B9" s="22" t="s">
        <v>171</v>
      </c>
      <c r="C9" s="182">
        <v>248.483644</v>
      </c>
      <c r="D9" s="182">
        <v>1003.6175400000001</v>
      </c>
      <c r="E9" s="52">
        <f t="shared" si="2"/>
        <v>4038.968214744951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248.483644</v>
      </c>
      <c r="AS9" s="76">
        <f t="shared" si="1"/>
        <v>15.18958638199433</v>
      </c>
    </row>
    <row r="10" spans="1:45" ht="12.75" customHeight="1">
      <c r="A10" s="87"/>
      <c r="B10" s="22" t="s">
        <v>77</v>
      </c>
      <c r="C10" s="26">
        <f>SUM(C7:C9)</f>
        <v>767.1288196</v>
      </c>
      <c r="D10" s="26">
        <f>SUM(D7:D9)</f>
        <v>3121.88372</v>
      </c>
      <c r="E10" s="52">
        <f t="shared" si="2"/>
        <v>4069.5690739761635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4062000</v>
      </c>
      <c r="AQ10" s="11" t="s">
        <v>130</v>
      </c>
      <c r="AR10" s="73">
        <f>C12</f>
        <v>31.33808</v>
      </c>
      <c r="AS10" s="76">
        <f t="shared" si="1"/>
        <v>1.9156692390016983</v>
      </c>
    </row>
    <row r="11" spans="1:45" ht="12.75" customHeight="1">
      <c r="A11" s="87"/>
      <c r="B11" s="22"/>
      <c r="C11" s="26"/>
      <c r="D11" s="26"/>
      <c r="E11" s="5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4063000</v>
      </c>
      <c r="AQ11" s="11" t="s">
        <v>131</v>
      </c>
      <c r="AR11" s="73">
        <f>C14</f>
        <v>124.141764</v>
      </c>
      <c r="AS11" s="76">
        <f t="shared" si="1"/>
        <v>7.588676733552546</v>
      </c>
    </row>
    <row r="12" spans="1:45" ht="12.75" customHeight="1">
      <c r="A12" s="87">
        <v>4062000</v>
      </c>
      <c r="B12" s="22" t="s">
        <v>132</v>
      </c>
      <c r="C12" s="182">
        <v>31.33808</v>
      </c>
      <c r="D12" s="182">
        <v>255.20660999999998</v>
      </c>
      <c r="E12" s="52">
        <f>D12/C12*1000</f>
        <v>8143.65813093846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4064000</v>
      </c>
      <c r="AQ12" s="11" t="s">
        <v>133</v>
      </c>
      <c r="AR12" s="73">
        <f>C16</f>
        <v>14.137709999999998</v>
      </c>
      <c r="AS12" s="76">
        <f t="shared" si="1"/>
        <v>0.864225764849879</v>
      </c>
    </row>
    <row r="13" spans="1:45" ht="12.75" customHeight="1">
      <c r="A13" s="87"/>
      <c r="B13" s="22"/>
      <c r="C13" s="26"/>
      <c r="D13" s="26"/>
      <c r="E13" s="5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4064001</v>
      </c>
      <c r="AQ13" s="11" t="s">
        <v>176</v>
      </c>
      <c r="AR13" s="73">
        <f>C18</f>
        <v>486.24728899999997</v>
      </c>
      <c r="AS13" s="76">
        <f aca="true" t="shared" si="3" ref="AS13:AS18">AR13/$AR$18*100</f>
        <v>29.723868663468494</v>
      </c>
    </row>
    <row r="14" spans="1:45" ht="12.75" customHeight="1">
      <c r="A14" s="87">
        <v>4063000</v>
      </c>
      <c r="B14" s="22" t="s">
        <v>134</v>
      </c>
      <c r="C14" s="182">
        <v>124.141764</v>
      </c>
      <c r="D14" s="182">
        <v>589.70863</v>
      </c>
      <c r="E14" s="52">
        <f t="shared" si="2"/>
        <v>4750.283957621224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4064002</v>
      </c>
      <c r="AQ14" s="11" t="s">
        <v>135</v>
      </c>
      <c r="AR14" s="73">
        <f>C19</f>
        <v>74.518732</v>
      </c>
      <c r="AS14" s="76">
        <f t="shared" si="3"/>
        <v>4.555264477651837</v>
      </c>
    </row>
    <row r="15" spans="1:45" ht="12.75" customHeight="1">
      <c r="A15" s="87"/>
      <c r="B15" s="22"/>
      <c r="C15" s="26"/>
      <c r="D15" s="26"/>
      <c r="E15" s="5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11"/>
      <c r="AP15" s="10">
        <v>4064003</v>
      </c>
      <c r="AQ15" s="11" t="s">
        <v>136</v>
      </c>
      <c r="AR15" s="73">
        <f>C20</f>
        <v>2.662</v>
      </c>
      <c r="AS15" s="76">
        <f t="shared" si="3"/>
        <v>0.16272571626029803</v>
      </c>
    </row>
    <row r="16" spans="1:45" ht="12.75" customHeight="1">
      <c r="A16" s="87">
        <v>4064000</v>
      </c>
      <c r="B16" s="22" t="s">
        <v>133</v>
      </c>
      <c r="C16" s="182">
        <v>14.137709999999998</v>
      </c>
      <c r="D16" s="182">
        <v>115.2347</v>
      </c>
      <c r="E16" s="52">
        <f t="shared" si="2"/>
        <v>8150.874505135556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4064004</v>
      </c>
      <c r="AQ16" s="11" t="s">
        <v>137</v>
      </c>
      <c r="AR16" s="73">
        <f>C21</f>
        <v>2.4161363000000002</v>
      </c>
      <c r="AS16" s="76">
        <f t="shared" si="3"/>
        <v>0.14769628474831192</v>
      </c>
    </row>
    <row r="17" spans="1:45" ht="12.75" customHeight="1">
      <c r="A17" s="87"/>
      <c r="B17" s="22"/>
      <c r="C17" s="26"/>
      <c r="D17" s="26"/>
      <c r="E17" s="5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4064005</v>
      </c>
      <c r="AQ17" s="11" t="s">
        <v>138</v>
      </c>
      <c r="AR17" s="73">
        <f>C22</f>
        <v>133.2910379</v>
      </c>
      <c r="AS17" s="76">
        <f t="shared" si="3"/>
        <v>8.147963791643887</v>
      </c>
    </row>
    <row r="18" spans="1:45" ht="12.75" customHeight="1">
      <c r="A18" s="87">
        <v>4069010</v>
      </c>
      <c r="B18" s="22" t="s">
        <v>139</v>
      </c>
      <c r="C18" s="182">
        <v>486.24728899999997</v>
      </c>
      <c r="D18" s="182">
        <v>1461.20589</v>
      </c>
      <c r="E18" s="52">
        <f t="shared" si="2"/>
        <v>3005.067427738399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R18" s="73">
        <f>SUM(AR7:AR17)</f>
        <v>1635.8815688</v>
      </c>
      <c r="AS18" s="76">
        <f t="shared" si="3"/>
        <v>100</v>
      </c>
    </row>
    <row r="19" spans="1:45" ht="12.75" customHeight="1">
      <c r="A19" s="87">
        <v>4069020</v>
      </c>
      <c r="B19" s="22" t="s">
        <v>135</v>
      </c>
      <c r="C19" s="182">
        <v>74.518732</v>
      </c>
      <c r="D19" s="182">
        <v>319.38509999999997</v>
      </c>
      <c r="E19" s="52">
        <f t="shared" si="2"/>
        <v>4285.9706737897795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/>
      <c r="AS19" s="76"/>
    </row>
    <row r="20" spans="1:45" ht="12.75" customHeight="1">
      <c r="A20" s="87">
        <v>4069030</v>
      </c>
      <c r="B20" s="22" t="s">
        <v>136</v>
      </c>
      <c r="C20" s="182">
        <v>2.662</v>
      </c>
      <c r="D20" s="182">
        <v>19.4069</v>
      </c>
      <c r="E20" s="52">
        <f t="shared" si="2"/>
        <v>7290.345604808415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S20" s="76"/>
    </row>
    <row r="21" spans="1:45" ht="12.75" customHeight="1">
      <c r="A21" s="87">
        <v>4069040</v>
      </c>
      <c r="B21" s="22" t="s">
        <v>137</v>
      </c>
      <c r="C21" s="182">
        <v>2.4161363000000002</v>
      </c>
      <c r="D21" s="182">
        <v>25.149009999999997</v>
      </c>
      <c r="E21" s="52">
        <f t="shared" si="2"/>
        <v>10408.771227020592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5" customHeight="1">
      <c r="A22" s="87">
        <v>4069090</v>
      </c>
      <c r="B22" s="22" t="s">
        <v>138</v>
      </c>
      <c r="C22" s="182">
        <v>133.2910379</v>
      </c>
      <c r="D22" s="182">
        <v>868.9926899999999</v>
      </c>
      <c r="E22" s="52">
        <f t="shared" si="2"/>
        <v>6519.513267290718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8"/>
      <c r="B23" s="22" t="s">
        <v>77</v>
      </c>
      <c r="C23" s="26">
        <f>SUM(C18:C22)</f>
        <v>699.1351951999999</v>
      </c>
      <c r="D23" s="26">
        <f>SUM(D18:D22)</f>
        <v>2694.1395899999998</v>
      </c>
      <c r="E23" s="52">
        <f t="shared" si="2"/>
        <v>3853.5316323608827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">
      <c r="A24" s="88"/>
      <c r="B24" s="22"/>
      <c r="C24" s="26"/>
      <c r="D24" s="26"/>
      <c r="E24" s="52"/>
      <c r="F24" s="11"/>
      <c r="G24" s="11"/>
      <c r="H24" s="11"/>
      <c r="I24" s="4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S24" s="76"/>
    </row>
    <row r="25" spans="1:45" ht="12">
      <c r="A25" s="88"/>
      <c r="B25" s="22" t="s">
        <v>77</v>
      </c>
      <c r="C25" s="28">
        <f>C23+C14+C12+C10+C16</f>
        <v>1635.8815688</v>
      </c>
      <c r="D25" s="28">
        <f>D23+D14+D12+D10+D16</f>
        <v>6776.17325</v>
      </c>
      <c r="E25" s="52">
        <f t="shared" si="2"/>
        <v>4142.215047370855</v>
      </c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47" t="s">
        <v>199</v>
      </c>
      <c r="B26" s="53"/>
      <c r="C26" s="53"/>
      <c r="D26" s="53"/>
      <c r="E26" s="54"/>
      <c r="I26" s="44"/>
      <c r="AS26" s="76"/>
    </row>
    <row r="27" spans="1:45" ht="12">
      <c r="A27" s="11"/>
      <c r="B27" s="11"/>
      <c r="C27" s="11"/>
      <c r="D27" s="11"/>
      <c r="E27" s="11"/>
      <c r="I27" s="44"/>
      <c r="AS27" s="76"/>
    </row>
    <row r="28" spans="9:45" ht="12"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Q34" s="10" t="s">
        <v>140</v>
      </c>
      <c r="AR34" s="73"/>
      <c r="AS34" s="76"/>
    </row>
    <row r="35" spans="9:45" ht="12">
      <c r="I35" s="44"/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S39" s="76"/>
    </row>
    <row r="40" spans="9:45" ht="12">
      <c r="I40" s="44"/>
      <c r="AS40" s="76"/>
    </row>
    <row r="41" spans="9:45" ht="12">
      <c r="I41" s="44"/>
      <c r="AS41" s="76"/>
    </row>
    <row r="42" ht="12"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7" sqref="C7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7.6328125" style="10" customWidth="1"/>
    <col min="7" max="10" width="10.90625" style="10" customWidth="1"/>
    <col min="11" max="16384" width="10.90625" style="10" customWidth="1"/>
  </cols>
  <sheetData>
    <row r="1" spans="1:5" ht="15" customHeight="1">
      <c r="A1" s="211" t="s">
        <v>7</v>
      </c>
      <c r="B1" s="211"/>
      <c r="C1" s="211"/>
      <c r="D1" s="211"/>
      <c r="E1" s="211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2" t="s">
        <v>18</v>
      </c>
      <c r="B3" s="212"/>
      <c r="C3" s="212"/>
      <c r="D3" s="212"/>
      <c r="E3" s="212"/>
    </row>
    <row r="4" spans="1:5" ht="12" customHeight="1">
      <c r="A4" s="213" t="s">
        <v>283</v>
      </c>
      <c r="B4" s="213"/>
      <c r="C4" s="213"/>
      <c r="D4" s="213"/>
      <c r="E4" s="213"/>
    </row>
    <row r="5" spans="1:5" ht="12.75" customHeight="1">
      <c r="A5" s="215" t="s">
        <v>83</v>
      </c>
      <c r="B5" s="214" t="s">
        <v>213</v>
      </c>
      <c r="C5" s="214"/>
      <c r="D5" s="90" t="s">
        <v>125</v>
      </c>
      <c r="E5" s="41" t="s">
        <v>124</v>
      </c>
    </row>
    <row r="6" spans="1:5" ht="12.75" customHeight="1">
      <c r="A6" s="227"/>
      <c r="B6" s="36">
        <v>2015</v>
      </c>
      <c r="C6" s="41">
        <v>2016</v>
      </c>
      <c r="D6" s="91" t="s">
        <v>64</v>
      </c>
      <c r="E6" s="23" t="s">
        <v>64</v>
      </c>
    </row>
    <row r="7" spans="1:5" ht="12.75" customHeight="1">
      <c r="A7" s="185" t="s">
        <v>85</v>
      </c>
      <c r="B7" s="183">
        <v>1535.51422</v>
      </c>
      <c r="C7" s="183">
        <v>3510.3689</v>
      </c>
      <c r="D7" s="118">
        <f aca="true" t="shared" si="0" ref="D7:D12">(C7/B7-1)*100</f>
        <v>128.61194343091137</v>
      </c>
      <c r="E7" s="118">
        <f aca="true" t="shared" si="1" ref="E7:E34">C7/$C$34*100</f>
        <v>24.49285064003579</v>
      </c>
    </row>
    <row r="8" spans="1:5" ht="12.75" customHeight="1">
      <c r="A8" s="184" t="s">
        <v>142</v>
      </c>
      <c r="B8" s="182">
        <v>418.288</v>
      </c>
      <c r="C8" s="182">
        <v>2628.86386</v>
      </c>
      <c r="D8" s="60">
        <f t="shared" si="0"/>
        <v>528.4817781050376</v>
      </c>
      <c r="E8" s="60">
        <f t="shared" si="1"/>
        <v>18.342337147519725</v>
      </c>
    </row>
    <row r="9" spans="1:5" ht="12.75" customHeight="1">
      <c r="A9" s="184" t="s">
        <v>94</v>
      </c>
      <c r="B9" s="182">
        <v>3779.11759</v>
      </c>
      <c r="C9" s="182">
        <v>1633.12985</v>
      </c>
      <c r="D9" s="60">
        <f t="shared" si="0"/>
        <v>-56.78541852411636</v>
      </c>
      <c r="E9" s="60">
        <f t="shared" si="1"/>
        <v>11.39481536878761</v>
      </c>
    </row>
    <row r="10" spans="1:8" ht="12.75" customHeight="1">
      <c r="A10" s="184" t="s">
        <v>89</v>
      </c>
      <c r="B10" s="182">
        <v>1679.2882299999999</v>
      </c>
      <c r="C10" s="182">
        <v>1396.82079</v>
      </c>
      <c r="D10" s="60">
        <f t="shared" si="0"/>
        <v>-16.820664550242213</v>
      </c>
      <c r="E10" s="60">
        <f t="shared" si="1"/>
        <v>9.74601928030037</v>
      </c>
      <c r="G10" s="29"/>
      <c r="H10" s="29"/>
    </row>
    <row r="11" spans="1:5" ht="12.75" customHeight="1">
      <c r="A11" s="184" t="s">
        <v>241</v>
      </c>
      <c r="B11" s="182">
        <v>1044.78799</v>
      </c>
      <c r="C11" s="182">
        <v>921.8254599999999</v>
      </c>
      <c r="D11" s="60">
        <f t="shared" si="0"/>
        <v>-11.769137009318042</v>
      </c>
      <c r="E11" s="60">
        <f t="shared" si="1"/>
        <v>6.431840627337566</v>
      </c>
    </row>
    <row r="12" spans="1:5" ht="12.75" customHeight="1">
      <c r="A12" s="184" t="s">
        <v>242</v>
      </c>
      <c r="B12" s="182">
        <v>991.27668</v>
      </c>
      <c r="C12" s="182">
        <v>860.25783</v>
      </c>
      <c r="D12" s="60">
        <f t="shared" si="0"/>
        <v>-13.217182714315445</v>
      </c>
      <c r="E12" s="60">
        <f t="shared" si="1"/>
        <v>6.002265614337941</v>
      </c>
    </row>
    <row r="13" spans="1:5" ht="12.75" customHeight="1">
      <c r="A13" s="184" t="s">
        <v>240</v>
      </c>
      <c r="B13" s="182">
        <v>1090.48441</v>
      </c>
      <c r="C13" s="182">
        <v>628.498</v>
      </c>
      <c r="D13" s="60">
        <f aca="true" t="shared" si="2" ref="D13:D24">(C13/B13-1)*100</f>
        <v>-42.365246652173596</v>
      </c>
      <c r="E13" s="60">
        <f t="shared" si="1"/>
        <v>4.385210808345874</v>
      </c>
    </row>
    <row r="14" spans="1:5" ht="12.75" customHeight="1">
      <c r="A14" s="184" t="s">
        <v>244</v>
      </c>
      <c r="B14" s="182">
        <v>310.32547999999997</v>
      </c>
      <c r="C14" s="182">
        <v>464.16577</v>
      </c>
      <c r="D14" s="60">
        <f t="shared" si="2"/>
        <v>49.57385065512507</v>
      </c>
      <c r="E14" s="60">
        <f t="shared" si="1"/>
        <v>3.238617706767857</v>
      </c>
    </row>
    <row r="15" spans="1:5" ht="12.75" customHeight="1">
      <c r="A15" s="184" t="s">
        <v>95</v>
      </c>
      <c r="B15" s="182">
        <v>444.23001</v>
      </c>
      <c r="C15" s="182">
        <v>439.67551000000003</v>
      </c>
      <c r="D15" s="60">
        <f t="shared" si="2"/>
        <v>-1.0252571635131047</v>
      </c>
      <c r="E15" s="60">
        <f t="shared" si="1"/>
        <v>3.0677421385859374</v>
      </c>
    </row>
    <row r="16" spans="1:5" ht="12.75" customHeight="1">
      <c r="A16" s="184" t="s">
        <v>243</v>
      </c>
      <c r="B16" s="182">
        <v>639.5758199999999</v>
      </c>
      <c r="C16" s="182">
        <v>370.78512</v>
      </c>
      <c r="D16" s="60">
        <f t="shared" si="2"/>
        <v>-42.02640118571086</v>
      </c>
      <c r="E16" s="60">
        <f t="shared" si="1"/>
        <v>2.587074128792489</v>
      </c>
    </row>
    <row r="17" spans="1:5" ht="12.75" customHeight="1">
      <c r="A17" s="184" t="s">
        <v>143</v>
      </c>
      <c r="B17" s="182">
        <v>626.47786</v>
      </c>
      <c r="C17" s="182">
        <v>350.20736</v>
      </c>
      <c r="D17" s="60">
        <f t="shared" si="2"/>
        <v>-44.09900455221195</v>
      </c>
      <c r="E17" s="60">
        <f t="shared" si="1"/>
        <v>2.4434971952723386</v>
      </c>
    </row>
    <row r="18" spans="1:5" ht="12.75" customHeight="1">
      <c r="A18" s="184" t="s">
        <v>92</v>
      </c>
      <c r="B18" s="182">
        <v>120.7706</v>
      </c>
      <c r="C18" s="182">
        <v>320.93525</v>
      </c>
      <c r="D18" s="60">
        <f t="shared" si="2"/>
        <v>165.73955085095213</v>
      </c>
      <c r="E18" s="60">
        <f t="shared" si="1"/>
        <v>2.2392572881364536</v>
      </c>
    </row>
    <row r="19" spans="1:5" ht="12.75" customHeight="1">
      <c r="A19" s="184" t="s">
        <v>170</v>
      </c>
      <c r="B19" s="182">
        <v>418.69199</v>
      </c>
      <c r="C19" s="182">
        <v>305.45987</v>
      </c>
      <c r="D19" s="60">
        <f t="shared" si="2"/>
        <v>-27.04425274531762</v>
      </c>
      <c r="E19" s="60">
        <f t="shared" si="1"/>
        <v>2.131281123312923</v>
      </c>
    </row>
    <row r="20" spans="1:5" ht="12.75" customHeight="1">
      <c r="A20" s="184" t="s">
        <v>168</v>
      </c>
      <c r="B20" s="182">
        <v>2195.0042999999996</v>
      </c>
      <c r="C20" s="182">
        <v>165.80610000000001</v>
      </c>
      <c r="D20" s="60">
        <f t="shared" si="2"/>
        <v>-92.44620614182851</v>
      </c>
      <c r="E20" s="60">
        <f t="shared" si="1"/>
        <v>1.156876715295318</v>
      </c>
    </row>
    <row r="21" spans="1:5" ht="12.75" customHeight="1">
      <c r="A21" s="184" t="s">
        <v>84</v>
      </c>
      <c r="B21" s="182">
        <v>156.49746</v>
      </c>
      <c r="C21" s="182">
        <v>101.24443</v>
      </c>
      <c r="D21" s="60">
        <f t="shared" si="2"/>
        <v>-35.306023497122574</v>
      </c>
      <c r="E21" s="60">
        <f t="shared" si="1"/>
        <v>0.7064114264815754</v>
      </c>
    </row>
    <row r="22" spans="1:5" ht="12.75" customHeight="1">
      <c r="A22" s="184" t="s">
        <v>245</v>
      </c>
      <c r="B22" s="182">
        <v>35.72448</v>
      </c>
      <c r="C22" s="182">
        <v>56.47488</v>
      </c>
      <c r="D22" s="60">
        <f t="shared" si="2"/>
        <v>58.08454034880284</v>
      </c>
      <c r="E22" s="60">
        <f t="shared" si="1"/>
        <v>0.39404143557503163</v>
      </c>
    </row>
    <row r="23" spans="1:5" ht="12.75" customHeight="1">
      <c r="A23" s="184" t="s">
        <v>263</v>
      </c>
      <c r="B23" s="182">
        <v>139.69289999999998</v>
      </c>
      <c r="C23" s="182">
        <v>49.041599999999995</v>
      </c>
      <c r="D23" s="60">
        <f t="shared" si="2"/>
        <v>-64.89327660890424</v>
      </c>
      <c r="E23" s="60">
        <f t="shared" si="1"/>
        <v>0.34217730904247107</v>
      </c>
    </row>
    <row r="24" spans="1:5" ht="12.75" customHeight="1">
      <c r="A24" s="184" t="s">
        <v>144</v>
      </c>
      <c r="B24" s="182">
        <v>295.6547</v>
      </c>
      <c r="C24" s="182">
        <v>45.21866000000001</v>
      </c>
      <c r="D24" s="60">
        <f t="shared" si="2"/>
        <v>-84.70558391258452</v>
      </c>
      <c r="E24" s="60">
        <f t="shared" si="1"/>
        <v>0.31550356018780845</v>
      </c>
    </row>
    <row r="25" spans="1:5" ht="12.75" customHeight="1">
      <c r="A25" s="184" t="s">
        <v>226</v>
      </c>
      <c r="B25" s="182">
        <v>0</v>
      </c>
      <c r="C25" s="182">
        <v>28.99902</v>
      </c>
      <c r="D25" s="60"/>
      <c r="E25" s="60">
        <f t="shared" si="1"/>
        <v>0.2023344798797103</v>
      </c>
    </row>
    <row r="26" spans="1:5" ht="12.75" customHeight="1">
      <c r="A26" s="184" t="s">
        <v>261</v>
      </c>
      <c r="B26" s="182">
        <v>0</v>
      </c>
      <c r="C26" s="182">
        <v>28.23744</v>
      </c>
      <c r="D26" s="60"/>
      <c r="E26" s="60">
        <f t="shared" si="1"/>
        <v>0.19702071778751581</v>
      </c>
    </row>
    <row r="27" spans="1:5" ht="12.75" customHeight="1">
      <c r="A27" s="184" t="s">
        <v>93</v>
      </c>
      <c r="B27" s="182">
        <v>3461.42144</v>
      </c>
      <c r="C27" s="182">
        <v>21.78172</v>
      </c>
      <c r="D27" s="60">
        <f>(C27/B27-1)*100</f>
        <v>-99.37072903783712</v>
      </c>
      <c r="E27" s="60">
        <f t="shared" si="1"/>
        <v>0.1519773077533476</v>
      </c>
    </row>
    <row r="28" spans="1:5" ht="12.75" customHeight="1">
      <c r="A28" s="184" t="s">
        <v>88</v>
      </c>
      <c r="B28" s="182">
        <v>3.94</v>
      </c>
      <c r="C28" s="182">
        <v>4.1692</v>
      </c>
      <c r="D28" s="60">
        <f>(C28/B28-1)*100</f>
        <v>5.817258883248733</v>
      </c>
      <c r="E28" s="60">
        <f t="shared" si="1"/>
        <v>0.02908970418705488</v>
      </c>
    </row>
    <row r="29" spans="1:5" ht="12.75" customHeight="1">
      <c r="A29" s="184" t="s">
        <v>96</v>
      </c>
      <c r="B29" s="182">
        <v>0.489</v>
      </c>
      <c r="C29" s="182">
        <v>0.252</v>
      </c>
      <c r="D29" s="60">
        <f>(C29/B29-1)*100</f>
        <v>-48.466257668711656</v>
      </c>
      <c r="E29" s="60">
        <f t="shared" si="1"/>
        <v>0.001758276277256507</v>
      </c>
    </row>
    <row r="30" spans="1:5" ht="12.75" customHeight="1">
      <c r="A30" s="184" t="s">
        <v>97</v>
      </c>
      <c r="B30" s="182">
        <v>38.7319</v>
      </c>
      <c r="C30" s="182">
        <v>0</v>
      </c>
      <c r="D30" s="60"/>
      <c r="E30" s="60">
        <f t="shared" si="1"/>
        <v>0</v>
      </c>
    </row>
    <row r="31" spans="1:5" ht="12.75" customHeight="1">
      <c r="A31" s="184" t="s">
        <v>247</v>
      </c>
      <c r="B31" s="182">
        <v>4.848</v>
      </c>
      <c r="C31" s="182">
        <v>0</v>
      </c>
      <c r="D31" s="60"/>
      <c r="E31" s="60">
        <f t="shared" si="1"/>
        <v>0</v>
      </c>
    </row>
    <row r="32" spans="1:5" ht="12.75" customHeight="1">
      <c r="A32" s="184" t="s">
        <v>246</v>
      </c>
      <c r="B32" s="182">
        <v>27.2736</v>
      </c>
      <c r="C32" s="182">
        <v>0</v>
      </c>
      <c r="D32" s="60"/>
      <c r="E32" s="60">
        <f t="shared" si="1"/>
        <v>0</v>
      </c>
    </row>
    <row r="33" spans="1:5" ht="12.75" customHeight="1">
      <c r="A33" s="184" t="s">
        <v>141</v>
      </c>
      <c r="B33" s="182">
        <v>512.45145</v>
      </c>
      <c r="C33" s="182">
        <v>0</v>
      </c>
      <c r="D33" s="60"/>
      <c r="E33" s="60">
        <f t="shared" si="1"/>
        <v>0</v>
      </c>
    </row>
    <row r="34" spans="1:5" ht="12.75" customHeight="1">
      <c r="A34" s="21" t="s">
        <v>77</v>
      </c>
      <c r="B34" s="26">
        <f>SUM(B7:B33)</f>
        <v>19970.558110000005</v>
      </c>
      <c r="C34" s="26">
        <f>SUM(C7:C33)</f>
        <v>14332.218620000005</v>
      </c>
      <c r="D34" s="60">
        <f>(C34/B34-1)*100</f>
        <v>-28.23325947599168</v>
      </c>
      <c r="E34" s="60">
        <f t="shared" si="1"/>
        <v>100</v>
      </c>
    </row>
    <row r="35" spans="1:5" ht="12.75" customHeight="1">
      <c r="A35" s="47" t="s">
        <v>199</v>
      </c>
      <c r="B35" s="48"/>
      <c r="C35" s="48"/>
      <c r="D35" s="92"/>
      <c r="E35" s="54"/>
    </row>
    <row r="36" ht="12.75" customHeight="1"/>
    <row r="37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paperSize="11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zoomScale="106" zoomScaleNormal="106" zoomScalePageLayoutView="0" workbookViewId="0" topLeftCell="A1">
      <selection activeCell="H22" sqref="H22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36328125" style="10" customWidth="1"/>
    <col min="9" max="9" width="5.0859375" style="10" customWidth="1"/>
    <col min="10" max="11" width="7.36328125" style="10" customWidth="1"/>
    <col min="12" max="12" width="1.8125" style="10" customWidth="1"/>
    <col min="13" max="14" width="7.36328125" style="10" customWidth="1"/>
    <col min="15" max="16384" width="10.90625" style="10" customWidth="1"/>
  </cols>
  <sheetData>
    <row r="1" spans="1:8" ht="13.5" customHeight="1">
      <c r="A1" s="211" t="s">
        <v>9</v>
      </c>
      <c r="B1" s="211"/>
      <c r="C1" s="211"/>
      <c r="D1" s="211"/>
      <c r="E1" s="211"/>
      <c r="F1" s="211"/>
      <c r="G1" s="211"/>
      <c r="H1" s="211"/>
    </row>
    <row r="2" spans="1:8" ht="13.5" customHeight="1">
      <c r="A2" s="34"/>
      <c r="B2" s="34"/>
      <c r="C2" s="34"/>
      <c r="D2" s="34"/>
      <c r="E2" s="34"/>
      <c r="F2" s="34"/>
      <c r="G2" s="34"/>
      <c r="H2" s="34"/>
    </row>
    <row r="3" spans="1:8" ht="13.5" customHeight="1">
      <c r="A3" s="214" t="s">
        <v>145</v>
      </c>
      <c r="B3" s="214"/>
      <c r="C3" s="214"/>
      <c r="D3" s="214"/>
      <c r="E3" s="214"/>
      <c r="F3" s="214"/>
      <c r="G3" s="214"/>
      <c r="H3" s="214"/>
    </row>
    <row r="4" spans="1:8" ht="13.5" customHeight="1">
      <c r="A4" s="219" t="s">
        <v>283</v>
      </c>
      <c r="B4" s="219"/>
      <c r="C4" s="219"/>
      <c r="D4" s="219"/>
      <c r="E4" s="219"/>
      <c r="F4" s="219"/>
      <c r="G4" s="219"/>
      <c r="H4" s="219"/>
    </row>
    <row r="5" spans="1:8" ht="13.5" customHeight="1">
      <c r="A5" s="36" t="s">
        <v>98</v>
      </c>
      <c r="B5" s="215" t="s">
        <v>99</v>
      </c>
      <c r="C5" s="214" t="s">
        <v>100</v>
      </c>
      <c r="D5" s="214"/>
      <c r="E5" s="36" t="s">
        <v>125</v>
      </c>
      <c r="F5" s="214" t="s">
        <v>214</v>
      </c>
      <c r="G5" s="214"/>
      <c r="H5" s="41" t="s">
        <v>125</v>
      </c>
    </row>
    <row r="6" spans="1:8" ht="13.5" customHeight="1">
      <c r="A6" s="50" t="s">
        <v>101</v>
      </c>
      <c r="B6" s="218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23" t="s">
        <v>64</v>
      </c>
    </row>
    <row r="7" spans="1:14" ht="15" customHeight="1">
      <c r="A7" s="56">
        <v>4011000</v>
      </c>
      <c r="B7" s="57" t="s">
        <v>193</v>
      </c>
      <c r="C7" s="183">
        <v>0</v>
      </c>
      <c r="D7" s="183">
        <v>3.936</v>
      </c>
      <c r="E7" s="118"/>
      <c r="F7" s="183">
        <v>0</v>
      </c>
      <c r="G7" s="183">
        <v>3.951</v>
      </c>
      <c r="H7" s="118"/>
      <c r="J7" s="29"/>
      <c r="K7" s="29"/>
      <c r="L7" s="29"/>
      <c r="M7" s="29"/>
      <c r="N7" s="29"/>
    </row>
    <row r="8" spans="1:8" ht="15" customHeight="1">
      <c r="A8" s="59">
        <v>4012000</v>
      </c>
      <c r="B8" s="10" t="s">
        <v>195</v>
      </c>
      <c r="C8" s="182">
        <v>136.692</v>
      </c>
      <c r="D8" s="182">
        <v>122.592</v>
      </c>
      <c r="E8" s="60">
        <f>(D8/C8-1)*100</f>
        <v>-10.315161092090253</v>
      </c>
      <c r="F8" s="182">
        <v>139.86020000000002</v>
      </c>
      <c r="G8" s="182">
        <v>137.35571</v>
      </c>
      <c r="H8" s="60">
        <f>(G8/F8-1)*100</f>
        <v>-1.790709579994909</v>
      </c>
    </row>
    <row r="9" spans="1:8" ht="15" customHeight="1">
      <c r="A9" s="59">
        <v>4013000</v>
      </c>
      <c r="B9" s="10" t="s">
        <v>190</v>
      </c>
      <c r="C9" s="182">
        <v>0</v>
      </c>
      <c r="D9" s="182">
        <v>5.4048</v>
      </c>
      <c r="E9" s="60"/>
      <c r="F9" s="182">
        <v>0</v>
      </c>
      <c r="G9" s="182">
        <v>4.1542200000000005</v>
      </c>
      <c r="H9" s="60"/>
    </row>
    <row r="10" spans="1:8" ht="15" customHeight="1">
      <c r="A10" s="59">
        <v>4022117</v>
      </c>
      <c r="B10" s="10" t="s">
        <v>209</v>
      </c>
      <c r="C10" s="182">
        <v>4.5312</v>
      </c>
      <c r="D10" s="182">
        <v>6.00384</v>
      </c>
      <c r="E10" s="60">
        <f aca="true" t="shared" si="0" ref="E10:E32">(D10/C10-1)*100</f>
        <v>32.49999999999999</v>
      </c>
      <c r="F10" s="182">
        <v>1.2</v>
      </c>
      <c r="G10" s="182">
        <v>1.445</v>
      </c>
      <c r="H10" s="60">
        <f aca="true" t="shared" si="1" ref="H10:H19">(G10/F10-1)*100</f>
        <v>20.416666666666682</v>
      </c>
    </row>
    <row r="11" spans="1:8" ht="15" customHeight="1">
      <c r="A11" s="59">
        <v>4022118</v>
      </c>
      <c r="B11" s="10" t="s">
        <v>187</v>
      </c>
      <c r="C11" s="182">
        <v>832.4064000000001</v>
      </c>
      <c r="D11" s="182">
        <v>977.74</v>
      </c>
      <c r="E11" s="60">
        <f t="shared" si="0"/>
        <v>17.4594524982028</v>
      </c>
      <c r="F11" s="182">
        <v>3075.2283500000003</v>
      </c>
      <c r="G11" s="182">
        <v>2473.65247</v>
      </c>
      <c r="H11" s="60">
        <f t="shared" si="1"/>
        <v>-19.561990575431587</v>
      </c>
    </row>
    <row r="12" spans="1:8" ht="15" customHeight="1">
      <c r="A12" s="59">
        <v>4022120</v>
      </c>
      <c r="B12" s="10" t="s">
        <v>198</v>
      </c>
      <c r="C12" s="182">
        <v>4.07808</v>
      </c>
      <c r="D12" s="182">
        <v>0</v>
      </c>
      <c r="E12" s="60"/>
      <c r="F12" s="182">
        <v>9.73677</v>
      </c>
      <c r="G12" s="182">
        <v>0</v>
      </c>
      <c r="H12" s="60"/>
    </row>
    <row r="13" spans="1:8" ht="15" customHeight="1">
      <c r="A13" s="59">
        <v>4022911</v>
      </c>
      <c r="B13" s="10" t="s">
        <v>218</v>
      </c>
      <c r="C13" s="182">
        <v>1.6954545</v>
      </c>
      <c r="D13" s="182">
        <v>1.5484613</v>
      </c>
      <c r="E13" s="60">
        <f t="shared" si="0"/>
        <v>-8.669840446912612</v>
      </c>
      <c r="F13" s="182">
        <v>3.97823</v>
      </c>
      <c r="G13" s="182">
        <v>2.82744</v>
      </c>
      <c r="H13" s="60">
        <f t="shared" si="1"/>
        <v>-28.927186210953103</v>
      </c>
    </row>
    <row r="14" spans="1:8" ht="15" customHeight="1">
      <c r="A14" s="59">
        <v>4022916</v>
      </c>
      <c r="B14" s="10" t="s">
        <v>252</v>
      </c>
      <c r="C14" s="182">
        <v>0</v>
      </c>
      <c r="D14" s="182">
        <v>8.88</v>
      </c>
      <c r="E14" s="60"/>
      <c r="F14" s="182">
        <v>0</v>
      </c>
      <c r="G14" s="182">
        <v>26.35</v>
      </c>
      <c r="H14" s="60"/>
    </row>
    <row r="15" spans="1:8" ht="15" customHeight="1">
      <c r="A15" s="59">
        <v>4022918</v>
      </c>
      <c r="B15" s="10" t="s">
        <v>219</v>
      </c>
      <c r="C15" s="182">
        <v>0</v>
      </c>
      <c r="D15" s="182">
        <v>25.1452</v>
      </c>
      <c r="E15" s="60"/>
      <c r="F15" s="182">
        <v>0</v>
      </c>
      <c r="G15" s="182">
        <v>82.07442</v>
      </c>
      <c r="H15" s="60"/>
    </row>
    <row r="16" spans="1:8" ht="15" customHeight="1">
      <c r="A16" s="59">
        <v>4022920</v>
      </c>
      <c r="B16" s="10" t="s">
        <v>251</v>
      </c>
      <c r="C16" s="182">
        <v>0</v>
      </c>
      <c r="D16" s="182">
        <v>0.009</v>
      </c>
      <c r="E16" s="60"/>
      <c r="F16" s="182">
        <v>0</v>
      </c>
      <c r="G16" s="182">
        <v>0.01584</v>
      </c>
      <c r="H16" s="60"/>
    </row>
    <row r="17" spans="1:8" ht="15" customHeight="1">
      <c r="A17" s="59">
        <v>4029110</v>
      </c>
      <c r="B17" s="10" t="s">
        <v>262</v>
      </c>
      <c r="C17" s="182">
        <v>1.08</v>
      </c>
      <c r="D17" s="182">
        <v>1.231</v>
      </c>
      <c r="E17" s="60">
        <f t="shared" si="0"/>
        <v>13.981481481481485</v>
      </c>
      <c r="F17" s="182">
        <v>2.322</v>
      </c>
      <c r="G17" s="182">
        <v>1.98474</v>
      </c>
      <c r="H17" s="60">
        <f t="shared" si="1"/>
        <v>-14.52454780361757</v>
      </c>
    </row>
    <row r="18" spans="1:8" ht="15" customHeight="1">
      <c r="A18" s="59">
        <v>4029120</v>
      </c>
      <c r="B18" s="10" t="s">
        <v>169</v>
      </c>
      <c r="C18" s="182">
        <v>14.635200000000001</v>
      </c>
      <c r="D18" s="182">
        <v>25.66032</v>
      </c>
      <c r="E18" s="60">
        <f t="shared" si="0"/>
        <v>75.33289603148572</v>
      </c>
      <c r="F18" s="182">
        <v>3.4032</v>
      </c>
      <c r="G18" s="182">
        <v>11.465</v>
      </c>
      <c r="H18" s="60">
        <f t="shared" si="1"/>
        <v>236.88881053126468</v>
      </c>
    </row>
    <row r="19" spans="1:8" ht="14.25" customHeight="1">
      <c r="A19" s="59">
        <v>4029910</v>
      </c>
      <c r="B19" s="10" t="s">
        <v>81</v>
      </c>
      <c r="C19" s="182">
        <v>2955.1005699999996</v>
      </c>
      <c r="D19" s="182">
        <v>2633.8689360000003</v>
      </c>
      <c r="E19" s="60">
        <f t="shared" si="0"/>
        <v>-10.870412914576356</v>
      </c>
      <c r="F19" s="182">
        <v>5443.52828</v>
      </c>
      <c r="G19" s="182">
        <v>3960.22977</v>
      </c>
      <c r="H19" s="60">
        <f t="shared" si="1"/>
        <v>-27.24884364888429</v>
      </c>
    </row>
    <row r="20" spans="1:8" ht="15" customHeight="1">
      <c r="A20" s="59">
        <v>4029990</v>
      </c>
      <c r="B20" s="10" t="s">
        <v>191</v>
      </c>
      <c r="C20" s="182">
        <v>0.0038706</v>
      </c>
      <c r="D20" s="182">
        <v>44.73974</v>
      </c>
      <c r="E20" s="60"/>
      <c r="F20" s="182">
        <v>0.2506</v>
      </c>
      <c r="G20" s="182">
        <v>102.37319000000001</v>
      </c>
      <c r="H20" s="60">
        <f aca="true" t="shared" si="2" ref="H20:H32">(G20/F20-1)*100</f>
        <v>40751.23304070232</v>
      </c>
    </row>
    <row r="21" spans="1:8" ht="15" customHeight="1">
      <c r="A21" s="59">
        <v>4031000</v>
      </c>
      <c r="B21" s="10" t="s">
        <v>185</v>
      </c>
      <c r="C21" s="182">
        <v>1.95</v>
      </c>
      <c r="D21" s="182">
        <v>20.9986</v>
      </c>
      <c r="E21" s="60">
        <f t="shared" si="0"/>
        <v>976.8512820512819</v>
      </c>
      <c r="F21" s="182">
        <v>0.868</v>
      </c>
      <c r="G21" s="182">
        <v>73.97791000000001</v>
      </c>
      <c r="H21" s="60">
        <f t="shared" si="2"/>
        <v>8422.800691244242</v>
      </c>
    </row>
    <row r="22" spans="1:8" ht="15" customHeight="1">
      <c r="A22" s="59">
        <v>4039000</v>
      </c>
      <c r="B22" s="10" t="s">
        <v>184</v>
      </c>
      <c r="C22" s="182">
        <v>0.259</v>
      </c>
      <c r="D22" s="182">
        <v>0</v>
      </c>
      <c r="E22" s="60"/>
      <c r="F22" s="182">
        <v>1.554</v>
      </c>
      <c r="G22" s="182">
        <v>0</v>
      </c>
      <c r="H22" s="60"/>
    </row>
    <row r="23" spans="1:8" ht="15" customHeight="1">
      <c r="A23" s="59">
        <v>4041000</v>
      </c>
      <c r="B23" s="10" t="s">
        <v>102</v>
      </c>
      <c r="C23" s="182">
        <v>1273.5</v>
      </c>
      <c r="D23" s="182">
        <v>468</v>
      </c>
      <c r="E23" s="60">
        <f t="shared" si="0"/>
        <v>-63.25088339222616</v>
      </c>
      <c r="F23" s="182">
        <v>1746.56717</v>
      </c>
      <c r="G23" s="182">
        <v>415.55661</v>
      </c>
      <c r="H23" s="60">
        <f t="shared" si="2"/>
        <v>-76.20723570568431</v>
      </c>
    </row>
    <row r="24" spans="1:8" ht="15" customHeight="1">
      <c r="A24" s="59">
        <v>4051000</v>
      </c>
      <c r="B24" s="10" t="s">
        <v>103</v>
      </c>
      <c r="C24" s="182">
        <v>88.8876</v>
      </c>
      <c r="D24" s="182">
        <v>229.08429999999998</v>
      </c>
      <c r="E24" s="60">
        <f t="shared" si="0"/>
        <v>157.72357449183008</v>
      </c>
      <c r="F24" s="182">
        <v>464.538</v>
      </c>
      <c r="G24" s="182">
        <v>825.12145</v>
      </c>
      <c r="H24" s="60">
        <f t="shared" si="2"/>
        <v>77.62194911934006</v>
      </c>
    </row>
    <row r="25" spans="1:8" ht="15" customHeight="1">
      <c r="A25" s="59">
        <v>4059000</v>
      </c>
      <c r="B25" s="10" t="s">
        <v>228</v>
      </c>
      <c r="C25" s="182">
        <v>216</v>
      </c>
      <c r="D25" s="182">
        <v>108</v>
      </c>
      <c r="E25" s="60">
        <f t="shared" si="0"/>
        <v>-50</v>
      </c>
      <c r="F25" s="182">
        <v>708.534</v>
      </c>
      <c r="G25" s="182">
        <v>369.684</v>
      </c>
      <c r="H25" s="60">
        <f t="shared" si="2"/>
        <v>-47.82409877295938</v>
      </c>
    </row>
    <row r="26" spans="1:8" ht="15" customHeight="1">
      <c r="A26" s="59"/>
      <c r="C26" s="26"/>
      <c r="D26" s="26"/>
      <c r="E26" s="60"/>
      <c r="F26" s="26"/>
      <c r="G26" s="26"/>
      <c r="H26" s="60"/>
    </row>
    <row r="27" spans="1:8" ht="15" customHeight="1">
      <c r="A27" s="59">
        <v>4061000</v>
      </c>
      <c r="B27" s="10" t="s">
        <v>172</v>
      </c>
      <c r="C27" s="182">
        <v>0.03</v>
      </c>
      <c r="D27" s="182">
        <v>47.01048</v>
      </c>
      <c r="E27" s="60"/>
      <c r="F27" s="182">
        <v>0.225</v>
      </c>
      <c r="G27" s="182">
        <v>177.28509</v>
      </c>
      <c r="H27" s="60"/>
    </row>
    <row r="28" spans="1:8" ht="15" customHeight="1">
      <c r="A28" s="59">
        <v>4069000</v>
      </c>
      <c r="B28" s="10" t="s">
        <v>192</v>
      </c>
      <c r="C28" s="182">
        <v>831.937</v>
      </c>
      <c r="D28" s="182">
        <v>468.69253000000003</v>
      </c>
      <c r="E28" s="60">
        <f t="shared" si="0"/>
        <v>-43.662497280443105</v>
      </c>
      <c r="F28" s="182">
        <v>3849.6433199999997</v>
      </c>
      <c r="G28" s="182">
        <v>1509.1763500000002</v>
      </c>
      <c r="H28" s="60">
        <f t="shared" si="2"/>
        <v>-60.79698235523803</v>
      </c>
    </row>
    <row r="29" spans="1:8" ht="15" customHeight="1">
      <c r="A29" s="59"/>
      <c r="B29" s="10" t="s">
        <v>165</v>
      </c>
      <c r="C29" s="26">
        <f>SUM(C27:C28)</f>
        <v>831.967</v>
      </c>
      <c r="D29" s="26">
        <f>SUM(D27:D28)</f>
        <v>515.7030100000001</v>
      </c>
      <c r="E29" s="60">
        <f t="shared" si="0"/>
        <v>-38.01400656516424</v>
      </c>
      <c r="F29" s="26">
        <f>SUM(F27:F28)</f>
        <v>3849.8683199999996</v>
      </c>
      <c r="G29" s="26">
        <f>SUM(G27:G28)</f>
        <v>1686.4614400000003</v>
      </c>
      <c r="H29" s="60">
        <f t="shared" si="2"/>
        <v>-56.194308484815906</v>
      </c>
    </row>
    <row r="30" spans="1:8" ht="15" customHeight="1">
      <c r="A30" s="59"/>
      <c r="C30" s="26"/>
      <c r="D30" s="26"/>
      <c r="E30" s="60"/>
      <c r="F30" s="26"/>
      <c r="G30" s="26"/>
      <c r="H30" s="60"/>
    </row>
    <row r="31" spans="1:8" ht="15" customHeight="1">
      <c r="A31" s="59">
        <v>19011010</v>
      </c>
      <c r="B31" s="10" t="s">
        <v>189</v>
      </c>
      <c r="C31" s="182">
        <v>852.82704</v>
      </c>
      <c r="D31" s="182">
        <v>981.56176</v>
      </c>
      <c r="E31" s="60">
        <f t="shared" si="0"/>
        <v>15.09505608546371</v>
      </c>
      <c r="F31" s="182">
        <v>3940.06546</v>
      </c>
      <c r="G31" s="182">
        <v>3704.07787</v>
      </c>
      <c r="H31" s="60">
        <f t="shared" si="2"/>
        <v>-5.989433231396102</v>
      </c>
    </row>
    <row r="32" spans="1:8" ht="15" customHeight="1">
      <c r="A32" s="59">
        <v>19019011</v>
      </c>
      <c r="B32" s="10" t="s">
        <v>106</v>
      </c>
      <c r="C32" s="182">
        <v>322.5308</v>
      </c>
      <c r="D32" s="182">
        <v>328.01279999999997</v>
      </c>
      <c r="E32" s="60">
        <f t="shared" si="0"/>
        <v>1.699682634960742</v>
      </c>
      <c r="F32" s="182">
        <v>579.05553</v>
      </c>
      <c r="G32" s="182">
        <v>442.38312</v>
      </c>
      <c r="H32" s="60">
        <f t="shared" si="2"/>
        <v>-23.60264308329807</v>
      </c>
    </row>
    <row r="33" spans="1:8" ht="15" customHeight="1">
      <c r="A33" s="59">
        <v>22029031</v>
      </c>
      <c r="B33" s="10" t="s">
        <v>264</v>
      </c>
      <c r="C33" s="182">
        <v>0</v>
      </c>
      <c r="D33" s="182">
        <v>8.862</v>
      </c>
      <c r="E33" s="60"/>
      <c r="F33" s="182">
        <v>0</v>
      </c>
      <c r="G33" s="182">
        <v>7.07742</v>
      </c>
      <c r="H33" s="60"/>
    </row>
    <row r="34" spans="1:8" ht="15" customHeight="1">
      <c r="A34" s="21"/>
      <c r="B34" s="10" t="s">
        <v>107</v>
      </c>
      <c r="C34" s="28"/>
      <c r="D34" s="28"/>
      <c r="E34" s="69"/>
      <c r="F34" s="28">
        <f>SUM(F7:F33)-F29</f>
        <v>19970.558110000005</v>
      </c>
      <c r="G34" s="28">
        <f>SUM(G7:G33)-G29</f>
        <v>14332.218619999998</v>
      </c>
      <c r="H34" s="69">
        <f>(G34/F34-1)*100</f>
        <v>-28.233259475991712</v>
      </c>
    </row>
    <row r="35" spans="1:8" ht="15" customHeight="1">
      <c r="A35" s="47" t="s">
        <v>203</v>
      </c>
      <c r="B35" s="53"/>
      <c r="C35" s="53"/>
      <c r="D35" s="53"/>
      <c r="E35" s="53"/>
      <c r="F35" s="53"/>
      <c r="G35" s="53"/>
      <c r="H35" s="54"/>
    </row>
    <row r="37" ht="12">
      <c r="D37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paperSize="11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G26" sqref="G26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5429687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1" t="s">
        <v>11</v>
      </c>
      <c r="B1" s="211"/>
      <c r="C1" s="211"/>
      <c r="D1" s="21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3" t="s">
        <v>145</v>
      </c>
      <c r="B3" s="217"/>
      <c r="C3" s="217"/>
      <c r="D3" s="221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0" t="s">
        <v>286</v>
      </c>
      <c r="B4" s="231"/>
      <c r="C4" s="231"/>
      <c r="D4" s="232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5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18"/>
      <c r="B6" s="50" t="s">
        <v>119</v>
      </c>
      <c r="C6" s="23" t="s">
        <v>214</v>
      </c>
      <c r="D6" s="23" t="s">
        <v>210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70">
        <v>131.9328</v>
      </c>
      <c r="C7" s="169">
        <v>145.46093</v>
      </c>
      <c r="D7" s="122">
        <f>C7/B7*1000</f>
        <v>1102.5380345145409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16.4323013</v>
      </c>
      <c r="C8" s="26">
        <v>30.62244</v>
      </c>
      <c r="D8" s="26">
        <f aca="true" t="shared" si="0" ref="D8:D16">C8/B8*1000</f>
        <v>1863.5515160618436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1002.8852</v>
      </c>
      <c r="C9" s="26">
        <v>2555.72689</v>
      </c>
      <c r="D9" s="26">
        <f t="shared" si="0"/>
        <v>2548.374320410751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2633.8689360000003</v>
      </c>
      <c r="C10" s="26">
        <v>3960.22977</v>
      </c>
      <c r="D10" s="26">
        <f>C10/B10*1000</f>
        <v>1503.5789047325623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71.64005999999999</v>
      </c>
      <c r="C11" s="26">
        <v>115.83877000000001</v>
      </c>
      <c r="D11" s="26">
        <f t="shared" si="0"/>
        <v>1616.9552342641816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20.9986</v>
      </c>
      <c r="C12" s="26">
        <v>73.97791000000001</v>
      </c>
      <c r="D12" s="26">
        <f t="shared" si="0"/>
        <v>3522.9924852133004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468</v>
      </c>
      <c r="C13" s="26">
        <v>415.55661</v>
      </c>
      <c r="D13" s="26">
        <f t="shared" si="0"/>
        <v>887.9414743589743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196</v>
      </c>
      <c r="B14" s="140">
        <v>337.0843</v>
      </c>
      <c r="C14" s="140">
        <v>1194.80545</v>
      </c>
      <c r="D14" s="140">
        <f>C14/B14*1000</f>
        <v>3544.5301071571716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515.7030100000001</v>
      </c>
      <c r="C15" s="26">
        <v>1686.4614400000003</v>
      </c>
      <c r="D15" s="26">
        <f>C15/B15*1000</f>
        <v>3270.2183374884703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328.01279999999997</v>
      </c>
      <c r="C16" s="26">
        <v>442.38312</v>
      </c>
      <c r="D16" s="52">
        <f t="shared" si="0"/>
        <v>1348.6763931163664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189</v>
      </c>
      <c r="B17" s="140">
        <v>981.56176</v>
      </c>
      <c r="C17" s="141">
        <v>3704.07787</v>
      </c>
      <c r="D17" s="141">
        <f>C17/B17*1000</f>
        <v>3773.6574721492816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8.862</v>
      </c>
      <c r="C18" s="52">
        <v>7.07742</v>
      </c>
      <c r="D18" s="141">
        <f>C18/B18*1000</f>
        <v>798.6255924170616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6516.981767300001</v>
      </c>
      <c r="C19" s="52">
        <f>SUM(C7:C18)</f>
        <v>14332.218620000001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203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145.46093</v>
      </c>
      <c r="AN26" s="94">
        <f aca="true" t="shared" si="3" ref="AN26:AN37">AM26/$AM$39</f>
        <v>0.010149226289153547</v>
      </c>
    </row>
    <row r="27" spans="38:40" ht="12">
      <c r="AL27" s="11" t="str">
        <f t="shared" si="1"/>
        <v>Leche descremada</v>
      </c>
      <c r="AM27" s="44">
        <f t="shared" si="2"/>
        <v>30.62244</v>
      </c>
      <c r="AN27" s="94">
        <f t="shared" si="3"/>
        <v>0.0021366154684012207</v>
      </c>
    </row>
    <row r="28" spans="38:40" ht="12">
      <c r="AL28" s="11" t="str">
        <f t="shared" si="1"/>
        <v>Leche entera</v>
      </c>
      <c r="AM28" s="44">
        <f t="shared" si="2"/>
        <v>2555.72689</v>
      </c>
      <c r="AN28" s="94">
        <f t="shared" si="3"/>
        <v>0.1783203953108552</v>
      </c>
    </row>
    <row r="29" spans="38:40" ht="12">
      <c r="AL29" s="11" t="str">
        <f t="shared" si="1"/>
        <v>Leche condensada</v>
      </c>
      <c r="AM29" s="44">
        <f t="shared" si="2"/>
        <v>3960.22977</v>
      </c>
      <c r="AN29" s="94">
        <f t="shared" si="3"/>
        <v>0.27631658956650773</v>
      </c>
    </row>
    <row r="30" spans="38:40" ht="12">
      <c r="AL30" s="11" t="str">
        <f t="shared" si="1"/>
        <v>Leche crema y nata</v>
      </c>
      <c r="AM30" s="44">
        <f t="shared" si="2"/>
        <v>115.83877000000001</v>
      </c>
      <c r="AN30" s="94">
        <f t="shared" si="3"/>
        <v>0.008082403225300508</v>
      </c>
    </row>
    <row r="31" spans="38:40" ht="12">
      <c r="AL31" s="11" t="str">
        <f t="shared" si="1"/>
        <v>Yogur</v>
      </c>
      <c r="AM31" s="44">
        <f t="shared" si="2"/>
        <v>73.97791000000001</v>
      </c>
      <c r="AN31" s="94">
        <f t="shared" si="3"/>
        <v>0.005161650960080038</v>
      </c>
    </row>
    <row r="32" spans="38:40" ht="12">
      <c r="AL32" s="11" t="str">
        <f t="shared" si="1"/>
        <v>Suero y lactosuero</v>
      </c>
      <c r="AM32" s="44">
        <f t="shared" si="2"/>
        <v>415.55661</v>
      </c>
      <c r="AN32" s="94">
        <f t="shared" si="3"/>
        <v>0.028994576556354533</v>
      </c>
    </row>
    <row r="33" spans="38:40" ht="12">
      <c r="AL33" s="11" t="str">
        <f t="shared" si="1"/>
        <v>Mantequilla y demás materias grasas de la leche</v>
      </c>
      <c r="AM33" s="44">
        <f t="shared" si="2"/>
        <v>1194.80545</v>
      </c>
      <c r="AN33" s="94">
        <f t="shared" si="3"/>
        <v>0.08336500312189628</v>
      </c>
    </row>
    <row r="34" spans="38:40" ht="12">
      <c r="AL34" s="11" t="str">
        <f t="shared" si="1"/>
        <v>Quesos</v>
      </c>
      <c r="AM34" s="44">
        <f t="shared" si="2"/>
        <v>1686.4614400000003</v>
      </c>
      <c r="AN34" s="94">
        <f t="shared" si="3"/>
        <v>0.11766925168491464</v>
      </c>
    </row>
    <row r="35" spans="38:40" ht="12">
      <c r="AL35" s="11" t="str">
        <f t="shared" si="1"/>
        <v>Manjar</v>
      </c>
      <c r="AM35" s="44">
        <f t="shared" si="2"/>
        <v>442.38312</v>
      </c>
      <c r="AN35" s="94">
        <f t="shared" si="3"/>
        <v>0.03086633910137773</v>
      </c>
    </row>
    <row r="36" spans="38:40" ht="12">
      <c r="AL36" s="11" t="str">
        <f t="shared" si="1"/>
        <v>Preparaciones para la alimentación infantil</v>
      </c>
      <c r="AM36" s="44">
        <f t="shared" si="2"/>
        <v>3704.07787</v>
      </c>
      <c r="AN36" s="94">
        <f t="shared" si="3"/>
        <v>0.258444136822691</v>
      </c>
    </row>
    <row r="37" spans="38:40" ht="12">
      <c r="AL37" s="11" t="s">
        <v>126</v>
      </c>
      <c r="AM37" s="44">
        <f t="shared" si="2"/>
        <v>7.07742</v>
      </c>
      <c r="AN37" s="94">
        <f t="shared" si="3"/>
        <v>0.0004938118924674901</v>
      </c>
    </row>
    <row r="39" spans="39:40" ht="12">
      <c r="AM39" s="29">
        <f>SUM(AM26:AM37)</f>
        <v>14332.218620000001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45" sqref="A45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2" t="s">
        <v>13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23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215" t="s">
        <v>118</v>
      </c>
      <c r="B4" s="214" t="s">
        <v>115</v>
      </c>
      <c r="C4" s="214"/>
      <c r="D4" s="214" t="s">
        <v>116</v>
      </c>
      <c r="E4" s="214"/>
      <c r="F4" s="214" t="s">
        <v>117</v>
      </c>
      <c r="G4" s="214"/>
      <c r="H4" s="221" t="s">
        <v>287</v>
      </c>
      <c r="I4" s="221"/>
      <c r="J4" s="221"/>
    </row>
    <row r="5" spans="1:10" ht="14.25" customHeight="1">
      <c r="A5" s="227"/>
      <c r="B5" s="212" t="s">
        <v>119</v>
      </c>
      <c r="C5" s="212"/>
      <c r="D5" s="219" t="s">
        <v>215</v>
      </c>
      <c r="E5" s="219"/>
      <c r="F5" s="212" t="s">
        <v>208</v>
      </c>
      <c r="G5" s="212"/>
      <c r="H5" s="36" t="s">
        <v>115</v>
      </c>
      <c r="I5" s="36" t="s">
        <v>109</v>
      </c>
      <c r="J5" s="41" t="s">
        <v>109</v>
      </c>
    </row>
    <row r="6" spans="1:10" ht="14.25" customHeight="1">
      <c r="A6" s="218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216</v>
      </c>
      <c r="J6" s="67" t="s">
        <v>120</v>
      </c>
    </row>
    <row r="7" spans="1:10" ht="14.25" customHeight="1">
      <c r="A7" s="38" t="s">
        <v>65</v>
      </c>
      <c r="B7" s="26">
        <v>832.4064000000001</v>
      </c>
      <c r="C7" s="26">
        <v>1002.885</v>
      </c>
      <c r="D7" s="26">
        <v>3075.2283500000003</v>
      </c>
      <c r="E7" s="26">
        <v>2555.727</v>
      </c>
      <c r="F7" s="52">
        <f>D7/B7*1000</f>
        <v>3694.383356495097</v>
      </c>
      <c r="G7" s="52">
        <f>E7/C7*1000</f>
        <v>2548.374938302996</v>
      </c>
      <c r="H7" s="60">
        <f>(C7/B7-1)*100</f>
        <v>20.480212550023637</v>
      </c>
      <c r="I7" s="60">
        <f>(E7/D7-1)*100</f>
        <v>-16.89309836129731</v>
      </c>
      <c r="J7" s="60">
        <f>(G7/F7-1)*100</f>
        <v>-31.020289656115494</v>
      </c>
    </row>
    <row r="8" spans="1:10" ht="14.25" customHeight="1">
      <c r="A8" s="21" t="s">
        <v>66</v>
      </c>
      <c r="B8" s="26">
        <v>1587.724</v>
      </c>
      <c r="C8" s="26"/>
      <c r="D8" s="26">
        <v>7643.954</v>
      </c>
      <c r="E8" s="26"/>
      <c r="F8" s="52">
        <f aca="true" t="shared" si="0" ref="F8:F19">D8/B8*1000</f>
        <v>4814.4098092615595</v>
      </c>
      <c r="G8" s="52"/>
      <c r="H8" s="60"/>
      <c r="I8" s="60"/>
      <c r="J8" s="60"/>
    </row>
    <row r="9" spans="1:10" ht="14.25" customHeight="1">
      <c r="A9" s="21" t="s">
        <v>67</v>
      </c>
      <c r="B9" s="26">
        <v>846.512</v>
      </c>
      <c r="C9" s="26"/>
      <c r="D9" s="26">
        <v>2104.95634</v>
      </c>
      <c r="E9" s="26"/>
      <c r="F9" s="52">
        <f t="shared" si="0"/>
        <v>2486.623154781031</v>
      </c>
      <c r="G9" s="52"/>
      <c r="H9" s="60"/>
      <c r="I9" s="60"/>
      <c r="J9" s="60"/>
    </row>
    <row r="10" spans="1:10" ht="14.25" customHeight="1">
      <c r="A10" s="21" t="s">
        <v>68</v>
      </c>
      <c r="B10" s="26">
        <v>1326.769</v>
      </c>
      <c r="C10" s="26"/>
      <c r="D10" s="26">
        <v>3386.076</v>
      </c>
      <c r="E10" s="26"/>
      <c r="F10" s="52">
        <f t="shared" si="0"/>
        <v>2552.1217333235854</v>
      </c>
      <c r="G10" s="52"/>
      <c r="H10" s="60"/>
      <c r="I10" s="60"/>
      <c r="J10" s="60"/>
    </row>
    <row r="11" spans="1:10" ht="14.25" customHeight="1">
      <c r="A11" s="21" t="s">
        <v>69</v>
      </c>
      <c r="B11" s="26">
        <v>271.5164</v>
      </c>
      <c r="C11" s="26"/>
      <c r="D11" s="26">
        <v>767.86436</v>
      </c>
      <c r="E11" s="26"/>
      <c r="F11" s="52">
        <f t="shared" si="0"/>
        <v>2828.0588575865036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342.804</v>
      </c>
      <c r="C12" s="26"/>
      <c r="D12" s="26">
        <v>902.417</v>
      </c>
      <c r="E12" s="26"/>
      <c r="F12" s="52">
        <f t="shared" si="0"/>
        <v>2632.4576142635447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13.925</v>
      </c>
      <c r="C13" s="26"/>
      <c r="D13" s="26">
        <v>6.797</v>
      </c>
      <c r="E13" s="26"/>
      <c r="F13" s="52">
        <f t="shared" si="0"/>
        <v>488.1149012567325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66.492</v>
      </c>
      <c r="C14" s="26"/>
      <c r="D14" s="26">
        <v>105.174</v>
      </c>
      <c r="E14" s="26"/>
      <c r="F14" s="52">
        <f t="shared" si="0"/>
        <v>1581.754195993503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80.91279999999999</v>
      </c>
      <c r="C15" s="26"/>
      <c r="D15" s="26">
        <v>114.7448</v>
      </c>
      <c r="E15" s="26"/>
      <c r="F15" s="52">
        <f t="shared" si="0"/>
        <v>1418.1291464391297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280.168</v>
      </c>
      <c r="C16" s="26"/>
      <c r="D16" s="26">
        <v>561.558</v>
      </c>
      <c r="E16" s="26"/>
      <c r="F16" s="52">
        <f t="shared" si="0"/>
        <v>2004.3616687130577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217.659</v>
      </c>
      <c r="C17" s="26"/>
      <c r="D17" s="26">
        <v>424</v>
      </c>
      <c r="E17" s="26"/>
      <c r="F17" s="52">
        <f t="shared" si="0"/>
        <v>1948.001231283797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116.665</v>
      </c>
      <c r="C18" s="26"/>
      <c r="D18" s="26">
        <v>274.414</v>
      </c>
      <c r="E18" s="26"/>
      <c r="F18" s="52">
        <f t="shared" si="0"/>
        <v>2352.153602194317</v>
      </c>
      <c r="G18" s="52"/>
      <c r="H18" s="60"/>
      <c r="I18" s="60"/>
      <c r="J18" s="60"/>
    </row>
    <row r="19" spans="1:10" ht="14.25" customHeight="1">
      <c r="A19" s="21" t="s">
        <v>288</v>
      </c>
      <c r="B19" s="26">
        <f>B7</f>
        <v>832.4064000000001</v>
      </c>
      <c r="C19" s="26">
        <f>C7</f>
        <v>1002.885</v>
      </c>
      <c r="D19" s="26">
        <f>D7</f>
        <v>3075.2283500000003</v>
      </c>
      <c r="E19" s="26">
        <f>E7</f>
        <v>2555.727</v>
      </c>
      <c r="F19" s="52">
        <f t="shared" si="0"/>
        <v>3694.383356495097</v>
      </c>
      <c r="G19" s="52">
        <f>E19/C19*1000</f>
        <v>2548.374938302996</v>
      </c>
      <c r="H19" s="60">
        <f>(C19/B19-1)*100</f>
        <v>20.480212550023637</v>
      </c>
      <c r="I19" s="60">
        <f>(E19/D19-1)*100</f>
        <v>-16.89309836129731</v>
      </c>
      <c r="J19" s="60">
        <f>(G19/F19-1)*100</f>
        <v>-31.020289656115494</v>
      </c>
    </row>
    <row r="20" spans="1:10" ht="14.25" customHeight="1">
      <c r="A20" s="21" t="s">
        <v>175</v>
      </c>
      <c r="B20" s="26">
        <f>SUM(B7:B18)</f>
        <v>5983.553599999999</v>
      </c>
      <c r="C20" s="26"/>
      <c r="D20" s="26">
        <f>SUM(D7:D18)</f>
        <v>19367.18385</v>
      </c>
      <c r="E20" s="26"/>
      <c r="F20" s="52">
        <f>D20/B20*1000</f>
        <v>3236.7360843897186</v>
      </c>
      <c r="G20" s="52"/>
      <c r="H20" s="60"/>
      <c r="I20" s="60"/>
      <c r="J20" s="60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1" t="s">
        <v>15</v>
      </c>
      <c r="B24" s="211"/>
      <c r="C24" s="211"/>
      <c r="D24" s="211"/>
      <c r="E24" s="211"/>
      <c r="F24" s="211"/>
      <c r="G24" s="211"/>
      <c r="H24" s="211"/>
      <c r="I24" s="211"/>
      <c r="J24" s="211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3" t="s">
        <v>25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4.25" customHeight="1">
      <c r="A27" s="215" t="s">
        <v>118</v>
      </c>
      <c r="B27" s="214" t="s">
        <v>115</v>
      </c>
      <c r="C27" s="214"/>
      <c r="D27" s="214" t="s">
        <v>116</v>
      </c>
      <c r="E27" s="214"/>
      <c r="F27" s="214" t="s">
        <v>117</v>
      </c>
      <c r="G27" s="214"/>
      <c r="H27" s="221" t="s">
        <v>287</v>
      </c>
      <c r="I27" s="221"/>
      <c r="J27" s="221"/>
    </row>
    <row r="28" spans="1:10" ht="14.25" customHeight="1">
      <c r="A28" s="227"/>
      <c r="B28" s="212" t="s">
        <v>119</v>
      </c>
      <c r="C28" s="212"/>
      <c r="D28" s="219" t="s">
        <v>215</v>
      </c>
      <c r="E28" s="219"/>
      <c r="F28" s="212" t="s">
        <v>208</v>
      </c>
      <c r="G28" s="212"/>
      <c r="H28" s="36" t="s">
        <v>115</v>
      </c>
      <c r="I28" s="36" t="s">
        <v>109</v>
      </c>
      <c r="J28" s="41" t="s">
        <v>109</v>
      </c>
    </row>
    <row r="29" spans="1:10" ht="14.25" customHeight="1">
      <c r="A29" s="218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216</v>
      </c>
      <c r="J29" s="67" t="s">
        <v>120</v>
      </c>
    </row>
    <row r="30" spans="1:10" ht="14.25" customHeight="1">
      <c r="A30" s="38" t="s">
        <v>65</v>
      </c>
      <c r="B30" s="26">
        <v>6.2266545</v>
      </c>
      <c r="C30" s="26">
        <v>16.432</v>
      </c>
      <c r="D30" s="26">
        <v>5.17823</v>
      </c>
      <c r="E30" s="26">
        <v>30.622</v>
      </c>
      <c r="F30" s="52">
        <f aca="true" t="shared" si="1" ref="F30:G32">D30/B30*1000</f>
        <v>831.6231453021843</v>
      </c>
      <c r="G30" s="52">
        <f t="shared" si="1"/>
        <v>1863.5589094449856</v>
      </c>
      <c r="H30" s="60">
        <f>(C30/B30-1)*100</f>
        <v>163.89773192008641</v>
      </c>
      <c r="I30" s="60">
        <f>(E30/D30-1)*100</f>
        <v>491.3603683111797</v>
      </c>
      <c r="J30" s="60">
        <f>(G30/F30-1)*100</f>
        <v>124.08694610920551</v>
      </c>
    </row>
    <row r="31" spans="1:10" ht="14.25" customHeight="1">
      <c r="A31" s="21" t="s">
        <v>66</v>
      </c>
      <c r="B31" s="26">
        <v>37.281</v>
      </c>
      <c r="C31" s="26"/>
      <c r="D31" s="26">
        <v>117.283</v>
      </c>
      <c r="E31" s="26"/>
      <c r="F31" s="52">
        <f t="shared" si="1"/>
        <v>3145.9188326493386</v>
      </c>
      <c r="G31" s="52"/>
      <c r="H31" s="60"/>
      <c r="I31" s="60"/>
      <c r="J31" s="60"/>
    </row>
    <row r="32" spans="1:10" ht="14.25" customHeight="1">
      <c r="A32" s="21" t="s">
        <v>67</v>
      </c>
      <c r="B32" s="26">
        <v>5.146</v>
      </c>
      <c r="C32" s="26"/>
      <c r="D32" s="26">
        <v>2.585</v>
      </c>
      <c r="E32" s="26"/>
      <c r="F32" s="52">
        <f t="shared" si="1"/>
        <v>502.33190827827434</v>
      </c>
      <c r="G32" s="52"/>
      <c r="H32" s="60"/>
      <c r="I32" s="60"/>
      <c r="J32" s="60"/>
    </row>
    <row r="33" spans="1:10" ht="14.25" customHeight="1">
      <c r="A33" s="21" t="s">
        <v>68</v>
      </c>
      <c r="B33" s="26">
        <v>534.022</v>
      </c>
      <c r="C33" s="26"/>
      <c r="D33" s="26">
        <v>2010.838</v>
      </c>
      <c r="E33" s="26"/>
      <c r="F33" s="52">
        <f>D33/B33*1000</f>
        <v>3765.459100935916</v>
      </c>
      <c r="G33" s="52"/>
      <c r="H33" s="60"/>
      <c r="I33" s="60"/>
      <c r="J33" s="60"/>
    </row>
    <row r="34" spans="1:10" ht="14.25" customHeight="1">
      <c r="A34" s="21" t="s">
        <v>69</v>
      </c>
      <c r="B34" s="26">
        <v>16.0779353</v>
      </c>
      <c r="C34" s="26"/>
      <c r="D34" s="26">
        <v>61.65372</v>
      </c>
      <c r="E34" s="26"/>
      <c r="F34" s="52">
        <f aca="true" t="shared" si="2" ref="F34:F40">D34/B34*1000</f>
        <v>3834.6789466182267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34.074</v>
      </c>
      <c r="C35" s="26"/>
      <c r="D35" s="26">
        <v>116.514</v>
      </c>
      <c r="E35" s="26"/>
      <c r="F35" s="52">
        <f t="shared" si="2"/>
        <v>3419.4400422609615</v>
      </c>
      <c r="G35" s="52"/>
      <c r="H35" s="60"/>
      <c r="I35" s="60"/>
      <c r="J35" s="60"/>
    </row>
    <row r="36" spans="1:10" ht="14.25" customHeight="1">
      <c r="A36" s="21" t="s">
        <v>71</v>
      </c>
      <c r="B36" s="26">
        <v>37</v>
      </c>
      <c r="C36" s="26"/>
      <c r="D36" s="26">
        <v>129</v>
      </c>
      <c r="E36" s="26"/>
      <c r="F36" s="52">
        <f t="shared" si="2"/>
        <v>3486.4864864864862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5.123</v>
      </c>
      <c r="C37" s="26"/>
      <c r="D37" s="26">
        <v>4.896</v>
      </c>
      <c r="E37" s="26"/>
      <c r="F37" s="52">
        <f t="shared" si="2"/>
        <v>955.6900253757564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97.24988830000001</v>
      </c>
      <c r="C38" s="26"/>
      <c r="D38" s="26">
        <v>381.92146</v>
      </c>
      <c r="E38" s="26"/>
      <c r="F38" s="52">
        <f t="shared" si="2"/>
        <v>3927.217467045666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32.343</v>
      </c>
      <c r="C39" s="26"/>
      <c r="D39" s="26">
        <v>119.841</v>
      </c>
      <c r="E39" s="26"/>
      <c r="F39" s="52">
        <f t="shared" si="2"/>
        <v>3705.314905852889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34.363</v>
      </c>
      <c r="C40" s="26"/>
      <c r="D40" s="26">
        <v>70.61</v>
      </c>
      <c r="E40" s="26"/>
      <c r="F40" s="52">
        <f t="shared" si="2"/>
        <v>2054.826412129325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19.925</v>
      </c>
      <c r="C41" s="26"/>
      <c r="D41" s="26">
        <v>13.583</v>
      </c>
      <c r="E41" s="26"/>
      <c r="F41" s="52">
        <f>D41/B41*1000</f>
        <v>681.7063989962359</v>
      </c>
      <c r="G41" s="52"/>
      <c r="H41" s="60"/>
      <c r="I41" s="60"/>
      <c r="J41" s="60"/>
    </row>
    <row r="42" spans="1:10" ht="14.25" customHeight="1">
      <c r="A42" s="21" t="s">
        <v>289</v>
      </c>
      <c r="B42" s="26">
        <f>B30</f>
        <v>6.2266545</v>
      </c>
      <c r="C42" s="26">
        <f>C30</f>
        <v>16.432</v>
      </c>
      <c r="D42" s="26">
        <f>D30</f>
        <v>5.17823</v>
      </c>
      <c r="E42" s="26">
        <f>E30</f>
        <v>30.622</v>
      </c>
      <c r="F42" s="52">
        <f>D42/B42*1000</f>
        <v>831.6231453021843</v>
      </c>
      <c r="G42" s="52">
        <f>E42/C42*1000</f>
        <v>1863.5589094449856</v>
      </c>
      <c r="H42" s="60">
        <f>(C42/B42-1)*100</f>
        <v>163.89773192008641</v>
      </c>
      <c r="I42" s="60">
        <f>(E42/D42-1)*100</f>
        <v>491.3603683111797</v>
      </c>
      <c r="J42" s="60">
        <f>(G42/F42-1)*100</f>
        <v>124.08694610920551</v>
      </c>
    </row>
    <row r="43" spans="1:10" ht="14.25" customHeight="1">
      <c r="A43" s="21" t="s">
        <v>294</v>
      </c>
      <c r="B43" s="26">
        <f>SUM(B30:B41)</f>
        <v>858.8314780999999</v>
      </c>
      <c r="C43" s="26"/>
      <c r="D43" s="26">
        <f>SUM(D30:D41)</f>
        <v>3033.9034100000003</v>
      </c>
      <c r="E43" s="26"/>
      <c r="F43" s="52">
        <f>D43/B43*1000</f>
        <v>3532.594562919294</v>
      </c>
      <c r="G43" s="52"/>
      <c r="H43" s="60"/>
      <c r="I43" s="60"/>
      <c r="J43" s="60"/>
    </row>
    <row r="44" spans="1:10" ht="14.25" customHeight="1">
      <c r="A44" s="21" t="s">
        <v>290</v>
      </c>
      <c r="B44" s="26">
        <f>B19+B42</f>
        <v>838.6330545000001</v>
      </c>
      <c r="C44" s="26">
        <f>C19+C42</f>
        <v>1019.317</v>
      </c>
      <c r="D44" s="26">
        <f>D19+D42</f>
        <v>3080.4065800000003</v>
      </c>
      <c r="E44" s="26">
        <f>E19+E42</f>
        <v>2586.3489999999997</v>
      </c>
      <c r="F44" s="52">
        <f>D44/B44*1000</f>
        <v>3673.1280307530496</v>
      </c>
      <c r="G44" s="52">
        <f>E44/C44*1000</f>
        <v>2537.335294123418</v>
      </c>
      <c r="H44" s="60">
        <f>(C44/B44-1)*100</f>
        <v>21.545054124741746</v>
      </c>
      <c r="I44" s="60">
        <f>(E44/D44-1)*100</f>
        <v>-16.038713305176767</v>
      </c>
      <c r="J44" s="60">
        <f>(G44/F44-1)*100</f>
        <v>-30.921675670444195</v>
      </c>
    </row>
    <row r="45" spans="1:12" ht="14.25" customHeight="1">
      <c r="A45" s="21" t="s">
        <v>268</v>
      </c>
      <c r="B45" s="26">
        <f>B20+B43</f>
        <v>6842.385078099999</v>
      </c>
      <c r="C45" s="26"/>
      <c r="D45" s="26">
        <f>D20+D43</f>
        <v>22401.08726</v>
      </c>
      <c r="E45" s="26"/>
      <c r="F45" s="52">
        <f>D45/B45*1000</f>
        <v>3273.871172743227</v>
      </c>
      <c r="G45" s="52"/>
      <c r="H45" s="60"/>
      <c r="I45" s="60"/>
      <c r="J45" s="60"/>
      <c r="L45" s="62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  <row r="48" ht="12">
      <c r="D48" s="29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Y39"/>
  <sheetViews>
    <sheetView zoomScale="110" zoomScaleNormal="110" zoomScalePageLayoutView="0" workbookViewId="0" topLeftCell="A13">
      <selection activeCell="J29" sqref="J29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54296875" style="95" customWidth="1"/>
    <col min="50" max="50" width="4.90625" style="95" customWidth="1"/>
    <col min="51" max="51" width="6.36328125" style="95" customWidth="1"/>
    <col min="52" max="16384" width="10.90625" style="95" customWidth="1"/>
  </cols>
  <sheetData>
    <row r="1" ht="10.5" customHeight="1"/>
    <row r="2" ht="15" customHeight="1"/>
    <row r="3" ht="15" customHeight="1"/>
    <row r="4" spans="39:51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</row>
    <row r="5" spans="38:51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</row>
    <row r="6" spans="38:51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/>
    </row>
    <row r="7" spans="38:51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/>
    </row>
    <row r="8" spans="38:51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/>
    </row>
    <row r="9" spans="38:51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/>
    </row>
    <row r="10" spans="38:51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/>
    </row>
    <row r="11" spans="38:51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/>
    </row>
    <row r="12" spans="38:51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/>
    </row>
    <row r="13" spans="38:51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/>
    </row>
    <row r="14" spans="38:51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/>
    </row>
    <row r="15" spans="38:51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/>
    </row>
    <row r="16" spans="38:51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1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</row>
    <row r="27" spans="38:51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</row>
    <row r="28" spans="38:51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/>
    </row>
    <row r="29" spans="38:51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</row>
    <row r="30" spans="38:51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/>
    </row>
    <row r="31" spans="38:51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/>
    </row>
    <row r="32" spans="38:51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/>
    </row>
    <row r="33" spans="38:51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/>
    </row>
    <row r="34" spans="38:51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/>
    </row>
    <row r="35" spans="38:51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</row>
    <row r="36" spans="38:51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/>
    </row>
    <row r="37" spans="38:51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</row>
    <row r="38" spans="38:51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paperSize="11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U39"/>
  <sheetViews>
    <sheetView zoomScalePageLayoutView="0" workbookViewId="0" topLeftCell="A13">
      <selection activeCell="P30" sqref="P3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54296875" style="10" customWidth="1"/>
    <col min="42" max="42" width="5.5429687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16384" width="10.90625" style="10" customWidth="1"/>
  </cols>
  <sheetData>
    <row r="2" spans="1:32" ht="12">
      <c r="A2" s="211" t="s">
        <v>17</v>
      </c>
      <c r="B2" s="211"/>
      <c r="C2" s="211"/>
      <c r="D2" s="211"/>
      <c r="E2" s="211"/>
      <c r="F2" s="211"/>
      <c r="G2" s="211"/>
      <c r="H2" s="211"/>
      <c r="I2" s="211"/>
      <c r="J2" s="21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3" t="s">
        <v>27</v>
      </c>
      <c r="B4" s="223"/>
      <c r="C4" s="223"/>
      <c r="D4" s="223"/>
      <c r="E4" s="223"/>
      <c r="F4" s="223"/>
      <c r="G4" s="223"/>
      <c r="H4" s="223"/>
      <c r="I4" s="223"/>
      <c r="J4" s="22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5" t="s">
        <v>118</v>
      </c>
      <c r="B5" s="214" t="s">
        <v>115</v>
      </c>
      <c r="C5" s="214"/>
      <c r="D5" s="214" t="s">
        <v>116</v>
      </c>
      <c r="E5" s="214"/>
      <c r="F5" s="214" t="s">
        <v>117</v>
      </c>
      <c r="G5" s="214"/>
      <c r="H5" s="221" t="s">
        <v>287</v>
      </c>
      <c r="I5" s="221"/>
      <c r="J5" s="22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27"/>
      <c r="B6" s="212" t="s">
        <v>119</v>
      </c>
      <c r="C6" s="212"/>
      <c r="D6" s="219" t="s">
        <v>214</v>
      </c>
      <c r="E6" s="219"/>
      <c r="F6" s="212" t="s">
        <v>208</v>
      </c>
      <c r="G6" s="212"/>
      <c r="H6" s="225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18"/>
      <c r="B7" s="40">
        <v>2015</v>
      </c>
      <c r="C7" s="40">
        <v>2016</v>
      </c>
      <c r="D7" s="40">
        <v>2015</v>
      </c>
      <c r="E7" s="40">
        <v>2016</v>
      </c>
      <c r="F7" s="40">
        <v>2015</v>
      </c>
      <c r="G7" s="40">
        <v>2016</v>
      </c>
      <c r="H7" s="226"/>
      <c r="I7" s="67" t="s">
        <v>216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136.692</v>
      </c>
      <c r="C8" s="26">
        <v>131.9328</v>
      </c>
      <c r="D8" s="26">
        <v>139.86020000000002</v>
      </c>
      <c r="E8" s="26">
        <v>145.46093</v>
      </c>
      <c r="F8" s="52">
        <f>D8/B8*1000</f>
        <v>1023.1776548737308</v>
      </c>
      <c r="G8" s="52">
        <f>E8/C8*1000</f>
        <v>1102.5380345145409</v>
      </c>
      <c r="H8" s="60">
        <f>(C8/B8-1)*100</f>
        <v>-3.481696075849372</v>
      </c>
      <c r="I8" s="60">
        <f>(E8/D8-1)*100</f>
        <v>4.004520228056285</v>
      </c>
      <c r="J8" s="60">
        <f>(G8/F8-1)*100</f>
        <v>7.7562659097166975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20.11768</v>
      </c>
      <c r="C9" s="26"/>
      <c r="D9" s="26">
        <v>81.30687</v>
      </c>
      <c r="E9" s="26"/>
      <c r="F9" s="52">
        <f aca="true" t="shared" si="0" ref="F9:F20">D9/B9*1000</f>
        <v>4041.562943639625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18.302</v>
      </c>
      <c r="C10" s="26"/>
      <c r="D10" s="26">
        <v>18.20448</v>
      </c>
      <c r="E10" s="26"/>
      <c r="F10" s="52">
        <f t="shared" si="0"/>
        <v>994.6716205879139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20.22</v>
      </c>
      <c r="C11" s="26"/>
      <c r="D11" s="26">
        <v>29.263</v>
      </c>
      <c r="E11" s="26"/>
      <c r="F11" s="52">
        <f t="shared" si="0"/>
        <v>1447.2304648862514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14.244</v>
      </c>
      <c r="C12" s="26"/>
      <c r="D12" s="26">
        <v>15.08567</v>
      </c>
      <c r="E12" s="26"/>
      <c r="F12" s="52">
        <f t="shared" si="0"/>
        <v>1059.0894411682114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89.947</v>
      </c>
      <c r="C13" s="26"/>
      <c r="D13" s="26">
        <v>123.574</v>
      </c>
      <c r="E13" s="26"/>
      <c r="F13" s="52">
        <f t="shared" si="0"/>
        <v>1373.8534915005503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22.131</v>
      </c>
      <c r="C14" s="26"/>
      <c r="D14" s="26">
        <v>29.454</v>
      </c>
      <c r="E14" s="26"/>
      <c r="F14" s="52">
        <f t="shared" si="0"/>
        <v>1330.8933170665582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33.246</v>
      </c>
      <c r="C15" s="26"/>
      <c r="D15" s="26">
        <v>42.953</v>
      </c>
      <c r="E15" s="26"/>
      <c r="F15" s="52">
        <f t="shared" si="0"/>
        <v>1291.9749744330145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45.23</v>
      </c>
      <c r="C16" s="26"/>
      <c r="D16" s="26">
        <v>50.685</v>
      </c>
      <c r="E16" s="26"/>
      <c r="F16" s="52">
        <f t="shared" si="0"/>
        <v>1120.6057926155208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179.886</v>
      </c>
      <c r="C17" s="26"/>
      <c r="D17" s="26">
        <v>170.793</v>
      </c>
      <c r="E17" s="26"/>
      <c r="F17" s="52">
        <f t="shared" si="0"/>
        <v>949.451319168807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130.602</v>
      </c>
      <c r="C18" s="26"/>
      <c r="D18" s="26">
        <v>164.45185999999998</v>
      </c>
      <c r="E18" s="26"/>
      <c r="F18" s="52">
        <f t="shared" si="0"/>
        <v>1259.183320316687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95.297</v>
      </c>
      <c r="C19" s="26"/>
      <c r="D19" s="26">
        <v>106.419</v>
      </c>
      <c r="E19" s="26"/>
      <c r="F19" s="52">
        <f t="shared" si="0"/>
        <v>1116.7088155975528</v>
      </c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288</v>
      </c>
      <c r="B20" s="26">
        <f>B8</f>
        <v>136.692</v>
      </c>
      <c r="C20" s="26">
        <f>C8</f>
        <v>131.9328</v>
      </c>
      <c r="D20" s="26">
        <f>D8</f>
        <v>139.86020000000002</v>
      </c>
      <c r="E20" s="26">
        <f>E8</f>
        <v>145.46093</v>
      </c>
      <c r="F20" s="52">
        <f t="shared" si="0"/>
        <v>1023.1776548737308</v>
      </c>
      <c r="G20" s="52">
        <f>E20/C20*1000</f>
        <v>1102.5380345145409</v>
      </c>
      <c r="H20" s="60">
        <f>(C20/B20-1)*100</f>
        <v>-3.481696075849372</v>
      </c>
      <c r="I20" s="60">
        <f>(E20/D20-1)*100</f>
        <v>4.004520228056285</v>
      </c>
      <c r="J20" s="60">
        <f>(G20/F20-1)*100</f>
        <v>7.7562659097166975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174</v>
      </c>
      <c r="B21" s="26">
        <f>SUM(B8:B19)</f>
        <v>805.91468</v>
      </c>
      <c r="C21" s="26"/>
      <c r="D21" s="26">
        <f>SUM(D8:D19)</f>
        <v>972.0500800000001</v>
      </c>
      <c r="E21" s="26"/>
      <c r="F21" s="26">
        <f>D21/B21*1000</f>
        <v>1206.1451467790612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199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7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</row>
    <row r="27" spans="34:47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</row>
    <row r="28" spans="34:47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/>
    </row>
    <row r="29" spans="34:47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/>
    </row>
    <row r="30" spans="34:47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/>
    </row>
    <row r="31" spans="34:47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/>
    </row>
    <row r="32" spans="34:47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/>
    </row>
    <row r="33" spans="34:47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/>
    </row>
    <row r="34" spans="34:47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/>
    </row>
    <row r="35" spans="34:47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/>
    </row>
    <row r="36" spans="34:47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/>
    </row>
    <row r="37" spans="34:47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/>
    </row>
    <row r="38" spans="34:47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A2:J2"/>
    <mergeCell ref="A4:J4"/>
    <mergeCell ref="B5:C5"/>
    <mergeCell ref="D5:E5"/>
    <mergeCell ref="F5:G5"/>
    <mergeCell ref="H5:J5"/>
    <mergeCell ref="A5:A7"/>
    <mergeCell ref="H6:H7"/>
    <mergeCell ref="B6:C6"/>
    <mergeCell ref="D6:E6"/>
    <mergeCell ref="F6:G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N39" sqref="N39"/>
    </sheetView>
  </sheetViews>
  <sheetFormatPr defaultColWidth="10.90625" defaultRowHeight="18"/>
  <cols>
    <col min="1" max="1" width="13.5429687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4.2734375" style="10" customWidth="1"/>
    <col min="40" max="16384" width="10.90625" style="10" customWidth="1"/>
  </cols>
  <sheetData>
    <row r="1" spans="1:8" ht="12">
      <c r="A1" s="211" t="s">
        <v>19</v>
      </c>
      <c r="B1" s="211"/>
      <c r="C1" s="211"/>
      <c r="D1" s="211"/>
      <c r="E1" s="211"/>
      <c r="F1" s="211"/>
      <c r="G1" s="211"/>
      <c r="H1" s="211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3" t="s">
        <v>29</v>
      </c>
      <c r="B3" s="223"/>
      <c r="C3" s="223"/>
      <c r="D3" s="223"/>
      <c r="E3" s="223"/>
      <c r="F3" s="223"/>
      <c r="G3" s="223"/>
      <c r="H3" s="223"/>
    </row>
    <row r="4" spans="1:37" ht="18" customHeight="1">
      <c r="A4" s="215" t="s">
        <v>83</v>
      </c>
      <c r="B4" s="223" t="s">
        <v>122</v>
      </c>
      <c r="C4" s="223"/>
      <c r="D4" s="223"/>
      <c r="E4" s="223"/>
      <c r="F4" s="223"/>
      <c r="G4" s="223"/>
      <c r="H4" s="223"/>
      <c r="AK4" s="35">
        <v>2015</v>
      </c>
    </row>
    <row r="5" spans="1:39" ht="12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41" t="s">
        <v>125</v>
      </c>
      <c r="H5" s="41" t="s">
        <v>124</v>
      </c>
      <c r="AK5" s="38" t="s">
        <v>93</v>
      </c>
      <c r="AL5" s="29">
        <v>1694.9268271</v>
      </c>
      <c r="AM5" s="98">
        <v>0.406992749007893</v>
      </c>
    </row>
    <row r="6" spans="1:39" ht="12">
      <c r="A6" s="218"/>
      <c r="B6" s="226"/>
      <c r="C6" s="226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1600</v>
      </c>
      <c r="AM6" s="98">
        <v>0.269677287782947</v>
      </c>
    </row>
    <row r="7" spans="1:39" ht="12">
      <c r="A7" s="21" t="s">
        <v>142</v>
      </c>
      <c r="B7" s="52">
        <v>725</v>
      </c>
      <c r="C7" s="52">
        <v>1600</v>
      </c>
      <c r="D7" s="118">
        <f aca="true" t="shared" si="0" ref="D7:D19">C7/$C$19*100</f>
        <v>23.384474496034635</v>
      </c>
      <c r="E7" s="160">
        <v>0</v>
      </c>
      <c r="F7" s="160">
        <v>925</v>
      </c>
      <c r="G7" s="55"/>
      <c r="H7" s="118">
        <f aca="true" t="shared" si="1" ref="H7:H14">F7/$F$19*100</f>
        <v>90.74699480979076</v>
      </c>
      <c r="AD7" s="44"/>
      <c r="AE7" s="44"/>
      <c r="AF7" s="44"/>
      <c r="AG7" s="44"/>
      <c r="AH7" s="44"/>
      <c r="AK7" s="38" t="s">
        <v>141</v>
      </c>
      <c r="AL7" s="29">
        <v>1312.2</v>
      </c>
      <c r="AM7" s="98">
        <v>0.224142594685925</v>
      </c>
    </row>
    <row r="8" spans="1:39" ht="12">
      <c r="A8" s="21" t="s">
        <v>144</v>
      </c>
      <c r="B8" s="26">
        <v>319.75176</v>
      </c>
      <c r="C8" s="52">
        <v>642.93674</v>
      </c>
      <c r="D8" s="60">
        <f t="shared" si="0"/>
        <v>9.396711124433532</v>
      </c>
      <c r="E8" s="145">
        <v>22.7376</v>
      </c>
      <c r="F8" s="145">
        <v>37.32384</v>
      </c>
      <c r="G8" s="55">
        <f>(F8/E8-1)*100</f>
        <v>64.15030610090773</v>
      </c>
      <c r="H8" s="60">
        <f t="shared" si="1"/>
        <v>3.66165007001239</v>
      </c>
      <c r="AK8" s="38" t="s">
        <v>92</v>
      </c>
      <c r="AL8" s="29">
        <v>600</v>
      </c>
      <c r="AM8" s="98">
        <v>0.0206680407552064</v>
      </c>
    </row>
    <row r="9" spans="1:39" ht="12">
      <c r="A9" s="21" t="s">
        <v>89</v>
      </c>
      <c r="B9" s="52">
        <v>294.6752838</v>
      </c>
      <c r="C9" s="52">
        <v>350.70524529999994</v>
      </c>
      <c r="D9" s="55">
        <f t="shared" si="0"/>
        <v>5.1256611652146375</v>
      </c>
      <c r="E9" s="145">
        <v>15.2471105</v>
      </c>
      <c r="F9" s="145">
        <v>30.98622</v>
      </c>
      <c r="G9" s="55">
        <f>(F9/E9-1)*100</f>
        <v>103.22683435658186</v>
      </c>
      <c r="H9" s="60">
        <f t="shared" si="1"/>
        <v>3.0398987519081455</v>
      </c>
      <c r="AK9" s="38" t="s">
        <v>87</v>
      </c>
      <c r="AL9" s="29">
        <v>550</v>
      </c>
      <c r="AM9" s="98">
        <v>0.0187479865443617</v>
      </c>
    </row>
    <row r="10" spans="1:39" ht="12">
      <c r="A10" s="21" t="s">
        <v>170</v>
      </c>
      <c r="B10" s="52">
        <v>48.122</v>
      </c>
      <c r="C10" s="52">
        <v>24.3556</v>
      </c>
      <c r="D10" s="55">
        <f t="shared" si="0"/>
        <v>0.3559643168972632</v>
      </c>
      <c r="E10" s="145">
        <v>0</v>
      </c>
      <c r="F10" s="145">
        <v>15.127600000000001</v>
      </c>
      <c r="G10" s="55"/>
      <c r="H10" s="60">
        <f t="shared" si="1"/>
        <v>1.4840910688482063</v>
      </c>
      <c r="AI10" s="76"/>
      <c r="AK10" s="38" t="s">
        <v>144</v>
      </c>
      <c r="AL10" s="29">
        <v>642.93674</v>
      </c>
      <c r="AM10" s="98">
        <v>0.0142860699022845</v>
      </c>
    </row>
    <row r="11" spans="1:40" ht="12">
      <c r="A11" s="21" t="s">
        <v>93</v>
      </c>
      <c r="B11" s="52">
        <v>3108.8114029</v>
      </c>
      <c r="C11" s="52">
        <v>1694.9268271</v>
      </c>
      <c r="D11" s="55">
        <f t="shared" si="0"/>
        <v>24.77185822560304</v>
      </c>
      <c r="E11" s="145">
        <v>800.1830785</v>
      </c>
      <c r="F11" s="145">
        <v>0.1593513</v>
      </c>
      <c r="G11" s="55"/>
      <c r="H11" s="60">
        <f t="shared" si="1"/>
        <v>0.015633136858414498</v>
      </c>
      <c r="AD11" s="73"/>
      <c r="AK11" s="10" t="s">
        <v>126</v>
      </c>
      <c r="AL11" s="29">
        <v>442.0829188999999</v>
      </c>
      <c r="AM11" s="98">
        <v>0.0435833619285888</v>
      </c>
      <c r="AN11" s="29"/>
    </row>
    <row r="12" spans="1:39" ht="12">
      <c r="A12" s="153" t="s">
        <v>141</v>
      </c>
      <c r="B12" s="27">
        <v>5537.360000000001</v>
      </c>
      <c r="C12" s="27">
        <v>1312.2</v>
      </c>
      <c r="D12" s="55">
        <f t="shared" si="0"/>
        <v>19.178192146060407</v>
      </c>
      <c r="E12" s="145"/>
      <c r="F12" s="145"/>
      <c r="G12" s="55"/>
      <c r="H12" s="60">
        <f t="shared" si="1"/>
        <v>0</v>
      </c>
      <c r="AD12" s="73"/>
      <c r="AL12" s="29"/>
      <c r="AM12" s="98"/>
    </row>
    <row r="13" spans="1:39" ht="12.75" customHeight="1">
      <c r="A13" s="21" t="s">
        <v>92</v>
      </c>
      <c r="B13" s="52">
        <v>4900</v>
      </c>
      <c r="C13" s="52">
        <v>600</v>
      </c>
      <c r="D13" s="55">
        <f t="shared" si="0"/>
        <v>8.769177936012989</v>
      </c>
      <c r="E13" s="145"/>
      <c r="F13" s="145"/>
      <c r="G13" s="55"/>
      <c r="H13" s="60">
        <f t="shared" si="1"/>
        <v>0</v>
      </c>
      <c r="J13" s="29"/>
      <c r="AK13" s="11"/>
      <c r="AL13" s="44">
        <f>SUM(AL5:AL12)</f>
        <v>6842.146486</v>
      </c>
      <c r="AM13" s="98">
        <v>1</v>
      </c>
    </row>
    <row r="14" spans="1:10" ht="12">
      <c r="A14" s="21" t="s">
        <v>87</v>
      </c>
      <c r="B14" s="52">
        <v>3598.655</v>
      </c>
      <c r="C14" s="52">
        <v>550</v>
      </c>
      <c r="D14" s="55">
        <f t="shared" si="0"/>
        <v>8.038413108011905</v>
      </c>
      <c r="E14" s="145"/>
      <c r="F14" s="145"/>
      <c r="G14" s="55"/>
      <c r="H14" s="60">
        <f t="shared" si="1"/>
        <v>0</v>
      </c>
      <c r="J14" s="73"/>
    </row>
    <row r="15" spans="1:8" ht="12">
      <c r="A15" s="21" t="s">
        <v>166</v>
      </c>
      <c r="B15" s="52">
        <v>1900</v>
      </c>
      <c r="C15" s="52">
        <v>0</v>
      </c>
      <c r="D15" s="55">
        <f t="shared" si="0"/>
        <v>0</v>
      </c>
      <c r="E15" s="145"/>
      <c r="F15" s="145"/>
      <c r="G15" s="55"/>
      <c r="H15" s="60"/>
    </row>
    <row r="16" spans="1:39" ht="12">
      <c r="A16" s="21" t="s">
        <v>225</v>
      </c>
      <c r="B16" s="52">
        <v>1214.775</v>
      </c>
      <c r="C16" s="52">
        <v>0</v>
      </c>
      <c r="D16" s="55">
        <f t="shared" si="0"/>
        <v>0</v>
      </c>
      <c r="E16" s="26"/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18</v>
      </c>
      <c r="C17" s="52">
        <v>0</v>
      </c>
      <c r="D17" s="55">
        <f t="shared" si="0"/>
        <v>0</v>
      </c>
      <c r="E17" s="26"/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1247.5086751000001</v>
      </c>
      <c r="C18" s="52">
        <v>67.02207359999998</v>
      </c>
      <c r="D18" s="55">
        <f t="shared" si="0"/>
        <v>0.9795474817315976</v>
      </c>
      <c r="E18" s="26">
        <v>0.4652655</v>
      </c>
      <c r="F18" s="26">
        <v>10.72049</v>
      </c>
      <c r="G18" s="55">
        <f>(F18/E18-1)*100</f>
        <v>2204.1661159058644</v>
      </c>
      <c r="H18" s="55">
        <f>F18/$F$19*100</f>
        <v>1.051732162582069</v>
      </c>
      <c r="K18" s="147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22912.659121800003</v>
      </c>
      <c r="C19" s="52">
        <f>SUM(C7:C18)</f>
        <v>6842.146486</v>
      </c>
      <c r="D19" s="55">
        <f t="shared" si="0"/>
        <v>100</v>
      </c>
      <c r="E19" s="28">
        <f>SUM(E7:E18)</f>
        <v>838.6330545</v>
      </c>
      <c r="F19" s="28">
        <f>SUM(F7:F18)</f>
        <v>1019.3175013000001</v>
      </c>
      <c r="G19" s="55">
        <f>(F19/E19-1)*100</f>
        <v>21.5451139005874</v>
      </c>
      <c r="H19" s="55">
        <f>F19/$F$19*100</f>
        <v>100</v>
      </c>
      <c r="AK19" s="12" t="str">
        <f>A7</f>
        <v>Cuba</v>
      </c>
      <c r="AL19" s="44">
        <f>F7</f>
        <v>925</v>
      </c>
      <c r="AM19" s="44">
        <f>AL19/$AL$25*100</f>
        <v>90.74699480979078</v>
      </c>
    </row>
    <row r="20" spans="1:39" ht="12">
      <c r="A20" s="47" t="s">
        <v>204</v>
      </c>
      <c r="B20" s="53"/>
      <c r="C20" s="53"/>
      <c r="D20" s="53"/>
      <c r="E20" s="53"/>
      <c r="F20" s="53"/>
      <c r="G20" s="53"/>
      <c r="H20" s="54"/>
      <c r="AK20" s="11" t="str">
        <f>A8</f>
        <v>Bolivia</v>
      </c>
      <c r="AL20" s="44">
        <f>F8</f>
        <v>37.32384</v>
      </c>
      <c r="AM20" s="44">
        <f>AL20/$AL$25*100</f>
        <v>3.66165007001239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7"/>
      <c r="K21" s="147"/>
      <c r="AK21" s="11" t="str">
        <f>A9</f>
        <v>Perú</v>
      </c>
      <c r="AL21" s="44">
        <f>F9</f>
        <v>30.98622</v>
      </c>
      <c r="AM21" s="44">
        <f>AL21/$AL$25*100</f>
        <v>3.039898751908146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Panamá</v>
      </c>
      <c r="AL22" s="44">
        <f>F10</f>
        <v>15.127600000000001</v>
      </c>
      <c r="AM22" s="44">
        <f>AL22/$AL$25*100</f>
        <v>1.4840910688482065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10.8798413</v>
      </c>
      <c r="AM23" s="44">
        <f>AL23/$AL$25*100</f>
        <v>1.0673652994404836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99.99999999999999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1019.3175013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6"/>
  <sheetViews>
    <sheetView zoomScalePageLayoutView="0" workbookViewId="0" topLeftCell="A10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4" t="s">
        <v>249</v>
      </c>
      <c r="B7" s="2"/>
      <c r="C7" s="2"/>
      <c r="D7" s="2"/>
      <c r="E7" s="2"/>
      <c r="F7" s="2"/>
    </row>
    <row r="10" ht="15">
      <c r="A10" s="3" t="s">
        <v>270</v>
      </c>
    </row>
    <row r="14" ht="30">
      <c r="A14" s="121" t="s">
        <v>167</v>
      </c>
    </row>
    <row r="19" ht="15">
      <c r="A19" s="4" t="s">
        <v>222</v>
      </c>
    </row>
    <row r="20" ht="15">
      <c r="A20" s="4" t="s">
        <v>224</v>
      </c>
    </row>
    <row r="28" ht="15">
      <c r="A28" s="4" t="s">
        <v>227</v>
      </c>
    </row>
    <row r="30" ht="15">
      <c r="A30" s="4"/>
    </row>
    <row r="31" ht="15">
      <c r="A31" s="4" t="s">
        <v>223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155"/>
    </row>
    <row r="38" ht="15">
      <c r="A38" s="4"/>
    </row>
    <row r="39" ht="15">
      <c r="A39" s="4"/>
    </row>
    <row r="40" ht="15">
      <c r="A40" s="4"/>
    </row>
    <row r="41" ht="15">
      <c r="A41" s="164" t="s">
        <v>254</v>
      </c>
    </row>
    <row r="42" ht="15">
      <c r="A42" s="164" t="s">
        <v>255</v>
      </c>
    </row>
    <row r="43" ht="15">
      <c r="A43" s="164" t="s">
        <v>256</v>
      </c>
    </row>
    <row r="44" ht="15">
      <c r="A44" s="165" t="s">
        <v>257</v>
      </c>
    </row>
    <row r="45" ht="15">
      <c r="A45" s="35"/>
    </row>
    <row r="46" ht="15">
      <c r="A46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paperSize="11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O25" sqref="O25:O26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54296875" style="10" customWidth="1"/>
    <col min="14" max="54" width="6.36328125" style="10" customWidth="1"/>
    <col min="55" max="56" width="7.72265625" style="10" customWidth="1"/>
    <col min="57" max="57" width="2.5429687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54296875" style="10" customWidth="1"/>
    <col min="66" max="66" width="4.90625" style="10" customWidth="1"/>
    <col min="67" max="69" width="4.99609375" style="10" customWidth="1"/>
    <col min="70" max="70" width="5.8125" style="10" customWidth="1"/>
    <col min="71" max="16384" width="10.90625" style="10" customWidth="1"/>
  </cols>
  <sheetData>
    <row r="1" spans="1:55" ht="12">
      <c r="A1" s="211" t="s">
        <v>21</v>
      </c>
      <c r="B1" s="211"/>
      <c r="C1" s="211"/>
      <c r="D1" s="211"/>
      <c r="E1" s="211"/>
      <c r="F1" s="211"/>
      <c r="G1" s="211"/>
      <c r="H1" s="211"/>
      <c r="I1" s="211"/>
      <c r="J1" s="21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3" t="s">
        <v>30</v>
      </c>
      <c r="B3" s="223"/>
      <c r="C3" s="223"/>
      <c r="D3" s="223"/>
      <c r="E3" s="223"/>
      <c r="F3" s="223"/>
      <c r="G3" s="223"/>
      <c r="H3" s="223"/>
      <c r="I3" s="223"/>
      <c r="J3" s="22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5" t="s">
        <v>118</v>
      </c>
      <c r="B4" s="225" t="s">
        <v>115</v>
      </c>
      <c r="C4" s="225"/>
      <c r="D4" s="225" t="s">
        <v>116</v>
      </c>
      <c r="E4" s="225"/>
      <c r="F4" s="225" t="s">
        <v>117</v>
      </c>
      <c r="G4" s="225"/>
      <c r="H4" s="234" t="s">
        <v>287</v>
      </c>
      <c r="I4" s="234"/>
      <c r="J4" s="2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27"/>
      <c r="B5" s="212" t="s">
        <v>119</v>
      </c>
      <c r="C5" s="212"/>
      <c r="D5" s="219" t="s">
        <v>214</v>
      </c>
      <c r="E5" s="219"/>
      <c r="F5" s="212" t="s">
        <v>208</v>
      </c>
      <c r="G5" s="212"/>
      <c r="H5" s="225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18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226"/>
      <c r="I6" s="67" t="s">
        <v>216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831.967</v>
      </c>
      <c r="C7" s="26">
        <v>515.703</v>
      </c>
      <c r="D7" s="26">
        <v>3849.8683199999996</v>
      </c>
      <c r="E7" s="26">
        <v>1686.461</v>
      </c>
      <c r="F7" s="52">
        <f>D7/B7*1000</f>
        <v>4627.429116779872</v>
      </c>
      <c r="G7" s="52">
        <f>E7/C7*1000</f>
        <v>3270.2175476970274</v>
      </c>
      <c r="H7" s="60">
        <f>(C7/B7-1)*100</f>
        <v>-38.01400776713499</v>
      </c>
      <c r="I7" s="60">
        <f>(E7/D7-1)*100</f>
        <v>-56.19431991377824</v>
      </c>
      <c r="J7" s="60">
        <f>(G7/F7-1)*100</f>
        <v>-29.329710619690673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1008.70438</v>
      </c>
      <c r="C8" s="26"/>
      <c r="D8" s="26">
        <v>4623.6420100000005</v>
      </c>
      <c r="E8" s="26"/>
      <c r="F8" s="52">
        <f aca="true" t="shared" si="0" ref="F8:F18">D8/B8*1000</f>
        <v>4583.743365920549</v>
      </c>
      <c r="G8" s="52"/>
      <c r="H8" s="60"/>
      <c r="I8" s="60"/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693.315</v>
      </c>
      <c r="C9" s="26"/>
      <c r="D9" s="26">
        <v>2988.97461</v>
      </c>
      <c r="E9" s="26"/>
      <c r="F9" s="52">
        <f t="shared" si="0"/>
        <v>4311.135068475369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341.718</v>
      </c>
      <c r="C10" s="26"/>
      <c r="D10" s="26">
        <v>1344.6284</v>
      </c>
      <c r="E10" s="26"/>
      <c r="F10" s="52">
        <f t="shared" si="0"/>
        <v>3934.906560380197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475.96</v>
      </c>
      <c r="C11" s="26"/>
      <c r="D11" s="26">
        <v>2000.22766</v>
      </c>
      <c r="E11" s="26"/>
      <c r="F11" s="52">
        <f t="shared" si="0"/>
        <v>4202.512101857299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161.326</v>
      </c>
      <c r="C12" s="26"/>
      <c r="D12" s="26">
        <v>668.80171</v>
      </c>
      <c r="E12" s="26"/>
      <c r="F12" s="52">
        <f t="shared" si="0"/>
        <v>4145.653583427345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325</v>
      </c>
      <c r="C13" s="26"/>
      <c r="D13" s="26">
        <v>1292.4828</v>
      </c>
      <c r="E13" s="26"/>
      <c r="F13" s="52">
        <f t="shared" si="0"/>
        <v>3976.870153846154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269.517</v>
      </c>
      <c r="C14" s="26"/>
      <c r="D14" s="26">
        <v>1045.426</v>
      </c>
      <c r="E14" s="26"/>
      <c r="F14" s="52">
        <f t="shared" si="0"/>
        <v>3878.8870460861467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290.62028999999995</v>
      </c>
      <c r="C15" s="26"/>
      <c r="D15" s="26">
        <v>1088.88143</v>
      </c>
      <c r="E15" s="26"/>
      <c r="F15" s="52">
        <f t="shared" si="0"/>
        <v>3746.7495129125364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289.057</v>
      </c>
      <c r="C16" s="26"/>
      <c r="D16" s="26">
        <v>997.291</v>
      </c>
      <c r="E16" s="26"/>
      <c r="F16" s="52">
        <f t="shared" si="0"/>
        <v>3450.153429946343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464.86175000000003</v>
      </c>
      <c r="C17" s="26"/>
      <c r="D17" s="26">
        <v>1578.1184400000002</v>
      </c>
      <c r="E17" s="26"/>
      <c r="F17" s="52">
        <f t="shared" si="0"/>
        <v>3394.812414658767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345.2</v>
      </c>
      <c r="C18" s="26"/>
      <c r="D18" s="26">
        <v>1089.612</v>
      </c>
      <c r="E18" s="26"/>
      <c r="F18" s="52">
        <f t="shared" si="0"/>
        <v>3156.465816917729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295</v>
      </c>
      <c r="B19" s="26">
        <f>B7</f>
        <v>831.967</v>
      </c>
      <c r="C19" s="26">
        <f>C7</f>
        <v>515.703</v>
      </c>
      <c r="D19" s="26">
        <f>D7</f>
        <v>3849.8683199999996</v>
      </c>
      <c r="E19" s="26">
        <f>E7</f>
        <v>1686.461</v>
      </c>
      <c r="F19" s="52">
        <f>D19/B19*1000</f>
        <v>4627.429116779872</v>
      </c>
      <c r="G19" s="52">
        <f>E19/C19*1000</f>
        <v>3270.2175476970274</v>
      </c>
      <c r="H19" s="60">
        <f>(C19/B19-1)*100</f>
        <v>-38.01400776713499</v>
      </c>
      <c r="I19" s="60">
        <f>(E19/D19-1)*100</f>
        <v>-56.19431991377824</v>
      </c>
      <c r="J19" s="60">
        <f>(G19/F19-1)*100</f>
        <v>-29.329710619690673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174</v>
      </c>
      <c r="B20" s="26">
        <f>SUM(B7:B18)</f>
        <v>5497.2464199999995</v>
      </c>
      <c r="C20" s="26"/>
      <c r="D20" s="26">
        <f>SUM(D7:D18)</f>
        <v>22567.954380000003</v>
      </c>
      <c r="E20" s="26"/>
      <c r="F20" s="52">
        <f>D20/B20*1000</f>
        <v>4105.319764799629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0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</row>
    <row r="26" spans="57:70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</row>
    <row r="27" spans="57:70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/>
    </row>
    <row r="28" spans="57:70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/>
    </row>
    <row r="29" spans="57:70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/>
    </row>
    <row r="30" spans="57:70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/>
    </row>
    <row r="31" spans="57:70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/>
    </row>
    <row r="32" spans="57:70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/>
    </row>
    <row r="33" spans="57:70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/>
    </row>
    <row r="34" spans="57:70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/>
    </row>
    <row r="35" spans="57:70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/>
    </row>
    <row r="36" spans="57:70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/>
    </row>
    <row r="37" spans="57:70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A1:J1"/>
    <mergeCell ref="A3:J3"/>
    <mergeCell ref="B4:C4"/>
    <mergeCell ref="D4:E4"/>
    <mergeCell ref="F4:G4"/>
    <mergeCell ref="H4:J4"/>
    <mergeCell ref="A4:A6"/>
    <mergeCell ref="H5:H6"/>
    <mergeCell ref="B5:C5"/>
    <mergeCell ref="D5:E5"/>
    <mergeCell ref="F5:G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M38" sqref="M38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273437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1" t="s">
        <v>22</v>
      </c>
      <c r="B1" s="211"/>
      <c r="C1" s="211"/>
      <c r="D1" s="211"/>
      <c r="E1" s="211"/>
      <c r="F1" s="211"/>
      <c r="G1" s="211"/>
      <c r="H1" s="211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2" t="s">
        <v>31</v>
      </c>
      <c r="B3" s="212"/>
      <c r="C3" s="212"/>
      <c r="D3" s="212"/>
      <c r="E3" s="212"/>
      <c r="F3" s="212"/>
      <c r="G3" s="212"/>
      <c r="H3" s="212"/>
    </row>
    <row r="4" spans="1:8" ht="13.5" customHeight="1">
      <c r="A4" s="215" t="s">
        <v>83</v>
      </c>
      <c r="B4" s="223" t="s">
        <v>122</v>
      </c>
      <c r="C4" s="223"/>
      <c r="D4" s="223"/>
      <c r="E4" s="223"/>
      <c r="F4" s="223"/>
      <c r="G4" s="223"/>
      <c r="H4" s="223"/>
    </row>
    <row r="5" spans="1:37" ht="13.5" customHeight="1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18"/>
      <c r="B6" s="226"/>
      <c r="C6" s="226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J6" s="38" t="s">
        <v>94</v>
      </c>
      <c r="AK6" s="42">
        <v>3274.8521800000003</v>
      </c>
    </row>
    <row r="7" spans="1:37" ht="13.5" customHeight="1">
      <c r="A7" s="38" t="s">
        <v>94</v>
      </c>
      <c r="B7" s="177">
        <v>4220.87774</v>
      </c>
      <c r="C7" s="177">
        <v>3274.8521800000003</v>
      </c>
      <c r="D7" s="161">
        <f aca="true" t="shared" si="0" ref="D7:D16">C7/$C$16*100</f>
        <v>59.572419785076626</v>
      </c>
      <c r="E7" s="177">
        <v>351.56331</v>
      </c>
      <c r="F7" s="177">
        <v>262.24069000000003</v>
      </c>
      <c r="G7" s="60">
        <f>(F7/E7-1)*100</f>
        <v>-25.407264483884838</v>
      </c>
      <c r="H7" s="99">
        <f aca="true" t="shared" si="1" ref="H7:H16">F7/$F$16*100</f>
        <v>50.851026256679155</v>
      </c>
      <c r="AJ7" s="38" t="s">
        <v>168</v>
      </c>
      <c r="AK7" s="42">
        <v>1226.68458</v>
      </c>
    </row>
    <row r="8" spans="1:37" ht="13.5" customHeight="1">
      <c r="A8" s="21" t="s">
        <v>95</v>
      </c>
      <c r="B8" s="145">
        <v>1381.54639</v>
      </c>
      <c r="C8" s="145">
        <v>478.95582</v>
      </c>
      <c r="D8" s="149">
        <f t="shared" si="0"/>
        <v>8.712624448150082</v>
      </c>
      <c r="E8" s="145">
        <v>0</v>
      </c>
      <c r="F8" s="145">
        <v>137.38380999999998</v>
      </c>
      <c r="G8" s="60"/>
      <c r="H8" s="60">
        <f t="shared" si="1"/>
        <v>26.6400600515222</v>
      </c>
      <c r="AJ8" s="38" t="s">
        <v>95</v>
      </c>
      <c r="AK8" s="42">
        <v>478.95582</v>
      </c>
    </row>
    <row r="9" spans="1:37" ht="13.5" customHeight="1">
      <c r="A9" s="21" t="s">
        <v>168</v>
      </c>
      <c r="B9" s="26">
        <v>358.52701</v>
      </c>
      <c r="C9" s="26">
        <v>1226.68458</v>
      </c>
      <c r="D9" s="149">
        <f t="shared" si="0"/>
        <v>22.314463287817897</v>
      </c>
      <c r="E9" s="26">
        <v>429.84560999999997</v>
      </c>
      <c r="F9" s="26">
        <v>47.97422</v>
      </c>
      <c r="G9" s="60">
        <f>(F9/E9-1)*100</f>
        <v>-88.83919740392369</v>
      </c>
      <c r="H9" s="60">
        <f t="shared" si="1"/>
        <v>9.302668936936149</v>
      </c>
      <c r="AJ9" s="38" t="s">
        <v>141</v>
      </c>
      <c r="AK9" s="42">
        <v>199.93139000000002</v>
      </c>
    </row>
    <row r="10" spans="1:37" ht="13.5" customHeight="1">
      <c r="A10" s="21" t="s">
        <v>92</v>
      </c>
      <c r="B10" s="26">
        <v>0</v>
      </c>
      <c r="C10" s="26">
        <v>46.472</v>
      </c>
      <c r="D10" s="149">
        <f t="shared" si="0"/>
        <v>0.8453662455848865</v>
      </c>
      <c r="E10" s="26">
        <v>0</v>
      </c>
      <c r="F10" s="26">
        <v>23.503</v>
      </c>
      <c r="G10" s="60"/>
      <c r="H10" s="60">
        <f t="shared" si="1"/>
        <v>4.557460820099009</v>
      </c>
      <c r="J10" s="150"/>
      <c r="AJ10" s="38" t="s">
        <v>89</v>
      </c>
      <c r="AK10" s="42">
        <v>142.24743</v>
      </c>
    </row>
    <row r="11" spans="1:37" ht="13.5" customHeight="1">
      <c r="A11" s="21" t="s">
        <v>89</v>
      </c>
      <c r="B11" s="145">
        <v>142.93242</v>
      </c>
      <c r="C11" s="145">
        <v>142.24743</v>
      </c>
      <c r="D11" s="149">
        <f t="shared" si="0"/>
        <v>2.587604920020635</v>
      </c>
      <c r="E11" s="145">
        <v>0</v>
      </c>
      <c r="F11" s="145">
        <v>23.473959999999998</v>
      </c>
      <c r="G11" s="60"/>
      <c r="H11" s="60">
        <f t="shared" si="1"/>
        <v>4.551829681001205</v>
      </c>
      <c r="AJ11" s="11" t="s">
        <v>126</v>
      </c>
      <c r="AK11" s="44">
        <v>174.5999884</v>
      </c>
    </row>
    <row r="12" spans="1:37" ht="13.5" customHeight="1">
      <c r="A12" s="21" t="s">
        <v>143</v>
      </c>
      <c r="B12" s="26">
        <v>60.02903</v>
      </c>
      <c r="C12" s="145">
        <v>60.018910000000005</v>
      </c>
      <c r="D12" s="149">
        <f t="shared" si="0"/>
        <v>1.0917963636339558</v>
      </c>
      <c r="E12" s="26">
        <v>0</v>
      </c>
      <c r="F12" s="145">
        <v>20.00015</v>
      </c>
      <c r="G12" s="60"/>
      <c r="H12" s="60">
        <f t="shared" si="1"/>
        <v>3.8782240574013187</v>
      </c>
      <c r="AJ12" s="11"/>
      <c r="AK12" s="44">
        <f>SUM(AK6:AK11)</f>
        <v>5497.271388400001</v>
      </c>
    </row>
    <row r="13" spans="1:37" ht="13.5" customHeight="1">
      <c r="A13" s="21" t="s">
        <v>141</v>
      </c>
      <c r="B13" s="145">
        <v>1742.05901</v>
      </c>
      <c r="C13" s="145">
        <v>199.93139000000002</v>
      </c>
      <c r="D13" s="60">
        <f t="shared" si="0"/>
        <v>3.6369265049678883</v>
      </c>
      <c r="E13" s="145">
        <v>49.99084</v>
      </c>
      <c r="F13" s="145">
        <v>0</v>
      </c>
      <c r="G13" s="60"/>
      <c r="H13" s="60">
        <f t="shared" si="1"/>
        <v>0</v>
      </c>
      <c r="I13" s="102"/>
      <c r="AJ13" s="103"/>
      <c r="AK13" s="104"/>
    </row>
    <row r="14" spans="1:37" ht="13.5" customHeight="1">
      <c r="A14" s="21" t="s">
        <v>142</v>
      </c>
      <c r="B14" s="26">
        <v>23.01653</v>
      </c>
      <c r="C14" s="26">
        <v>66</v>
      </c>
      <c r="D14" s="149">
        <f t="shared" si="0"/>
        <v>1.2005976116500796</v>
      </c>
      <c r="E14" s="26"/>
      <c r="F14" s="26"/>
      <c r="G14" s="60"/>
      <c r="H14" s="60">
        <f t="shared" si="1"/>
        <v>0</v>
      </c>
      <c r="AJ14" s="103"/>
      <c r="AK14" s="103"/>
    </row>
    <row r="15" spans="1:37" ht="13.5" customHeight="1">
      <c r="A15" s="21" t="s">
        <v>126</v>
      </c>
      <c r="B15" s="26">
        <v>480.7</v>
      </c>
      <c r="C15" s="26">
        <v>2.1</v>
      </c>
      <c r="D15" s="149">
        <f t="shared" si="0"/>
        <v>0.03820083309795708</v>
      </c>
      <c r="E15" s="26">
        <v>0.53724</v>
      </c>
      <c r="F15" s="26">
        <v>1.128</v>
      </c>
      <c r="G15" s="60">
        <f>(F15/E15-1)*100</f>
        <v>109.9620281438463</v>
      </c>
      <c r="H15" s="60">
        <f t="shared" si="1"/>
        <v>0.21873019636096167</v>
      </c>
      <c r="AJ15" s="103"/>
      <c r="AK15" s="103"/>
    </row>
    <row r="16" spans="1:37" ht="13.5" customHeight="1">
      <c r="A16" s="21" t="s">
        <v>77</v>
      </c>
      <c r="B16" s="52">
        <f>SUM(B7:B15)</f>
        <v>8409.688129999999</v>
      </c>
      <c r="C16" s="52">
        <f>SUM(C7:C15)</f>
        <v>5497.26231</v>
      </c>
      <c r="D16" s="120">
        <f t="shared" si="0"/>
        <v>100</v>
      </c>
      <c r="E16" s="28">
        <f>SUM(E7:E15)</f>
        <v>831.937</v>
      </c>
      <c r="F16" s="28">
        <f>SUM(F7:F15)</f>
        <v>515.70383</v>
      </c>
      <c r="G16" s="55">
        <f>(F16/E16-1)*100</f>
        <v>-38.011672758874774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199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262.24069000000003</v>
      </c>
      <c r="AL17" s="105">
        <f>AK17/$AK$24</f>
        <v>0.5085102625667915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Corea del Sur</v>
      </c>
      <c r="AK18" s="44">
        <f>F8</f>
        <v>137.38380999999998</v>
      </c>
      <c r="AL18" s="105">
        <f>AK18/$AK$24</f>
        <v>0.266400600515222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Rusia</v>
      </c>
      <c r="AK19" s="44">
        <f>F9</f>
        <v>47.97422</v>
      </c>
      <c r="AL19" s="105">
        <f>AK19/$AK$24</f>
        <v>0.09302668936936148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23.503</v>
      </c>
      <c r="AL20" s="105">
        <f>AK20/$AK$24</f>
        <v>0.04557460820099009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8"/>
      <c r="AJ21" s="11" t="s">
        <v>126</v>
      </c>
      <c r="AK21" s="44">
        <f>SUM(F11:F15)</f>
        <v>44.602109999999996</v>
      </c>
      <c r="AL21" s="105">
        <f>AK21/$AK$24</f>
        <v>0.08648783934763485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515.70383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7"/>
  <sheetViews>
    <sheetView zoomScale="96" zoomScaleNormal="96" zoomScaleSheetLayoutView="75" zoomScalePageLayoutView="0" workbookViewId="0" topLeftCell="A1">
      <selection activeCell="J52" sqref="J52"/>
    </sheetView>
  </sheetViews>
  <sheetFormatPr defaultColWidth="10.90625" defaultRowHeight="18"/>
  <cols>
    <col min="1" max="1" width="8.8125" style="10" customWidth="1"/>
    <col min="2" max="2" width="13.453125" style="10" customWidth="1"/>
    <col min="3" max="5" width="13.5429687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1" t="s">
        <v>24</v>
      </c>
      <c r="B2" s="211"/>
      <c r="C2" s="211"/>
      <c r="D2" s="211"/>
      <c r="E2" s="211"/>
    </row>
    <row r="3" spans="1:5" ht="12">
      <c r="A3" s="34"/>
      <c r="B3" s="34"/>
      <c r="C3" s="34"/>
      <c r="D3" s="34"/>
      <c r="E3" s="34"/>
    </row>
    <row r="4" spans="1:5" ht="12">
      <c r="A4" s="235" t="s">
        <v>32</v>
      </c>
      <c r="B4" s="236"/>
      <c r="C4" s="236"/>
      <c r="D4" s="236"/>
      <c r="E4" s="237"/>
    </row>
    <row r="5" spans="1:5" ht="12">
      <c r="A5" s="238" t="s">
        <v>291</v>
      </c>
      <c r="B5" s="239"/>
      <c r="C5" s="239"/>
      <c r="D5" s="239"/>
      <c r="E5" s="240"/>
    </row>
    <row r="6" spans="1:5" ht="12">
      <c r="A6" s="84" t="s">
        <v>98</v>
      </c>
      <c r="B6" s="241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2"/>
      <c r="C7" s="50" t="s">
        <v>119</v>
      </c>
      <c r="D7" s="50" t="s">
        <v>214</v>
      </c>
      <c r="E7" s="23" t="s">
        <v>210</v>
      </c>
    </row>
    <row r="8" spans="1:5" ht="12">
      <c r="A8" s="143">
        <v>4061030</v>
      </c>
      <c r="B8" s="188" t="s">
        <v>171</v>
      </c>
      <c r="C8" s="173">
        <v>47.01</v>
      </c>
      <c r="D8" s="173">
        <v>177.285</v>
      </c>
      <c r="E8" s="172">
        <f>D8/C8*1000</f>
        <v>3771.218889597958</v>
      </c>
    </row>
    <row r="9" spans="1:36" ht="12">
      <c r="A9" s="144"/>
      <c r="B9" s="171" t="s">
        <v>77</v>
      </c>
      <c r="C9" s="175">
        <f>SUM(C8:C8)</f>
        <v>47.01</v>
      </c>
      <c r="D9" s="175">
        <f>SUM(D8:D8)</f>
        <v>177.285</v>
      </c>
      <c r="E9" s="52">
        <f>D9/C9*1000</f>
        <v>3771.218889597958</v>
      </c>
      <c r="AH9" s="10" t="str">
        <f>B8</f>
        <v>Mozzarella</v>
      </c>
      <c r="AI9" s="58">
        <f>C9</f>
        <v>47.01</v>
      </c>
      <c r="AJ9" s="76">
        <f>AI9/$AI$12*100</f>
        <v>9.115711950483126</v>
      </c>
    </row>
    <row r="10" spans="1:36" ht="12">
      <c r="A10" s="87"/>
      <c r="B10" s="11"/>
      <c r="C10" s="176"/>
      <c r="D10" s="176"/>
      <c r="E10" s="52"/>
      <c r="AH10" s="10" t="str">
        <f>B11</f>
        <v>Gouda y del tipo gouda</v>
      </c>
      <c r="AI10" s="60">
        <f>C11</f>
        <v>468.164</v>
      </c>
      <c r="AJ10" s="76">
        <f>AI10/$AI$12*100</f>
        <v>90.7817096274406</v>
      </c>
    </row>
    <row r="11" spans="1:36" ht="12">
      <c r="A11" s="178">
        <v>4069010</v>
      </c>
      <c r="B11" s="11" t="s">
        <v>139</v>
      </c>
      <c r="C11" s="174">
        <v>468.164</v>
      </c>
      <c r="D11" s="174">
        <v>1502.489</v>
      </c>
      <c r="E11" s="52">
        <f>D11/C11*1000</f>
        <v>3209.3219470100225</v>
      </c>
      <c r="AH11" s="73" t="str">
        <f>B12</f>
        <v>Quesos, los demás</v>
      </c>
      <c r="AI11" s="60">
        <f>C12</f>
        <v>0.529</v>
      </c>
      <c r="AJ11" s="76">
        <f>AI11/$AI$12*100</f>
        <v>0.10257842207627259</v>
      </c>
    </row>
    <row r="12" spans="1:36" ht="12">
      <c r="A12" s="178">
        <v>4069040</v>
      </c>
      <c r="B12" s="11" t="s">
        <v>265</v>
      </c>
      <c r="C12" s="174">
        <v>0.529</v>
      </c>
      <c r="D12" s="174">
        <v>6.687</v>
      </c>
      <c r="E12" s="52">
        <f>D12/C12*1000</f>
        <v>12640.831758034026</v>
      </c>
      <c r="AI12" s="73">
        <f>SUM(AI9:AI11)</f>
        <v>515.703</v>
      </c>
      <c r="AJ12" s="76">
        <f>AI12/$AI$12*100</f>
        <v>100</v>
      </c>
    </row>
    <row r="13" spans="1:35" ht="12">
      <c r="A13" s="87"/>
      <c r="B13" s="11" t="s">
        <v>77</v>
      </c>
      <c r="C13" s="176">
        <f>SUM(C11:C12)</f>
        <v>468.693</v>
      </c>
      <c r="D13" s="176">
        <f>SUM(D11:D12)</f>
        <v>1509.176</v>
      </c>
      <c r="E13" s="52">
        <f>D13/C13*1000</f>
        <v>3219.9670146556487</v>
      </c>
      <c r="AI13" s="73"/>
    </row>
    <row r="14" spans="1:35" ht="12">
      <c r="A14" s="87"/>
      <c r="B14" s="11"/>
      <c r="C14" s="176"/>
      <c r="D14" s="176"/>
      <c r="E14" s="52"/>
      <c r="AI14" s="73"/>
    </row>
    <row r="15" spans="1:35" ht="12">
      <c r="A15" s="88"/>
      <c r="B15" s="11" t="s">
        <v>77</v>
      </c>
      <c r="C15" s="176">
        <f>C13+C9</f>
        <v>515.703</v>
      </c>
      <c r="D15" s="176">
        <f>D13+D9</f>
        <v>1686.461</v>
      </c>
      <c r="E15" s="52">
        <f>D15/C15*1000</f>
        <v>3270.2175476970274</v>
      </c>
      <c r="AI15" s="73"/>
    </row>
    <row r="16" spans="1:35" ht="12">
      <c r="A16" s="88"/>
      <c r="B16" s="22"/>
      <c r="C16" s="26"/>
      <c r="D16" s="26"/>
      <c r="E16" s="52"/>
      <c r="AI16" s="73"/>
    </row>
    <row r="17" spans="1:36" ht="12">
      <c r="A17" s="88"/>
      <c r="B17" s="22"/>
      <c r="C17" s="60"/>
      <c r="D17" s="60"/>
      <c r="E17" s="52"/>
      <c r="AJ17" s="134"/>
    </row>
    <row r="18" spans="1:36" ht="12">
      <c r="A18" s="88"/>
      <c r="B18" s="64"/>
      <c r="C18" s="24"/>
      <c r="D18" s="24"/>
      <c r="E18" s="22"/>
      <c r="AJ18" s="134"/>
    </row>
    <row r="19" spans="1:36" ht="12">
      <c r="A19" s="47" t="s">
        <v>199</v>
      </c>
      <c r="B19" s="53"/>
      <c r="C19" s="53"/>
      <c r="D19" s="53"/>
      <c r="E19" s="54"/>
      <c r="AJ19" s="134"/>
    </row>
    <row r="20" ht="12">
      <c r="AJ20" s="134"/>
    </row>
    <row r="21" ht="12">
      <c r="AJ21" s="134"/>
    </row>
    <row r="22" ht="12">
      <c r="AJ22" s="134"/>
    </row>
    <row r="23" ht="12">
      <c r="AJ23" s="134"/>
    </row>
    <row r="24" spans="34:35" ht="12">
      <c r="AH24" s="73"/>
      <c r="AI24" s="73"/>
    </row>
    <row r="25" spans="34:35" ht="12">
      <c r="AH25" s="73"/>
      <c r="AI25" s="73"/>
    </row>
    <row r="26" spans="34:35" ht="12">
      <c r="AH26" s="73"/>
      <c r="AI26" s="73"/>
    </row>
    <row r="29" spans="34:35" ht="12">
      <c r="AH29" s="73"/>
      <c r="AI29" s="73"/>
    </row>
    <row r="30" spans="34:35" ht="12">
      <c r="AH30" s="73"/>
      <c r="AI30" s="73"/>
    </row>
    <row r="31" spans="34:35" ht="12.75" customHeight="1">
      <c r="AH31" s="73"/>
      <c r="AI31" s="73"/>
    </row>
    <row r="35" spans="34:35" ht="12">
      <c r="AH35" s="10" t="s">
        <v>140</v>
      </c>
      <c r="AI35" s="73"/>
    </row>
    <row r="36" ht="12">
      <c r="AI36" s="73"/>
    </row>
    <row r="37" ht="12">
      <c r="AI37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paperSize="119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87" zoomScaleNormal="87" zoomScaleSheetLayoutView="75" zoomScalePageLayoutView="0" workbookViewId="0" topLeftCell="A1">
      <selection activeCell="I37" sqref="I37"/>
    </sheetView>
  </sheetViews>
  <sheetFormatPr defaultColWidth="6.453125" defaultRowHeight="18"/>
  <cols>
    <col min="1" max="1" width="9.99609375" style="10" customWidth="1"/>
    <col min="2" max="13" width="5.0859375" style="10" customWidth="1"/>
    <col min="14" max="16" width="4.90625" style="10" customWidth="1"/>
    <col min="17" max="17" width="5.0859375" style="10" customWidth="1"/>
    <col min="18" max="16384" width="6.453125" style="10" customWidth="1"/>
  </cols>
  <sheetData>
    <row r="1" spans="1:17" ht="12">
      <c r="A1" s="211" t="s">
        <v>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4.25" customHeight="1">
      <c r="A3" s="251" t="s">
        <v>33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3"/>
    </row>
    <row r="4" spans="1:17" ht="14.25" customHeight="1">
      <c r="A4" s="258" t="s">
        <v>253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</row>
    <row r="5" spans="1:17" ht="12">
      <c r="A5" s="245" t="s">
        <v>206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7"/>
    </row>
    <row r="6" spans="1:17" ht="18" customHeight="1">
      <c r="A6" s="248" t="s">
        <v>151</v>
      </c>
      <c r="B6" s="248">
        <v>2002</v>
      </c>
      <c r="C6" s="248">
        <v>2003</v>
      </c>
      <c r="D6" s="248">
        <v>2004</v>
      </c>
      <c r="E6" s="248">
        <v>2005</v>
      </c>
      <c r="F6" s="250">
        <v>2006</v>
      </c>
      <c r="G6" s="250">
        <v>2007</v>
      </c>
      <c r="H6" s="250">
        <v>2008</v>
      </c>
      <c r="I6" s="250">
        <v>2009</v>
      </c>
      <c r="J6" s="250">
        <v>2010</v>
      </c>
      <c r="K6" s="250">
        <v>2011</v>
      </c>
      <c r="L6" s="243">
        <v>2012</v>
      </c>
      <c r="M6" s="257">
        <v>2013</v>
      </c>
      <c r="N6" s="261">
        <v>2014</v>
      </c>
      <c r="O6" s="255">
        <v>2015</v>
      </c>
      <c r="P6" s="254" t="s">
        <v>283</v>
      </c>
      <c r="Q6" s="255"/>
    </row>
    <row r="7" spans="1:17" ht="12">
      <c r="A7" s="248"/>
      <c r="B7" s="248"/>
      <c r="C7" s="248"/>
      <c r="D7" s="248"/>
      <c r="E7" s="248"/>
      <c r="F7" s="250"/>
      <c r="G7" s="250"/>
      <c r="H7" s="250"/>
      <c r="I7" s="250"/>
      <c r="J7" s="250"/>
      <c r="K7" s="250"/>
      <c r="L7" s="243"/>
      <c r="M7" s="257"/>
      <c r="N7" s="243"/>
      <c r="O7" s="257"/>
      <c r="P7" s="256"/>
      <c r="Q7" s="257"/>
    </row>
    <row r="8" spans="1:17" ht="12">
      <c r="A8" s="249"/>
      <c r="B8" s="249"/>
      <c r="C8" s="249"/>
      <c r="D8" s="249"/>
      <c r="E8" s="249"/>
      <c r="F8" s="226"/>
      <c r="G8" s="226"/>
      <c r="H8" s="226"/>
      <c r="I8" s="226"/>
      <c r="J8" s="226"/>
      <c r="K8" s="226"/>
      <c r="L8" s="244"/>
      <c r="M8" s="263"/>
      <c r="N8" s="262"/>
      <c r="O8" s="263"/>
      <c r="P8" s="202">
        <v>2015</v>
      </c>
      <c r="Q8" s="203">
        <v>2016</v>
      </c>
    </row>
    <row r="9" spans="1:17" ht="12">
      <c r="A9" s="108"/>
      <c r="B9" s="108"/>
      <c r="C9" s="16"/>
      <c r="D9" s="108"/>
      <c r="E9" s="108"/>
      <c r="F9" s="22"/>
      <c r="G9" s="22"/>
      <c r="H9" s="22"/>
      <c r="I9" s="22"/>
      <c r="J9" s="22"/>
      <c r="K9" s="22"/>
      <c r="L9" s="22"/>
      <c r="M9" s="22"/>
      <c r="N9" s="22"/>
      <c r="O9" s="22"/>
      <c r="P9" s="189"/>
      <c r="Q9" s="22"/>
    </row>
    <row r="10" spans="1:17" ht="12">
      <c r="A10" s="107" t="s">
        <v>150</v>
      </c>
      <c r="B10" s="107"/>
      <c r="C10" s="16"/>
      <c r="D10" s="107"/>
      <c r="E10" s="10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1">
        <v>44970</v>
      </c>
      <c r="C11" s="110">
        <v>55458</v>
      </c>
      <c r="D11" s="111">
        <v>85519</v>
      </c>
      <c r="E11" s="111">
        <v>115211</v>
      </c>
      <c r="F11" s="52">
        <v>121980</v>
      </c>
      <c r="G11" s="52">
        <v>173548</v>
      </c>
      <c r="H11" s="52">
        <v>226406</v>
      </c>
      <c r="I11" s="52">
        <v>129655</v>
      </c>
      <c r="J11" s="52">
        <v>159263</v>
      </c>
      <c r="K11" s="52">
        <v>201828</v>
      </c>
      <c r="L11" s="52">
        <v>212166.809</v>
      </c>
      <c r="M11" s="52">
        <v>269747.933</v>
      </c>
      <c r="N11" s="52">
        <v>299788.25544</v>
      </c>
      <c r="O11" s="52">
        <v>172765.05684</v>
      </c>
      <c r="P11" s="52">
        <v>19970.558109999998</v>
      </c>
      <c r="Q11" s="52">
        <v>14332.21862</v>
      </c>
    </row>
    <row r="12" spans="1:17" ht="12">
      <c r="A12" s="107" t="s">
        <v>153</v>
      </c>
      <c r="B12" s="111">
        <v>5438</v>
      </c>
      <c r="C12" s="110">
        <v>1732</v>
      </c>
      <c r="D12" s="111">
        <v>124.8</v>
      </c>
      <c r="E12" s="111">
        <v>2683.14</v>
      </c>
      <c r="F12" s="52">
        <v>51.2</v>
      </c>
      <c r="G12" s="52">
        <v>3.546</v>
      </c>
      <c r="H12" s="52">
        <v>905.941</v>
      </c>
      <c r="I12" s="52">
        <v>46.076</v>
      </c>
      <c r="J12" s="52">
        <v>10904.167</v>
      </c>
      <c r="K12" s="52">
        <v>19332</v>
      </c>
      <c r="L12" s="52">
        <v>24722.592</v>
      </c>
      <c r="M12" s="52">
        <v>22047.008</v>
      </c>
      <c r="N12" s="52">
        <v>18627.3737</v>
      </c>
      <c r="O12" s="52">
        <v>3938.38127</v>
      </c>
      <c r="P12" s="52">
        <v>165.28546</v>
      </c>
      <c r="Q12" s="52">
        <v>105.41363</v>
      </c>
    </row>
    <row r="13" spans="1:17" ht="12">
      <c r="A13" s="109" t="s">
        <v>154</v>
      </c>
      <c r="B13" s="14">
        <f>B12/B11*100</f>
        <v>12.092506115187902</v>
      </c>
      <c r="C13" s="14">
        <f>C12/C11*100</f>
        <v>3.1230841357423635</v>
      </c>
      <c r="D13" s="14">
        <f aca="true" t="shared" si="0" ref="D13:K13">D12/D11*100</f>
        <v>0.14593248284007063</v>
      </c>
      <c r="E13" s="15">
        <f t="shared" si="0"/>
        <v>2.3288922064733404</v>
      </c>
      <c r="F13" s="14">
        <f t="shared" si="0"/>
        <v>0.04197409411378915</v>
      </c>
      <c r="G13" s="14">
        <f t="shared" si="0"/>
        <v>0.0020432387581533636</v>
      </c>
      <c r="H13" s="14">
        <f t="shared" si="0"/>
        <v>0.40014001395722726</v>
      </c>
      <c r="I13" s="14">
        <f t="shared" si="0"/>
        <v>0.03553738768269639</v>
      </c>
      <c r="J13" s="14">
        <f t="shared" si="0"/>
        <v>6.8466417184154515</v>
      </c>
      <c r="K13" s="14">
        <f t="shared" si="0"/>
        <v>9.578452940127237</v>
      </c>
      <c r="L13" s="14">
        <f aca="true" t="shared" si="1" ref="L13:Q13">L12/L11*100</f>
        <v>11.652431460191307</v>
      </c>
      <c r="M13" s="14">
        <f t="shared" si="1"/>
        <v>8.173188856279392</v>
      </c>
      <c r="N13" s="14">
        <f t="shared" si="1"/>
        <v>6.2135101565805355</v>
      </c>
      <c r="O13" s="14">
        <f t="shared" si="1"/>
        <v>2.2796168056410773</v>
      </c>
      <c r="P13" s="14">
        <f t="shared" si="1"/>
        <v>0.827645672642646</v>
      </c>
      <c r="Q13" s="14">
        <f t="shared" si="1"/>
        <v>0.7355011306686305</v>
      </c>
    </row>
    <row r="14" spans="1:17" ht="12">
      <c r="A14" s="107"/>
      <c r="B14" s="112"/>
      <c r="C14" s="113"/>
      <c r="D14" s="112"/>
      <c r="E14" s="1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2"/>
      <c r="C15" s="113"/>
      <c r="D15" s="112"/>
      <c r="E15" s="1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1">
        <v>25668</v>
      </c>
      <c r="C16" s="110">
        <v>72162</v>
      </c>
      <c r="D16" s="111">
        <v>50688</v>
      </c>
      <c r="E16" s="111">
        <v>85423</v>
      </c>
      <c r="F16" s="52">
        <v>86123</v>
      </c>
      <c r="G16" s="52">
        <v>73945</v>
      </c>
      <c r="H16" s="52">
        <v>102085</v>
      </c>
      <c r="I16" s="52">
        <v>76384</v>
      </c>
      <c r="J16" s="52">
        <v>89288</v>
      </c>
      <c r="K16" s="52">
        <v>128986</v>
      </c>
      <c r="L16" s="52">
        <v>187700.777</v>
      </c>
      <c r="M16" s="52">
        <v>219229.934</v>
      </c>
      <c r="N16" s="52">
        <v>224993.99202</v>
      </c>
      <c r="O16" s="52">
        <v>212543.79512999998</v>
      </c>
      <c r="P16" s="52">
        <v>11652.215400000001</v>
      </c>
      <c r="Q16" s="52">
        <v>12796.27439</v>
      </c>
    </row>
    <row r="17" spans="1:17" ht="12">
      <c r="A17" s="107" t="s">
        <v>153</v>
      </c>
      <c r="B17" s="111">
        <v>15926</v>
      </c>
      <c r="C17" s="110">
        <v>48103</v>
      </c>
      <c r="D17" s="111">
        <v>34183</v>
      </c>
      <c r="E17" s="111">
        <v>65933</v>
      </c>
      <c r="F17" s="52">
        <v>67546</v>
      </c>
      <c r="G17" s="52">
        <v>40935</v>
      </c>
      <c r="H17" s="52">
        <v>52177</v>
      </c>
      <c r="I17" s="52">
        <v>53324</v>
      </c>
      <c r="J17" s="52">
        <v>48690</v>
      </c>
      <c r="K17" s="52">
        <v>66968</v>
      </c>
      <c r="L17" s="52">
        <v>81738.159</v>
      </c>
      <c r="M17" s="52">
        <v>76079.264</v>
      </c>
      <c r="N17" s="52">
        <v>70930.06764</v>
      </c>
      <c r="O17" s="52">
        <v>64906.6165</v>
      </c>
      <c r="P17" s="52">
        <v>4055.82845</v>
      </c>
      <c r="Q17" s="52">
        <v>3422.6339500000004</v>
      </c>
    </row>
    <row r="18" spans="1:17" ht="12">
      <c r="A18" s="109" t="s">
        <v>154</v>
      </c>
      <c r="B18" s="14">
        <f>B17/B16*100</f>
        <v>62.046127473897464</v>
      </c>
      <c r="C18" s="14">
        <f>C17/C16*100</f>
        <v>66.6597378121449</v>
      </c>
      <c r="D18" s="14">
        <f aca="true" t="shared" si="2" ref="D18:I18">D17/D16*100</f>
        <v>67.4380523989899</v>
      </c>
      <c r="E18" s="15">
        <f t="shared" si="2"/>
        <v>77.18413073762336</v>
      </c>
      <c r="F18" s="14">
        <f t="shared" si="2"/>
        <v>78.42968777213984</v>
      </c>
      <c r="G18" s="14">
        <f t="shared" si="2"/>
        <v>55.35871255662993</v>
      </c>
      <c r="H18" s="14">
        <f t="shared" si="2"/>
        <v>51.11132879463193</v>
      </c>
      <c r="I18" s="14">
        <f t="shared" si="2"/>
        <v>69.81043150397988</v>
      </c>
      <c r="J18" s="14">
        <f aca="true" t="shared" si="3" ref="J18:Q18">J17/J16*100</f>
        <v>54.531403996057705</v>
      </c>
      <c r="K18" s="14">
        <f t="shared" si="3"/>
        <v>51.91881289442265</v>
      </c>
      <c r="L18" s="14">
        <f t="shared" si="3"/>
        <v>43.54705414991436</v>
      </c>
      <c r="M18" s="14">
        <f t="shared" si="3"/>
        <v>34.702954387606574</v>
      </c>
      <c r="N18" s="14">
        <f>N17/N16*100</f>
        <v>31.525316299865878</v>
      </c>
      <c r="O18" s="14">
        <f>O17/O16*100</f>
        <v>30.537996397542734</v>
      </c>
      <c r="P18" s="14"/>
      <c r="Q18" s="14">
        <f t="shared" si="3"/>
        <v>26.747112836801247</v>
      </c>
    </row>
    <row r="19" spans="1:17" ht="12">
      <c r="A19" s="107"/>
      <c r="B19" s="112"/>
      <c r="C19" s="113"/>
      <c r="D19" s="112"/>
      <c r="E19" s="1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207</v>
      </c>
      <c r="B20" s="112"/>
      <c r="C20" s="113"/>
      <c r="D20" s="112"/>
      <c r="E20" s="1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H21">B12</f>
        <v>5438</v>
      </c>
      <c r="C21" s="110">
        <f t="shared" si="4"/>
        <v>1732</v>
      </c>
      <c r="D21" s="110">
        <f t="shared" si="4"/>
        <v>124.8</v>
      </c>
      <c r="E21" s="111">
        <f t="shared" si="4"/>
        <v>2683.14</v>
      </c>
      <c r="F21" s="111">
        <f t="shared" si="4"/>
        <v>51.2</v>
      </c>
      <c r="G21" s="111">
        <f t="shared" si="4"/>
        <v>3.546</v>
      </c>
      <c r="H21" s="111">
        <f t="shared" si="4"/>
        <v>905.941</v>
      </c>
      <c r="I21" s="111">
        <f aca="true" t="shared" si="5" ref="I21:Q21">I12</f>
        <v>46.076</v>
      </c>
      <c r="J21" s="111">
        <f t="shared" si="5"/>
        <v>10904.167</v>
      </c>
      <c r="K21" s="111">
        <f t="shared" si="5"/>
        <v>19332</v>
      </c>
      <c r="L21" s="111">
        <f t="shared" si="5"/>
        <v>24722.592</v>
      </c>
      <c r="M21" s="111">
        <f t="shared" si="5"/>
        <v>22047.008</v>
      </c>
      <c r="N21" s="111">
        <f>N12</f>
        <v>18627.3737</v>
      </c>
      <c r="O21" s="111">
        <f>O12</f>
        <v>3938.38127</v>
      </c>
      <c r="P21" s="111">
        <f>P12</f>
        <v>165.28546</v>
      </c>
      <c r="Q21" s="111">
        <f t="shared" si="5"/>
        <v>105.41363</v>
      </c>
    </row>
    <row r="22" spans="1:17" ht="12">
      <c r="A22" s="107" t="s">
        <v>156</v>
      </c>
      <c r="B22" s="110">
        <f aca="true" t="shared" si="6" ref="B22:H22">B17</f>
        <v>15926</v>
      </c>
      <c r="C22" s="110">
        <f t="shared" si="6"/>
        <v>48103</v>
      </c>
      <c r="D22" s="110">
        <f t="shared" si="6"/>
        <v>34183</v>
      </c>
      <c r="E22" s="111">
        <f t="shared" si="6"/>
        <v>65933</v>
      </c>
      <c r="F22" s="111">
        <f t="shared" si="6"/>
        <v>67546</v>
      </c>
      <c r="G22" s="111">
        <f t="shared" si="6"/>
        <v>40935</v>
      </c>
      <c r="H22" s="111">
        <f t="shared" si="6"/>
        <v>52177</v>
      </c>
      <c r="I22" s="111">
        <f aca="true" t="shared" si="7" ref="I22:Q22">I17</f>
        <v>53324</v>
      </c>
      <c r="J22" s="111">
        <f t="shared" si="7"/>
        <v>48690</v>
      </c>
      <c r="K22" s="111">
        <f t="shared" si="7"/>
        <v>66968</v>
      </c>
      <c r="L22" s="111">
        <f t="shared" si="7"/>
        <v>81738.159</v>
      </c>
      <c r="M22" s="111">
        <f t="shared" si="7"/>
        <v>76079.264</v>
      </c>
      <c r="N22" s="111">
        <f>N17</f>
        <v>70930.06764</v>
      </c>
      <c r="O22" s="111">
        <f>O17</f>
        <v>64906.6165</v>
      </c>
      <c r="P22" s="111">
        <f>P17</f>
        <v>4055.82845</v>
      </c>
      <c r="Q22" s="111">
        <f t="shared" si="7"/>
        <v>3422.6339500000004</v>
      </c>
    </row>
    <row r="23" spans="1:17" ht="12">
      <c r="A23" s="107" t="s">
        <v>157</v>
      </c>
      <c r="B23" s="110">
        <f aca="true" t="shared" si="8" ref="B23:H23">B21-B22</f>
        <v>-10488</v>
      </c>
      <c r="C23" s="110">
        <f t="shared" si="8"/>
        <v>-46371</v>
      </c>
      <c r="D23" s="110">
        <f t="shared" si="8"/>
        <v>-34058.2</v>
      </c>
      <c r="E23" s="111">
        <f t="shared" si="8"/>
        <v>-63249.86</v>
      </c>
      <c r="F23" s="111">
        <f t="shared" si="8"/>
        <v>-67494.8</v>
      </c>
      <c r="G23" s="111">
        <f t="shared" si="8"/>
        <v>-40931.454</v>
      </c>
      <c r="H23" s="111">
        <f t="shared" si="8"/>
        <v>-51271.059</v>
      </c>
      <c r="I23" s="111">
        <f aca="true" t="shared" si="9" ref="I23:Q23">I21-I22</f>
        <v>-53277.924</v>
      </c>
      <c r="J23" s="111">
        <f t="shared" si="9"/>
        <v>-37785.833</v>
      </c>
      <c r="K23" s="111">
        <f t="shared" si="9"/>
        <v>-47636</v>
      </c>
      <c r="L23" s="111">
        <f t="shared" si="9"/>
        <v>-57015.566999999995</v>
      </c>
      <c r="M23" s="111">
        <f t="shared" si="9"/>
        <v>-54032.255999999994</v>
      </c>
      <c r="N23" s="111">
        <f>N21-N22</f>
        <v>-52302.69394</v>
      </c>
      <c r="O23" s="111">
        <f>O21-O22</f>
        <v>-60968.23523</v>
      </c>
      <c r="P23" s="111">
        <f>P21-P22</f>
        <v>-3890.54299</v>
      </c>
      <c r="Q23" s="111">
        <f t="shared" si="9"/>
        <v>-3317.2203200000004</v>
      </c>
    </row>
    <row r="24" spans="1:17" ht="12">
      <c r="A24" s="13"/>
      <c r="B24" s="18"/>
      <c r="C24" s="18"/>
      <c r="D24" s="18"/>
      <c r="E24" s="13"/>
      <c r="F24" s="16"/>
      <c r="G24" s="16"/>
      <c r="H24" s="16"/>
      <c r="I24" s="16"/>
      <c r="J24" s="16"/>
      <c r="K24" s="16"/>
      <c r="L24" s="16"/>
      <c r="M24" s="22"/>
      <c r="N24" s="16"/>
      <c r="O24" s="16"/>
      <c r="P24" s="16"/>
      <c r="Q24" s="22"/>
    </row>
    <row r="25" spans="1:17" ht="12">
      <c r="A25" s="114" t="s">
        <v>200</v>
      </c>
      <c r="B25" s="17"/>
      <c r="C25" s="17"/>
      <c r="D25" s="17"/>
      <c r="E25" s="115"/>
      <c r="F25" s="115"/>
      <c r="G25" s="115"/>
      <c r="H25" s="115"/>
      <c r="I25" s="115"/>
      <c r="J25" s="115"/>
      <c r="K25" s="115"/>
      <c r="L25" s="115"/>
      <c r="M25" s="53"/>
      <c r="N25" s="115"/>
      <c r="O25" s="115"/>
      <c r="P25" s="115"/>
      <c r="Q25" s="54"/>
    </row>
    <row r="28" spans="2:13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2:13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20">
    <mergeCell ref="P6:Q7"/>
    <mergeCell ref="A6:A8"/>
    <mergeCell ref="A4:Q4"/>
    <mergeCell ref="N6:N8"/>
    <mergeCell ref="F6:F8"/>
    <mergeCell ref="E6:E8"/>
    <mergeCell ref="G6:G8"/>
    <mergeCell ref="M6:M8"/>
    <mergeCell ref="I6:I8"/>
    <mergeCell ref="O6:O8"/>
    <mergeCell ref="L6:L8"/>
    <mergeCell ref="A5:Q5"/>
    <mergeCell ref="C6:C8"/>
    <mergeCell ref="K6:K8"/>
    <mergeCell ref="A1:Q1"/>
    <mergeCell ref="B6:B8"/>
    <mergeCell ref="D6:D8"/>
    <mergeCell ref="H6:H8"/>
    <mergeCell ref="A3:Q3"/>
    <mergeCell ref="J6:J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paperSize="11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A35"/>
  <sheetViews>
    <sheetView zoomScale="112" zoomScaleNormal="112" zoomScaleSheetLayoutView="75" zoomScalePageLayoutView="0" workbookViewId="0" topLeftCell="A1">
      <selection activeCell="N27" sqref="N27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37" width="2.54296875" style="151" customWidth="1"/>
    <col min="38" max="46" width="2.453125" style="151" customWidth="1"/>
    <col min="47" max="47" width="2.453125" style="152" customWidth="1"/>
    <col min="48" max="51" width="4.2734375" style="151" customWidth="1"/>
    <col min="52" max="53" width="3.6328125" style="151" customWidth="1"/>
    <col min="54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1" t="s">
        <v>158</v>
      </c>
    </row>
    <row r="8" ht="12" customHeight="1"/>
    <row r="9" spans="37:53" ht="12" customHeight="1">
      <c r="AK9" s="190"/>
      <c r="AL9" s="191">
        <v>2002</v>
      </c>
      <c r="AM9" s="191">
        <v>2003</v>
      </c>
      <c r="AN9" s="192">
        <v>2004</v>
      </c>
      <c r="AO9" s="192">
        <v>2005</v>
      </c>
      <c r="AP9" s="193">
        <v>2006</v>
      </c>
      <c r="AQ9" s="193">
        <v>2007</v>
      </c>
      <c r="AR9" s="193">
        <v>2008</v>
      </c>
      <c r="AS9" s="151">
        <v>2009</v>
      </c>
      <c r="AT9" s="151">
        <v>2010</v>
      </c>
      <c r="AU9" s="194">
        <v>2011</v>
      </c>
      <c r="AV9" s="151">
        <v>2012</v>
      </c>
      <c r="AW9" s="151">
        <v>2013</v>
      </c>
      <c r="AX9" s="151">
        <v>2014</v>
      </c>
      <c r="AY9" s="151">
        <v>2015</v>
      </c>
      <c r="AZ9" s="193" t="s">
        <v>292</v>
      </c>
      <c r="BA9" s="193" t="s">
        <v>293</v>
      </c>
    </row>
    <row r="10" spans="37:53" ht="12" customHeight="1">
      <c r="AK10" s="195" t="s">
        <v>159</v>
      </c>
      <c r="AL10" s="196">
        <v>25668</v>
      </c>
      <c r="AM10" s="196">
        <v>72162</v>
      </c>
      <c r="AN10" s="196">
        <v>50688</v>
      </c>
      <c r="AO10" s="196">
        <v>85423</v>
      </c>
      <c r="AP10" s="152">
        <v>86123</v>
      </c>
      <c r="AQ10" s="152">
        <v>73945</v>
      </c>
      <c r="AR10" s="152">
        <v>102085</v>
      </c>
      <c r="AS10" s="152">
        <v>76384</v>
      </c>
      <c r="AT10" s="152">
        <v>89288</v>
      </c>
      <c r="AU10" s="152">
        <v>128986</v>
      </c>
      <c r="AV10" s="152">
        <v>187700.777</v>
      </c>
      <c r="AW10" s="152">
        <v>219229.934</v>
      </c>
      <c r="AX10" s="152">
        <v>224997.767</v>
      </c>
      <c r="AY10" s="152">
        <v>212543.79512999998</v>
      </c>
      <c r="AZ10" s="152">
        <v>11652.215400000001</v>
      </c>
      <c r="BA10" s="152">
        <v>12796.27439</v>
      </c>
    </row>
    <row r="11" spans="37:53" ht="12" customHeight="1">
      <c r="AK11" s="190" t="s">
        <v>160</v>
      </c>
      <c r="AL11" s="196">
        <v>44970</v>
      </c>
      <c r="AM11" s="196">
        <v>55458</v>
      </c>
      <c r="AN11" s="196">
        <v>85519</v>
      </c>
      <c r="AO11" s="196">
        <v>115211</v>
      </c>
      <c r="AP11" s="152">
        <v>121980</v>
      </c>
      <c r="AQ11" s="152">
        <v>173548</v>
      </c>
      <c r="AR11" s="152">
        <v>226406</v>
      </c>
      <c r="AS11" s="152">
        <v>129655</v>
      </c>
      <c r="AT11" s="152">
        <v>159263</v>
      </c>
      <c r="AU11" s="152">
        <v>201828</v>
      </c>
      <c r="AV11" s="152">
        <v>212166.809</v>
      </c>
      <c r="AW11" s="152">
        <v>269747.933</v>
      </c>
      <c r="AX11" s="152">
        <v>299788.25544</v>
      </c>
      <c r="AY11" s="152">
        <v>172765.05684</v>
      </c>
      <c r="AZ11" s="152">
        <v>19970.558109999998</v>
      </c>
      <c r="BA11" s="152">
        <v>14332.21862</v>
      </c>
    </row>
    <row r="12" spans="37:53" ht="12" customHeight="1">
      <c r="AK12" s="151" t="s">
        <v>161</v>
      </c>
      <c r="AL12" s="152">
        <f>AL11-AL10</f>
        <v>19302</v>
      </c>
      <c r="AM12" s="152">
        <f>AM11-AM10</f>
        <v>-16704</v>
      </c>
      <c r="AN12" s="152">
        <f>AN11-AN10</f>
        <v>34831</v>
      </c>
      <c r="AO12" s="152">
        <f>AO11-AO10</f>
        <v>29788</v>
      </c>
      <c r="AP12" s="152">
        <f aca="true" t="shared" si="0" ref="AP12:AW12">AP11-AP10</f>
        <v>35857</v>
      </c>
      <c r="AQ12" s="152">
        <f t="shared" si="0"/>
        <v>99603</v>
      </c>
      <c r="AR12" s="152">
        <f t="shared" si="0"/>
        <v>124321</v>
      </c>
      <c r="AS12" s="152">
        <f t="shared" si="0"/>
        <v>53271</v>
      </c>
      <c r="AT12" s="152">
        <f t="shared" si="0"/>
        <v>69975</v>
      </c>
      <c r="AU12" s="152">
        <f t="shared" si="0"/>
        <v>72842</v>
      </c>
      <c r="AV12" s="152">
        <f t="shared" si="0"/>
        <v>24466.032000000007</v>
      </c>
      <c r="AW12" s="152">
        <f t="shared" si="0"/>
        <v>50517.99900000001</v>
      </c>
      <c r="AX12" s="152">
        <f>AX11-AX10</f>
        <v>74790.48843999999</v>
      </c>
      <c r="AY12" s="152">
        <f>AY11-AY10</f>
        <v>-39778.73828999998</v>
      </c>
      <c r="AZ12" s="152">
        <f>AZ11-AZ10</f>
        <v>8318.342709999997</v>
      </c>
      <c r="BA12" s="152">
        <f>BA11-BA10</f>
        <v>1535.9442299999992</v>
      </c>
    </row>
    <row r="13" ht="12" customHeight="1"/>
    <row r="14" ht="12" customHeight="1"/>
    <row r="15" spans="44:46" ht="12" customHeight="1">
      <c r="AR15" s="152"/>
      <c r="AS15" s="152"/>
      <c r="AT15" s="152"/>
    </row>
    <row r="16" ht="12" customHeight="1"/>
    <row r="17" spans="44:46" ht="12" customHeight="1">
      <c r="AR17" s="152"/>
      <c r="AS17" s="152"/>
      <c r="AT17" s="152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1" t="s">
        <v>162</v>
      </c>
    </row>
    <row r="31" ht="12" customHeight="1"/>
    <row r="32" spans="38:53" ht="12" customHeight="1">
      <c r="AL32" s="197">
        <v>2002</v>
      </c>
      <c r="AM32" s="198">
        <v>2003</v>
      </c>
      <c r="AN32" s="199">
        <v>2004</v>
      </c>
      <c r="AO32" s="199">
        <v>2005</v>
      </c>
      <c r="AP32" s="193">
        <v>2006</v>
      </c>
      <c r="AQ32" s="193">
        <v>2007</v>
      </c>
      <c r="AR32" s="193">
        <v>2008</v>
      </c>
      <c r="AS32" s="193">
        <v>2009</v>
      </c>
      <c r="AT32" s="151">
        <v>2010</v>
      </c>
      <c r="AU32" s="194">
        <v>2011</v>
      </c>
      <c r="AV32" s="151">
        <f>AV9</f>
        <v>2012</v>
      </c>
      <c r="AW32" s="151">
        <v>2013</v>
      </c>
      <c r="AX32" s="151">
        <v>2014</v>
      </c>
      <c r="AY32" s="151">
        <f>AY9</f>
        <v>2015</v>
      </c>
      <c r="AZ32" s="193" t="s">
        <v>292</v>
      </c>
      <c r="BA32" s="193" t="s">
        <v>293</v>
      </c>
    </row>
    <row r="33" spans="37:53" ht="12" customHeight="1">
      <c r="AK33" s="151" t="s">
        <v>160</v>
      </c>
      <c r="AL33" s="200">
        <v>5438</v>
      </c>
      <c r="AM33" s="201">
        <v>1732</v>
      </c>
      <c r="AN33" s="200">
        <v>124.8</v>
      </c>
      <c r="AO33" s="200">
        <v>2683.14</v>
      </c>
      <c r="AP33" s="152">
        <v>51.2</v>
      </c>
      <c r="AQ33" s="152">
        <v>3.546</v>
      </c>
      <c r="AR33" s="152">
        <v>905.941</v>
      </c>
      <c r="AS33" s="152">
        <v>46.076</v>
      </c>
      <c r="AT33" s="152">
        <v>10904.167</v>
      </c>
      <c r="AU33" s="152">
        <v>19332</v>
      </c>
      <c r="AV33" s="152">
        <v>24722.592</v>
      </c>
      <c r="AW33" s="152">
        <v>22047.008</v>
      </c>
      <c r="AX33" s="152">
        <v>18627.3737</v>
      </c>
      <c r="AY33" s="152">
        <v>3938.38127</v>
      </c>
      <c r="AZ33" s="152">
        <v>165.28546</v>
      </c>
      <c r="BA33" s="152">
        <v>105.41363</v>
      </c>
    </row>
    <row r="34" spans="37:53" ht="12" customHeight="1">
      <c r="AK34" s="151" t="s">
        <v>159</v>
      </c>
      <c r="AL34" s="200">
        <v>15926</v>
      </c>
      <c r="AM34" s="201">
        <v>48103</v>
      </c>
      <c r="AN34" s="200">
        <v>34183</v>
      </c>
      <c r="AO34" s="200">
        <v>65933</v>
      </c>
      <c r="AP34" s="152">
        <v>67546</v>
      </c>
      <c r="AQ34" s="152">
        <v>40935</v>
      </c>
      <c r="AR34" s="152">
        <v>52177</v>
      </c>
      <c r="AS34" s="152">
        <v>53324</v>
      </c>
      <c r="AT34" s="152">
        <v>48690</v>
      </c>
      <c r="AU34" s="152">
        <v>66968</v>
      </c>
      <c r="AV34" s="152">
        <v>81738.159</v>
      </c>
      <c r="AW34" s="152">
        <v>76079.264</v>
      </c>
      <c r="AX34" s="152">
        <v>70930.067</v>
      </c>
      <c r="AY34" s="152">
        <v>64906.6165</v>
      </c>
      <c r="AZ34" s="152">
        <v>4055.82845</v>
      </c>
      <c r="BA34" s="152">
        <v>3422.6339500000004</v>
      </c>
    </row>
    <row r="35" spans="37:53" ht="12" customHeight="1">
      <c r="AK35" s="151" t="s">
        <v>161</v>
      </c>
      <c r="AL35" s="152">
        <f>AL33-AL34</f>
        <v>-10488</v>
      </c>
      <c r="AM35" s="152">
        <f>AM33-AM34</f>
        <v>-46371</v>
      </c>
      <c r="AN35" s="152">
        <f>AN33-AN34</f>
        <v>-34058.2</v>
      </c>
      <c r="AO35" s="152">
        <f>AO33-AO34</f>
        <v>-63249.86</v>
      </c>
      <c r="AP35" s="152">
        <f aca="true" t="shared" si="1" ref="AP35:AW35">AP33-AP34</f>
        <v>-67494.8</v>
      </c>
      <c r="AQ35" s="152">
        <f t="shared" si="1"/>
        <v>-40931.454</v>
      </c>
      <c r="AR35" s="152">
        <f t="shared" si="1"/>
        <v>-51271.059</v>
      </c>
      <c r="AS35" s="152">
        <f t="shared" si="1"/>
        <v>-53277.924</v>
      </c>
      <c r="AT35" s="152">
        <f t="shared" si="1"/>
        <v>-37785.833</v>
      </c>
      <c r="AU35" s="152">
        <f t="shared" si="1"/>
        <v>-47636</v>
      </c>
      <c r="AV35" s="152">
        <f t="shared" si="1"/>
        <v>-57015.566999999995</v>
      </c>
      <c r="AW35" s="152">
        <f t="shared" si="1"/>
        <v>-54032.255999999994</v>
      </c>
      <c r="AX35" s="152">
        <f>AX33-AX34</f>
        <v>-52302.6933</v>
      </c>
      <c r="AY35" s="152">
        <f>AY33-AY34</f>
        <v>-60968.23523</v>
      </c>
      <c r="AZ35" s="152">
        <f>AZ33-AZ34</f>
        <v>-3890.54299</v>
      </c>
      <c r="BA35" s="152">
        <f>BA33-BA34</f>
        <v>-3317.2203200000004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paperSize="11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F38" sqref="F38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1" t="s">
        <v>28</v>
      </c>
      <c r="B2" s="211"/>
      <c r="C2" s="211"/>
      <c r="D2" s="21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2" t="s">
        <v>163</v>
      </c>
      <c r="B5" s="212"/>
      <c r="C5" s="212"/>
      <c r="D5" s="21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2" t="s">
        <v>164</v>
      </c>
      <c r="B6" s="212"/>
      <c r="C6" s="212"/>
      <c r="D6" s="21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2" t="s">
        <v>205</v>
      </c>
      <c r="B7" s="212"/>
      <c r="C7" s="212"/>
      <c r="D7" s="21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2002</v>
      </c>
      <c r="B10" s="132">
        <v>32.5</v>
      </c>
      <c r="C10" s="132">
        <v>12066</v>
      </c>
      <c r="D10" s="132">
        <f aca="true" t="shared" si="0" ref="D10:D19">B10-C10</f>
        <v>-12033.5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2003</v>
      </c>
      <c r="B11" s="117">
        <v>0.4</v>
      </c>
      <c r="C11" s="117">
        <v>29071.028</v>
      </c>
      <c r="D11" s="117">
        <f t="shared" si="0"/>
        <v>-29070.627999999997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2004</v>
      </c>
      <c r="B12" s="117">
        <v>40.897</v>
      </c>
      <c r="C12" s="117">
        <v>22313</v>
      </c>
      <c r="D12" s="117">
        <f t="shared" si="0"/>
        <v>-22272.103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2005</v>
      </c>
      <c r="B13" s="117">
        <v>1823.93</v>
      </c>
      <c r="C13" s="117">
        <v>37784</v>
      </c>
      <c r="D13" s="117">
        <f t="shared" si="0"/>
        <v>-35960.07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2006</v>
      </c>
      <c r="B14" s="133">
        <v>26.898</v>
      </c>
      <c r="C14" s="117">
        <v>37784</v>
      </c>
      <c r="D14" s="117">
        <f t="shared" si="0"/>
        <v>-37757.102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2007</v>
      </c>
      <c r="B15" s="133"/>
      <c r="C15" s="117">
        <v>24660</v>
      </c>
      <c r="D15" s="117">
        <f t="shared" si="0"/>
        <v>-24660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2008</v>
      </c>
      <c r="B16" s="133">
        <v>0.2</v>
      </c>
      <c r="C16" s="117">
        <v>40905</v>
      </c>
      <c r="D16" s="117">
        <f t="shared" si="0"/>
        <v>-40904.8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2009</v>
      </c>
      <c r="B17" s="117"/>
      <c r="C17" s="117">
        <v>37915</v>
      </c>
      <c r="D17" s="117">
        <f t="shared" si="0"/>
        <v>-37915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2010</v>
      </c>
      <c r="B18" s="117">
        <v>235.972</v>
      </c>
      <c r="C18" s="117">
        <v>38472</v>
      </c>
      <c r="D18" s="117">
        <f t="shared" si="0"/>
        <v>-38236.028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2011</v>
      </c>
      <c r="B19" s="117">
        <v>2559.598</v>
      </c>
      <c r="C19" s="117">
        <v>55864</v>
      </c>
      <c r="D19" s="117">
        <f t="shared" si="0"/>
        <v>-53304.402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2012</v>
      </c>
      <c r="B20" s="117">
        <v>2365.161</v>
      </c>
      <c r="C20" s="117">
        <v>71254.761</v>
      </c>
      <c r="D20" s="117">
        <f aca="true" t="shared" si="1" ref="D20:D25">B20-C20</f>
        <v>-68889.6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2013</v>
      </c>
      <c r="B21" s="117">
        <v>2641.23424</v>
      </c>
      <c r="C21" s="117">
        <v>63162.12878</v>
      </c>
      <c r="D21" s="117">
        <f t="shared" si="1"/>
        <v>-60520.89454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2014</v>
      </c>
      <c r="B22" s="117">
        <v>3005.41601</v>
      </c>
      <c r="C22" s="117">
        <v>48300.21211</v>
      </c>
      <c r="D22" s="117">
        <f t="shared" si="1"/>
        <v>-45294.7961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2015</v>
      </c>
      <c r="B23" s="117">
        <v>2363.61008</v>
      </c>
      <c r="C23" s="117">
        <v>41029.68685</v>
      </c>
      <c r="D23" s="117">
        <f t="shared" si="1"/>
        <v>-38666.07677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50" t="s">
        <v>292</v>
      </c>
      <c r="B24" s="117">
        <v>156.49746</v>
      </c>
      <c r="C24" s="117">
        <v>2601.6517000000003</v>
      </c>
      <c r="D24" s="117">
        <f t="shared" si="1"/>
        <v>-2445.1542400000003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50" t="s">
        <v>293</v>
      </c>
      <c r="B25" s="117">
        <v>101.24443</v>
      </c>
      <c r="C25" s="117">
        <v>2735.57251</v>
      </c>
      <c r="D25" s="117">
        <f t="shared" si="1"/>
        <v>-2634.3280799999998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203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07" t="s">
        <v>0</v>
      </c>
      <c r="B1" s="207"/>
    </row>
    <row r="2" spans="1:2" ht="12">
      <c r="A2" s="10"/>
      <c r="B2" s="11"/>
    </row>
    <row r="3" spans="1:3" ht="12">
      <c r="A3" s="10"/>
      <c r="B3" s="11" t="s">
        <v>229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177</v>
      </c>
      <c r="B5" s="12" t="s">
        <v>5</v>
      </c>
      <c r="C5" s="7">
        <v>6</v>
      </c>
    </row>
    <row r="6" spans="1:3" ht="12">
      <c r="A6" s="10" t="s">
        <v>179</v>
      </c>
      <c r="B6" s="12" t="s">
        <v>271</v>
      </c>
      <c r="C6" s="7">
        <v>7</v>
      </c>
    </row>
    <row r="7" spans="1:3" ht="12">
      <c r="A7" s="10" t="s">
        <v>180</v>
      </c>
      <c r="B7" s="12" t="s">
        <v>8</v>
      </c>
      <c r="C7" s="7">
        <v>8</v>
      </c>
    </row>
    <row r="8" spans="1:3" ht="12">
      <c r="A8" s="10" t="s">
        <v>181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272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271</v>
      </c>
      <c r="C25" s="7">
        <v>7</v>
      </c>
    </row>
    <row r="26" spans="1:3" ht="12">
      <c r="A26" s="10" t="s">
        <v>182</v>
      </c>
      <c r="B26" s="12" t="s">
        <v>40</v>
      </c>
      <c r="C26" s="7">
        <v>9</v>
      </c>
    </row>
    <row r="27" spans="1:3" ht="12">
      <c r="A27" s="10" t="s">
        <v>183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273</v>
      </c>
      <c r="C28" s="7">
        <v>10</v>
      </c>
    </row>
    <row r="29" spans="1:3" ht="12">
      <c r="A29" s="10" t="s">
        <v>37</v>
      </c>
      <c r="B29" s="12" t="s">
        <v>274</v>
      </c>
      <c r="C29" s="7">
        <v>10</v>
      </c>
    </row>
    <row r="30" spans="1:3" ht="12">
      <c r="A30" s="10" t="s">
        <v>38</v>
      </c>
      <c r="B30" s="12" t="s">
        <v>275</v>
      </c>
      <c r="C30" s="7">
        <v>11</v>
      </c>
    </row>
    <row r="31" spans="1:3" ht="12">
      <c r="A31" s="10" t="s">
        <v>39</v>
      </c>
      <c r="B31" s="12" t="s">
        <v>276</v>
      </c>
      <c r="C31" s="7">
        <v>11</v>
      </c>
    </row>
    <row r="32" spans="1:3" ht="12">
      <c r="A32" s="10" t="s">
        <v>41</v>
      </c>
      <c r="B32" s="12" t="s">
        <v>277</v>
      </c>
      <c r="C32" s="7">
        <v>12</v>
      </c>
    </row>
    <row r="33" spans="1:3" ht="12">
      <c r="A33" s="10" t="s">
        <v>43</v>
      </c>
      <c r="B33" s="12" t="s">
        <v>272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278</v>
      </c>
      <c r="C37" s="7">
        <v>19</v>
      </c>
    </row>
    <row r="38" spans="1:3" ht="12">
      <c r="A38" s="10" t="s">
        <v>48</v>
      </c>
      <c r="B38" s="12" t="s">
        <v>279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9" t="s">
        <v>280</v>
      </c>
      <c r="C40" s="7">
        <v>21</v>
      </c>
    </row>
    <row r="41" spans="1:3" ht="12">
      <c r="A41" s="10" t="s">
        <v>53</v>
      </c>
      <c r="B41" s="12" t="s">
        <v>281</v>
      </c>
      <c r="C41" s="7">
        <v>21</v>
      </c>
    </row>
    <row r="42" spans="1:3" ht="12">
      <c r="A42" s="10" t="s">
        <v>55</v>
      </c>
      <c r="B42" s="12" t="s">
        <v>282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08" t="s">
        <v>197</v>
      </c>
      <c r="B47" s="208"/>
      <c r="C47" s="208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1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E23" sqref="E23"/>
    </sheetView>
  </sheetViews>
  <sheetFormatPr defaultColWidth="10.90625" defaultRowHeight="18"/>
  <cols>
    <col min="1" max="16384" width="10.90625" style="157" customWidth="1"/>
  </cols>
  <sheetData>
    <row r="1" spans="1:5" ht="14.25">
      <c r="A1" s="156"/>
      <c r="B1" s="156"/>
      <c r="C1" s="156"/>
      <c r="D1" s="156"/>
      <c r="E1" s="156"/>
    </row>
    <row r="2" spans="1:5" ht="14.25">
      <c r="A2" s="156"/>
      <c r="B2" s="156"/>
      <c r="C2" s="156"/>
      <c r="D2" s="156"/>
      <c r="E2" s="156"/>
    </row>
    <row r="3" spans="1:5" ht="14.25">
      <c r="A3" s="156"/>
      <c r="B3" s="156"/>
      <c r="C3" s="156"/>
      <c r="D3" s="156"/>
      <c r="E3" s="156"/>
    </row>
    <row r="4" spans="1:5" ht="15">
      <c r="A4" s="209" t="s">
        <v>229</v>
      </c>
      <c r="B4" s="209"/>
      <c r="C4" s="209"/>
      <c r="D4" s="209"/>
      <c r="E4" s="209"/>
    </row>
    <row r="5" spans="1:5" ht="14.25">
      <c r="A5" s="156"/>
      <c r="B5" s="156"/>
      <c r="C5" s="156"/>
      <c r="D5" s="156"/>
      <c r="E5" s="156"/>
    </row>
    <row r="6" spans="1:5" ht="14.25">
      <c r="A6" s="156"/>
      <c r="B6" s="156"/>
      <c r="C6" s="156"/>
      <c r="D6" s="156"/>
      <c r="E6" s="156"/>
    </row>
    <row r="7" spans="1:5" ht="47.25" customHeight="1">
      <c r="A7" s="210" t="s">
        <v>230</v>
      </c>
      <c r="B7" s="210"/>
      <c r="C7" s="210"/>
      <c r="D7" s="210"/>
      <c r="E7" s="210"/>
    </row>
    <row r="8" spans="1:5" ht="12.75" customHeight="1">
      <c r="A8" s="158"/>
      <c r="B8" s="158"/>
      <c r="C8" s="158"/>
      <c r="D8" s="158"/>
      <c r="E8" s="158"/>
    </row>
    <row r="9" spans="1:5" ht="80.25" customHeight="1">
      <c r="A9" s="210" t="s">
        <v>231</v>
      </c>
      <c r="B9" s="210"/>
      <c r="C9" s="210"/>
      <c r="D9" s="210"/>
      <c r="E9" s="210"/>
    </row>
    <row r="10" spans="1:5" ht="14.25">
      <c r="A10" s="156"/>
      <c r="B10" s="156"/>
      <c r="C10" s="156"/>
      <c r="D10" s="156"/>
      <c r="E10" s="156"/>
    </row>
    <row r="11" spans="1:5" ht="14.25">
      <c r="A11" s="156"/>
      <c r="B11" s="156"/>
      <c r="C11" s="156"/>
      <c r="D11" s="156"/>
      <c r="E11" s="156"/>
    </row>
    <row r="12" spans="1:5" ht="14.25">
      <c r="A12" s="156"/>
      <c r="B12" s="156"/>
      <c r="C12" s="156"/>
      <c r="D12" s="156"/>
      <c r="E12" s="156"/>
    </row>
    <row r="13" spans="1:5" ht="14.25">
      <c r="A13" s="156"/>
      <c r="B13" s="156"/>
      <c r="C13" s="156"/>
      <c r="D13" s="156"/>
      <c r="E13" s="156"/>
    </row>
    <row r="14" spans="1:5" ht="14.25">
      <c r="A14" s="156"/>
      <c r="B14" s="156"/>
      <c r="C14" s="156"/>
      <c r="D14" s="156"/>
      <c r="E14" s="156"/>
    </row>
    <row r="15" spans="1:5" ht="14.25">
      <c r="A15" s="156"/>
      <c r="B15" s="156"/>
      <c r="C15" s="156"/>
      <c r="D15" s="156"/>
      <c r="E15" s="156"/>
    </row>
    <row r="16" spans="1:5" ht="14.25">
      <c r="A16" s="156"/>
      <c r="B16" s="156"/>
      <c r="C16" s="156"/>
      <c r="D16" s="156"/>
      <c r="E16" s="156"/>
    </row>
    <row r="17" spans="1:5" ht="14.25">
      <c r="A17" s="156"/>
      <c r="B17" s="156"/>
      <c r="C17" s="156"/>
      <c r="D17" s="156"/>
      <c r="E17" s="156"/>
    </row>
    <row r="18" spans="1:5" ht="14.25">
      <c r="A18" s="156"/>
      <c r="B18" s="156"/>
      <c r="C18" s="156"/>
      <c r="D18" s="156"/>
      <c r="E18" s="156"/>
    </row>
    <row r="19" spans="1:5" ht="14.25">
      <c r="A19" s="156"/>
      <c r="B19" s="156"/>
      <c r="C19" s="156"/>
      <c r="D19" s="156"/>
      <c r="E19" s="156"/>
    </row>
    <row r="20" spans="1:5" ht="14.25">
      <c r="A20" s="156"/>
      <c r="B20" s="156"/>
      <c r="C20" s="156"/>
      <c r="D20" s="156"/>
      <c r="E20" s="156"/>
    </row>
    <row r="21" spans="1:5" ht="14.25">
      <c r="A21" s="156"/>
      <c r="B21" s="156"/>
      <c r="C21" s="156"/>
      <c r="D21" s="156"/>
      <c r="E21" s="156"/>
    </row>
    <row r="22" spans="1:5" ht="14.25">
      <c r="A22" s="156"/>
      <c r="B22" s="156"/>
      <c r="C22" s="156"/>
      <c r="D22" s="156"/>
      <c r="E22" s="156"/>
    </row>
    <row r="23" spans="1:5" ht="14.25">
      <c r="A23" s="156"/>
      <c r="B23" s="156"/>
      <c r="C23" s="156"/>
      <c r="D23" s="156"/>
      <c r="E23" s="156"/>
    </row>
    <row r="24" spans="1:5" ht="14.25">
      <c r="A24" s="156"/>
      <c r="B24" s="156"/>
      <c r="C24" s="156"/>
      <c r="D24" s="156"/>
      <c r="E24" s="156"/>
    </row>
    <row r="25" spans="1:5" ht="14.25">
      <c r="A25" s="156"/>
      <c r="B25" s="156"/>
      <c r="C25" s="156"/>
      <c r="D25" s="156"/>
      <c r="E25" s="156"/>
    </row>
    <row r="26" spans="1:5" ht="14.25">
      <c r="A26" s="156"/>
      <c r="B26" s="156"/>
      <c r="C26" s="156"/>
      <c r="D26" s="156"/>
      <c r="E26" s="156"/>
    </row>
    <row r="27" spans="1:5" ht="14.25">
      <c r="A27" s="156"/>
      <c r="B27" s="156"/>
      <c r="C27" s="156"/>
      <c r="D27" s="156"/>
      <c r="E27" s="156"/>
    </row>
    <row r="28" spans="1:5" ht="14.25">
      <c r="A28" s="156"/>
      <c r="B28" s="156"/>
      <c r="C28" s="156"/>
      <c r="D28" s="156"/>
      <c r="E28" s="156"/>
    </row>
    <row r="29" spans="1:5" ht="14.25">
      <c r="A29" s="156"/>
      <c r="B29" s="156"/>
      <c r="C29" s="156"/>
      <c r="D29" s="156"/>
      <c r="E29" s="156"/>
    </row>
    <row r="30" spans="1:5" ht="14.25">
      <c r="A30" s="156"/>
      <c r="B30" s="156"/>
      <c r="C30" s="156"/>
      <c r="D30" s="156"/>
      <c r="E30" s="156"/>
    </row>
    <row r="31" spans="1:5" ht="14.25">
      <c r="A31" s="156"/>
      <c r="B31" s="156"/>
      <c r="C31" s="156"/>
      <c r="D31" s="156"/>
      <c r="E31" s="156"/>
    </row>
    <row r="32" spans="1:5" ht="14.25">
      <c r="A32" s="156"/>
      <c r="B32" s="156"/>
      <c r="C32" s="156"/>
      <c r="D32" s="156"/>
      <c r="E32" s="156"/>
    </row>
    <row r="33" spans="1:5" ht="14.25">
      <c r="A33" s="156"/>
      <c r="B33" s="156"/>
      <c r="C33" s="156"/>
      <c r="D33" s="156"/>
      <c r="E33" s="156"/>
    </row>
    <row r="34" spans="1:5" ht="14.25">
      <c r="A34" s="156"/>
      <c r="B34" s="156"/>
      <c r="C34" s="156"/>
      <c r="D34" s="156"/>
      <c r="E34" s="156"/>
    </row>
    <row r="35" spans="1:5" ht="14.25">
      <c r="A35" s="156"/>
      <c r="B35" s="156"/>
      <c r="C35" s="156"/>
      <c r="D35" s="156"/>
      <c r="E35" s="156"/>
    </row>
    <row r="36" spans="1:5" ht="14.25">
      <c r="A36" s="156"/>
      <c r="B36" s="156"/>
      <c r="C36" s="156"/>
      <c r="D36" s="156"/>
      <c r="E36" s="156"/>
    </row>
    <row r="37" spans="1:5" ht="14.25">
      <c r="A37" s="156"/>
      <c r="B37" s="156"/>
      <c r="C37" s="156"/>
      <c r="D37" s="156"/>
      <c r="E37" s="156"/>
    </row>
    <row r="38" spans="1:5" ht="14.25">
      <c r="A38" s="156"/>
      <c r="B38" s="156"/>
      <c r="C38" s="156"/>
      <c r="D38" s="156"/>
      <c r="E38" s="156"/>
    </row>
    <row r="39" spans="1:5" ht="14.25">
      <c r="A39" s="156"/>
      <c r="B39" s="156"/>
      <c r="C39" s="156"/>
      <c r="D39" s="156"/>
      <c r="E39" s="156"/>
    </row>
    <row r="40" spans="1:5" ht="14.25">
      <c r="A40" s="156"/>
      <c r="B40" s="156"/>
      <c r="C40" s="156"/>
      <c r="D40" s="156"/>
      <c r="E40" s="156"/>
    </row>
    <row r="41" spans="1:5" ht="14.25">
      <c r="A41" s="156"/>
      <c r="B41" s="156"/>
      <c r="C41" s="156"/>
      <c r="D41" s="156"/>
      <c r="E41" s="156"/>
    </row>
    <row r="42" spans="1:5" ht="14.25">
      <c r="A42" s="156"/>
      <c r="B42" s="156"/>
      <c r="C42" s="156"/>
      <c r="D42" s="156"/>
      <c r="E42" s="156"/>
    </row>
    <row r="43" spans="1:5" ht="14.25">
      <c r="A43" s="156"/>
      <c r="B43" s="156"/>
      <c r="C43" s="156"/>
      <c r="D43" s="156"/>
      <c r="E43" s="156"/>
    </row>
    <row r="44" spans="1:5" ht="14.25">
      <c r="A44" s="156"/>
      <c r="B44" s="156"/>
      <c r="C44" s="156"/>
      <c r="D44" s="156"/>
      <c r="E44" s="156"/>
    </row>
    <row r="45" spans="1:5" ht="14.25">
      <c r="A45" s="156"/>
      <c r="B45" s="156"/>
      <c r="C45" s="156"/>
      <c r="D45" s="156"/>
      <c r="E45" s="156"/>
    </row>
    <row r="46" spans="1:5" ht="14.25">
      <c r="A46" s="156"/>
      <c r="B46" s="156"/>
      <c r="C46" s="156"/>
      <c r="D46" s="156"/>
      <c r="E46" s="156"/>
    </row>
    <row r="47" spans="1:5" ht="14.25">
      <c r="A47" s="156"/>
      <c r="B47" s="156"/>
      <c r="C47" s="156"/>
      <c r="D47" s="156"/>
      <c r="E47" s="156"/>
    </row>
    <row r="48" spans="1:5" ht="14.25">
      <c r="A48" s="156"/>
      <c r="B48" s="156"/>
      <c r="C48" s="156"/>
      <c r="D48" s="156"/>
      <c r="E48" s="156"/>
    </row>
    <row r="49" spans="1:5" ht="14.25">
      <c r="A49" s="156"/>
      <c r="B49" s="156"/>
      <c r="C49" s="156"/>
      <c r="D49" s="156"/>
      <c r="E49" s="156"/>
    </row>
    <row r="50" spans="1:5" ht="14.25">
      <c r="A50" s="156"/>
      <c r="B50" s="156"/>
      <c r="C50" s="156"/>
      <c r="D50" s="156"/>
      <c r="E50" s="156"/>
    </row>
    <row r="51" spans="1:5" ht="14.25">
      <c r="A51" s="156"/>
      <c r="B51" s="156"/>
      <c r="C51" s="156"/>
      <c r="D51" s="156"/>
      <c r="E51" s="156"/>
    </row>
    <row r="52" spans="1:5" ht="14.25">
      <c r="A52" s="156"/>
      <c r="B52" s="156"/>
      <c r="C52" s="156"/>
      <c r="D52" s="156"/>
      <c r="E52" s="156"/>
    </row>
    <row r="53" spans="1:5" ht="14.25">
      <c r="A53" s="156"/>
      <c r="B53" s="156"/>
      <c r="C53" s="156"/>
      <c r="D53" s="156"/>
      <c r="E53" s="156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30" sqref="A30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1" t="s">
        <v>1</v>
      </c>
      <c r="B1" s="211"/>
      <c r="C1" s="211"/>
      <c r="D1" s="211"/>
      <c r="E1" s="211"/>
    </row>
    <row r="2" spans="1:5" ht="15" customHeight="1">
      <c r="A2" s="49"/>
      <c r="B2" s="49"/>
      <c r="C2" s="49"/>
      <c r="D2" s="49"/>
      <c r="E2" s="49"/>
    </row>
    <row r="3" spans="1:5" ht="15" customHeight="1">
      <c r="A3" s="212" t="s">
        <v>3</v>
      </c>
      <c r="B3" s="212"/>
      <c r="C3" s="212"/>
      <c r="D3" s="212"/>
      <c r="E3" s="212"/>
    </row>
    <row r="4" spans="1:5" ht="15" customHeight="1">
      <c r="A4" s="213" t="s">
        <v>283</v>
      </c>
      <c r="B4" s="213"/>
      <c r="C4" s="213"/>
      <c r="D4" s="213"/>
      <c r="E4" s="213"/>
    </row>
    <row r="5" spans="1:5" ht="15" customHeight="1">
      <c r="A5" s="215" t="s">
        <v>83</v>
      </c>
      <c r="B5" s="214" t="s">
        <v>212</v>
      </c>
      <c r="C5" s="214"/>
      <c r="D5" s="36" t="s">
        <v>125</v>
      </c>
      <c r="E5" s="41" t="s">
        <v>124</v>
      </c>
    </row>
    <row r="6" spans="1:5" ht="15" customHeight="1">
      <c r="A6" s="216"/>
      <c r="B6" s="36">
        <v>2015</v>
      </c>
      <c r="C6" s="41">
        <v>2016</v>
      </c>
      <c r="D6" s="50" t="s">
        <v>64</v>
      </c>
      <c r="E6" s="23" t="s">
        <v>64</v>
      </c>
    </row>
    <row r="7" spans="1:8" ht="15" customHeight="1">
      <c r="A7" s="180" t="s">
        <v>85</v>
      </c>
      <c r="B7" s="179">
        <v>3360.47706</v>
      </c>
      <c r="C7" s="179">
        <v>4245.3822</v>
      </c>
      <c r="D7" s="123">
        <f>(C7/B7-1)*100</f>
        <v>26.33272372345847</v>
      </c>
      <c r="E7" s="123">
        <f aca="true" t="shared" si="0" ref="E7:E30">C7/$C$30*100</f>
        <v>33.17670495810617</v>
      </c>
      <c r="G7" s="134"/>
      <c r="H7" s="146"/>
    </row>
    <row r="8" spans="1:8" ht="15" customHeight="1">
      <c r="A8" s="180" t="s">
        <v>84</v>
      </c>
      <c r="B8" s="181">
        <v>2601.6517000000003</v>
      </c>
      <c r="C8" s="181">
        <v>2735.57251</v>
      </c>
      <c r="D8" s="55">
        <f>(C8/B8-1)*100</f>
        <v>5.147530316990534</v>
      </c>
      <c r="E8" s="55">
        <f t="shared" si="0"/>
        <v>21.377882551016476</v>
      </c>
      <c r="G8" s="146"/>
      <c r="H8" s="146"/>
    </row>
    <row r="9" spans="1:8" ht="15" customHeight="1">
      <c r="A9" s="180" t="s">
        <v>86</v>
      </c>
      <c r="B9" s="181">
        <v>1174.19095</v>
      </c>
      <c r="C9" s="181">
        <v>1948.05428</v>
      </c>
      <c r="D9" s="55">
        <f>(C9/B9-1)*100</f>
        <v>65.906088783941</v>
      </c>
      <c r="E9" s="55">
        <f t="shared" si="0"/>
        <v>15.22360509495139</v>
      </c>
      <c r="G9" s="146"/>
      <c r="H9" s="146"/>
    </row>
    <row r="10" spans="1:5" ht="15" customHeight="1">
      <c r="A10" s="180" t="s">
        <v>94</v>
      </c>
      <c r="B10" s="181">
        <v>831.53451</v>
      </c>
      <c r="C10" s="181">
        <v>805.98652</v>
      </c>
      <c r="D10" s="55">
        <f>(C10/B10-1)*100</f>
        <v>-3.0723908259682298</v>
      </c>
      <c r="E10" s="55">
        <f t="shared" si="0"/>
        <v>6.298602979550519</v>
      </c>
    </row>
    <row r="11" spans="1:8" ht="15" customHeight="1">
      <c r="A11" s="180" t="s">
        <v>266</v>
      </c>
      <c r="B11" s="181">
        <v>318.20523</v>
      </c>
      <c r="C11" s="181">
        <v>598.57676</v>
      </c>
      <c r="D11" s="55">
        <f aca="true" t="shared" si="1" ref="D11:D27">(C11/B11-1)*100</f>
        <v>88.1102834167748</v>
      </c>
      <c r="E11" s="55">
        <f t="shared" si="0"/>
        <v>4.677742456568251</v>
      </c>
      <c r="G11" s="146"/>
      <c r="H11" s="146"/>
    </row>
    <row r="12" spans="1:8" ht="15" customHeight="1">
      <c r="A12" s="180" t="s">
        <v>90</v>
      </c>
      <c r="B12" s="181">
        <v>261.78987</v>
      </c>
      <c r="C12" s="181">
        <v>489.36951</v>
      </c>
      <c r="D12" s="55">
        <f t="shared" si="1"/>
        <v>86.93217961413097</v>
      </c>
      <c r="E12" s="55">
        <f t="shared" si="0"/>
        <v>3.824312413794684</v>
      </c>
      <c r="G12" s="146"/>
      <c r="H12" s="146"/>
    </row>
    <row r="13" spans="1:8" ht="15" customHeight="1">
      <c r="A13" s="180" t="s">
        <v>88</v>
      </c>
      <c r="B13" s="181">
        <v>1176.8168899999998</v>
      </c>
      <c r="C13" s="181">
        <v>461.88365000000005</v>
      </c>
      <c r="D13" s="55">
        <f t="shared" si="1"/>
        <v>-60.751442817922154</v>
      </c>
      <c r="E13" s="55">
        <f t="shared" si="0"/>
        <v>3.6095166133742156</v>
      </c>
      <c r="G13" s="146"/>
      <c r="H13" s="146"/>
    </row>
    <row r="14" spans="1:8" ht="15" customHeight="1">
      <c r="A14" s="180" t="s">
        <v>233</v>
      </c>
      <c r="B14" s="181">
        <v>171.04695</v>
      </c>
      <c r="C14" s="181">
        <v>316.14262</v>
      </c>
      <c r="D14" s="55">
        <f t="shared" si="1"/>
        <v>84.82797851700951</v>
      </c>
      <c r="E14" s="55">
        <f t="shared" si="0"/>
        <v>2.4705833148362175</v>
      </c>
      <c r="G14" s="146"/>
      <c r="H14" s="146"/>
    </row>
    <row r="15" spans="1:8" ht="15" customHeight="1">
      <c r="A15" s="180" t="s">
        <v>87</v>
      </c>
      <c r="B15" s="181">
        <v>277.35985999999997</v>
      </c>
      <c r="C15" s="181">
        <v>225.17779000000002</v>
      </c>
      <c r="D15" s="55">
        <f t="shared" si="1"/>
        <v>-18.81385071365408</v>
      </c>
      <c r="E15" s="55">
        <f t="shared" si="0"/>
        <v>1.7597136724105524</v>
      </c>
      <c r="G15" s="146"/>
      <c r="H15" s="146"/>
    </row>
    <row r="16" spans="1:8" ht="15" customHeight="1">
      <c r="A16" s="180" t="s">
        <v>89</v>
      </c>
      <c r="B16" s="181">
        <v>299.71234000000004</v>
      </c>
      <c r="C16" s="181">
        <v>210.18003</v>
      </c>
      <c r="D16" s="55">
        <f t="shared" si="1"/>
        <v>-29.872747314975435</v>
      </c>
      <c r="E16" s="55">
        <f t="shared" si="0"/>
        <v>1.6425095585966096</v>
      </c>
      <c r="G16" s="146"/>
      <c r="H16" s="146"/>
    </row>
    <row r="17" spans="1:8" ht="15" customHeight="1">
      <c r="A17" s="180" t="s">
        <v>234</v>
      </c>
      <c r="B17" s="181">
        <v>137.77075</v>
      </c>
      <c r="C17" s="181">
        <v>188.24820000000003</v>
      </c>
      <c r="D17" s="55">
        <f t="shared" si="1"/>
        <v>36.63872774155619</v>
      </c>
      <c r="E17" s="55">
        <f t="shared" si="0"/>
        <v>1.4711172507140964</v>
      </c>
      <c r="G17" s="146"/>
      <c r="H17" s="146"/>
    </row>
    <row r="18" spans="1:8" ht="15" customHeight="1">
      <c r="A18" s="180" t="s">
        <v>235</v>
      </c>
      <c r="B18" s="181">
        <v>126.46817999999999</v>
      </c>
      <c r="C18" s="181">
        <v>134.18956</v>
      </c>
      <c r="D18" s="55">
        <f t="shared" si="1"/>
        <v>6.105393467352815</v>
      </c>
      <c r="E18" s="55">
        <f t="shared" si="0"/>
        <v>1.0486611642593888</v>
      </c>
      <c r="G18" s="146"/>
      <c r="H18" s="146"/>
    </row>
    <row r="19" spans="1:8" ht="15" customHeight="1">
      <c r="A19" s="180" t="s">
        <v>250</v>
      </c>
      <c r="B19" s="181">
        <v>0</v>
      </c>
      <c r="C19" s="181">
        <v>105.46321</v>
      </c>
      <c r="D19" s="55"/>
      <c r="E19" s="55">
        <f t="shared" si="0"/>
        <v>0.8241712141028886</v>
      </c>
      <c r="G19" s="146"/>
      <c r="H19" s="146"/>
    </row>
    <row r="20" spans="1:8" ht="15" customHeight="1">
      <c r="A20" s="180" t="s">
        <v>93</v>
      </c>
      <c r="B20" s="181">
        <v>37.71318</v>
      </c>
      <c r="C20" s="181">
        <v>90.50012</v>
      </c>
      <c r="D20" s="55">
        <f t="shared" si="1"/>
        <v>139.9694748626342</v>
      </c>
      <c r="E20" s="55">
        <f t="shared" si="0"/>
        <v>0.7072380385241175</v>
      </c>
      <c r="G20" s="146"/>
      <c r="H20" s="146"/>
    </row>
    <row r="21" spans="1:8" ht="15" customHeight="1">
      <c r="A21" s="180" t="s">
        <v>239</v>
      </c>
      <c r="B21" s="181">
        <v>30.346040000000002</v>
      </c>
      <c r="C21" s="181">
        <v>64.25816</v>
      </c>
      <c r="D21" s="55">
        <f t="shared" si="1"/>
        <v>111.75138502420742</v>
      </c>
      <c r="E21" s="55">
        <f t="shared" si="0"/>
        <v>0.502163036221045</v>
      </c>
      <c r="G21" s="146"/>
      <c r="H21" s="146"/>
    </row>
    <row r="22" spans="1:8" ht="15" customHeight="1">
      <c r="A22" s="180" t="s">
        <v>232</v>
      </c>
      <c r="B22" s="181">
        <v>520.62045</v>
      </c>
      <c r="C22" s="181">
        <v>58.139849999999996</v>
      </c>
      <c r="D22" s="55">
        <f t="shared" si="1"/>
        <v>-88.8325842751663</v>
      </c>
      <c r="E22" s="55">
        <f t="shared" si="0"/>
        <v>0.45434982267522317</v>
      </c>
      <c r="G22" s="146"/>
      <c r="H22" s="146"/>
    </row>
    <row r="23" spans="1:8" ht="15" customHeight="1">
      <c r="A23" s="180" t="s">
        <v>91</v>
      </c>
      <c r="B23" s="181">
        <v>78.67125</v>
      </c>
      <c r="C23" s="181">
        <v>57.5</v>
      </c>
      <c r="D23" s="55">
        <f t="shared" si="1"/>
        <v>-26.911038022149135</v>
      </c>
      <c r="E23" s="55">
        <f t="shared" si="0"/>
        <v>0.4493495391512935</v>
      </c>
      <c r="G23" s="146"/>
      <c r="H23" s="146"/>
    </row>
    <row r="24" spans="1:8" ht="15" customHeight="1">
      <c r="A24" s="180" t="s">
        <v>236</v>
      </c>
      <c r="B24" s="181">
        <v>95.96491999999999</v>
      </c>
      <c r="C24" s="181">
        <v>31.66188</v>
      </c>
      <c r="D24" s="55">
        <f t="shared" si="1"/>
        <v>-67.00681874168185</v>
      </c>
      <c r="E24" s="55">
        <f t="shared" si="0"/>
        <v>0.24743045542023578</v>
      </c>
      <c r="G24" s="146"/>
      <c r="H24" s="146"/>
    </row>
    <row r="25" spans="1:8" ht="15" customHeight="1">
      <c r="A25" s="180" t="s">
        <v>238</v>
      </c>
      <c r="B25" s="181">
        <v>64.02121</v>
      </c>
      <c r="C25" s="181">
        <v>29.65878</v>
      </c>
      <c r="D25" s="55">
        <f t="shared" si="1"/>
        <v>-53.67350913861203</v>
      </c>
      <c r="E25" s="55">
        <f t="shared" si="0"/>
        <v>0.2317766804311235</v>
      </c>
      <c r="G25" s="146"/>
      <c r="H25" s="146"/>
    </row>
    <row r="26" spans="1:8" ht="15" customHeight="1">
      <c r="A26" s="180" t="s">
        <v>92</v>
      </c>
      <c r="B26" s="181">
        <v>0</v>
      </c>
      <c r="C26" s="181">
        <v>0.17024</v>
      </c>
      <c r="D26" s="55"/>
      <c r="E26" s="55">
        <f t="shared" si="0"/>
        <v>0.0013303872268715863</v>
      </c>
      <c r="G26" s="146"/>
      <c r="H26" s="146"/>
    </row>
    <row r="27" spans="1:8" ht="15" customHeight="1">
      <c r="A27" s="180" t="s">
        <v>237</v>
      </c>
      <c r="B27" s="181">
        <v>73.93430000000001</v>
      </c>
      <c r="C27" s="181">
        <v>0.15852000000000002</v>
      </c>
      <c r="D27" s="55">
        <f t="shared" si="1"/>
        <v>-99.78559342551428</v>
      </c>
      <c r="E27" s="55">
        <f t="shared" si="0"/>
        <v>0.0012387980686306619</v>
      </c>
      <c r="G27" s="146"/>
      <c r="H27" s="146"/>
    </row>
    <row r="28" spans="1:8" ht="15" customHeight="1">
      <c r="A28" s="180" t="s">
        <v>95</v>
      </c>
      <c r="B28" s="181">
        <v>2.1892</v>
      </c>
      <c r="C28" s="181">
        <v>0</v>
      </c>
      <c r="D28" s="55"/>
      <c r="E28" s="55">
        <f t="shared" si="0"/>
        <v>0</v>
      </c>
      <c r="G28" s="146"/>
      <c r="H28" s="146"/>
    </row>
    <row r="29" spans="1:8" ht="15" customHeight="1">
      <c r="A29" s="180" t="s">
        <v>97</v>
      </c>
      <c r="B29" s="181">
        <v>11.730559999999999</v>
      </c>
      <c r="C29" s="181">
        <v>0</v>
      </c>
      <c r="D29" s="55"/>
      <c r="E29" s="55">
        <f t="shared" si="0"/>
        <v>0</v>
      </c>
      <c r="G29" s="146"/>
      <c r="H29" s="146"/>
    </row>
    <row r="30" spans="1:8" ht="15" customHeight="1">
      <c r="A30" s="24" t="s">
        <v>77</v>
      </c>
      <c r="B30" s="28">
        <f>SUM(B7:B29)</f>
        <v>11652.215400000005</v>
      </c>
      <c r="C30" s="28">
        <f>SUM(C7:C29)</f>
        <v>12796.27439</v>
      </c>
      <c r="D30" s="55">
        <f>(C30/B30-1)*100</f>
        <v>9.818381747388539</v>
      </c>
      <c r="E30" s="55">
        <f t="shared" si="0"/>
        <v>100</v>
      </c>
      <c r="G30" s="146"/>
      <c r="H30" s="146"/>
    </row>
    <row r="31" spans="1:5" ht="15" customHeight="1">
      <c r="A31" s="47" t="s">
        <v>199</v>
      </c>
      <c r="B31" s="53"/>
      <c r="C31" s="53"/>
      <c r="D31" s="53"/>
      <c r="E31" s="54"/>
    </row>
    <row r="32" spans="1:5" ht="15" customHeight="1">
      <c r="A32" s="47" t="s">
        <v>221</v>
      </c>
      <c r="B32" s="53"/>
      <c r="C32" s="53"/>
      <c r="D32" s="53"/>
      <c r="E32" s="54"/>
    </row>
    <row r="33" spans="7:8" ht="15" customHeight="1">
      <c r="G33" s="146"/>
      <c r="H33" s="146"/>
    </row>
    <row r="34" ht="15" customHeight="1"/>
    <row r="35" spans="2:8" ht="15" customHeight="1">
      <c r="B35" s="29"/>
      <c r="H35" s="146"/>
    </row>
    <row r="36" ht="15" customHeight="1">
      <c r="C36" s="146"/>
    </row>
    <row r="37" ht="15" customHeight="1"/>
    <row r="38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paperSize="11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E38" sqref="E38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5429687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1" t="s">
        <v>177</v>
      </c>
      <c r="B1" s="211"/>
      <c r="C1" s="211"/>
      <c r="D1" s="211"/>
      <c r="E1" s="211"/>
      <c r="F1" s="211"/>
      <c r="G1" s="211"/>
      <c r="H1" s="211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4" t="s">
        <v>5</v>
      </c>
      <c r="B3" s="214"/>
      <c r="C3" s="214"/>
      <c r="D3" s="214"/>
      <c r="E3" s="214"/>
      <c r="F3" s="214"/>
      <c r="G3" s="214"/>
      <c r="H3" s="214"/>
    </row>
    <row r="4" spans="1:8" ht="15" customHeight="1">
      <c r="A4" s="219" t="s">
        <v>284</v>
      </c>
      <c r="B4" s="219"/>
      <c r="C4" s="219"/>
      <c r="D4" s="219"/>
      <c r="E4" s="219"/>
      <c r="F4" s="219"/>
      <c r="G4" s="219"/>
      <c r="H4" s="219"/>
    </row>
    <row r="5" spans="1:8" ht="15" customHeight="1">
      <c r="A5" s="36" t="s">
        <v>98</v>
      </c>
      <c r="B5" s="215" t="s">
        <v>99</v>
      </c>
      <c r="C5" s="214" t="s">
        <v>100</v>
      </c>
      <c r="D5" s="214"/>
      <c r="E5" s="36" t="s">
        <v>63</v>
      </c>
      <c r="F5" s="214" t="s">
        <v>211</v>
      </c>
      <c r="G5" s="214"/>
      <c r="H5" s="36" t="s">
        <v>63</v>
      </c>
    </row>
    <row r="6" spans="1:14" ht="15" customHeight="1">
      <c r="A6" s="50" t="s">
        <v>101</v>
      </c>
      <c r="B6" s="218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50" t="s">
        <v>64</v>
      </c>
      <c r="J6" s="29"/>
      <c r="K6" s="29"/>
      <c r="L6" s="29"/>
      <c r="M6" s="29"/>
      <c r="N6" s="29"/>
    </row>
    <row r="7" spans="1:8" ht="15" customHeight="1">
      <c r="A7" s="56">
        <v>4011000</v>
      </c>
      <c r="B7" s="57" t="s">
        <v>188</v>
      </c>
      <c r="C7" s="160">
        <v>3.9849845999999998</v>
      </c>
      <c r="D7" s="160">
        <v>0</v>
      </c>
      <c r="E7" s="160"/>
      <c r="F7" s="160">
        <v>4.26621</v>
      </c>
      <c r="G7" s="160">
        <v>0</v>
      </c>
      <c r="H7" s="118"/>
    </row>
    <row r="8" spans="1:14" ht="15" customHeight="1">
      <c r="A8" s="59">
        <v>4013000</v>
      </c>
      <c r="B8" s="10" t="s">
        <v>190</v>
      </c>
      <c r="C8" s="145">
        <v>0.035604</v>
      </c>
      <c r="D8" s="145">
        <v>0</v>
      </c>
      <c r="E8" s="60"/>
      <c r="F8" s="145">
        <v>0.04079</v>
      </c>
      <c r="G8" s="145">
        <v>0</v>
      </c>
      <c r="H8" s="60"/>
      <c r="J8" s="29"/>
      <c r="K8" s="29"/>
      <c r="L8" s="29"/>
      <c r="M8" s="29"/>
      <c r="N8" s="29"/>
    </row>
    <row r="9" spans="1:14" ht="15" customHeight="1">
      <c r="A9" s="59">
        <v>4021000</v>
      </c>
      <c r="B9" s="10" t="s">
        <v>258</v>
      </c>
      <c r="C9" s="145">
        <v>789.7528615</v>
      </c>
      <c r="D9" s="145">
        <v>781.343</v>
      </c>
      <c r="E9" s="60">
        <f aca="true" t="shared" si="0" ref="E9:E32">(D9/C9-1)*100</f>
        <v>-1.0648725582363738</v>
      </c>
      <c r="F9" s="145">
        <v>2795.9437900000003</v>
      </c>
      <c r="G9" s="145">
        <v>1576.61014</v>
      </c>
      <c r="H9" s="60">
        <f aca="true" t="shared" si="1" ref="H9:H32">(G9/F9-1)*100</f>
        <v>-43.6108069969461</v>
      </c>
      <c r="J9" s="29"/>
      <c r="K9" s="29"/>
      <c r="L9" s="29"/>
      <c r="M9" s="29"/>
      <c r="N9" s="29"/>
    </row>
    <row r="10" spans="1:14" ht="15" customHeight="1">
      <c r="A10" s="59">
        <v>4022112</v>
      </c>
      <c r="B10" s="10" t="s">
        <v>267</v>
      </c>
      <c r="C10" s="145">
        <v>0</v>
      </c>
      <c r="D10" s="145">
        <v>0.001</v>
      </c>
      <c r="E10" s="60"/>
      <c r="F10" s="145">
        <v>0</v>
      </c>
      <c r="G10" s="145">
        <v>0.05525</v>
      </c>
      <c r="H10" s="60"/>
      <c r="J10" s="29"/>
      <c r="K10" s="29"/>
      <c r="L10" s="29"/>
      <c r="M10" s="29"/>
      <c r="N10" s="29"/>
    </row>
    <row r="11" spans="1:8" ht="15" customHeight="1">
      <c r="A11" s="59">
        <v>4022118</v>
      </c>
      <c r="B11" s="10" t="s">
        <v>187</v>
      </c>
      <c r="C11" s="145">
        <v>89.6</v>
      </c>
      <c r="D11" s="145">
        <v>164.2221677</v>
      </c>
      <c r="E11" s="60">
        <f t="shared" si="0"/>
        <v>83.28366930803573</v>
      </c>
      <c r="F11" s="145">
        <v>285.82684</v>
      </c>
      <c r="G11" s="145">
        <v>452.82602</v>
      </c>
      <c r="H11" s="60">
        <f t="shared" si="1"/>
        <v>58.42669638722522</v>
      </c>
    </row>
    <row r="12" spans="1:14" ht="15" customHeight="1">
      <c r="A12" s="166">
        <v>4022120</v>
      </c>
      <c r="B12" s="167" t="s">
        <v>198</v>
      </c>
      <c r="C12" s="145">
        <v>0</v>
      </c>
      <c r="D12" s="145">
        <v>0.4</v>
      </c>
      <c r="E12" s="60"/>
      <c r="F12" s="145">
        <v>0</v>
      </c>
      <c r="G12" s="145">
        <v>2.69532</v>
      </c>
      <c r="H12" s="60"/>
      <c r="J12" s="29"/>
      <c r="K12" s="29"/>
      <c r="L12" s="29"/>
      <c r="M12" s="29"/>
      <c r="N12" s="29"/>
    </row>
    <row r="13" spans="1:8" ht="15" customHeight="1">
      <c r="A13" s="166">
        <v>4022916</v>
      </c>
      <c r="B13" s="167" t="s">
        <v>252</v>
      </c>
      <c r="C13" s="145">
        <v>0</v>
      </c>
      <c r="D13" s="145">
        <v>0.054</v>
      </c>
      <c r="E13" s="60"/>
      <c r="F13" s="145">
        <v>0</v>
      </c>
      <c r="G13" s="145">
        <v>0.5767100000000001</v>
      </c>
      <c r="H13" s="60"/>
    </row>
    <row r="14" spans="1:8" ht="15" customHeight="1">
      <c r="A14" s="166">
        <v>4022917</v>
      </c>
      <c r="B14" s="167" t="s">
        <v>285</v>
      </c>
      <c r="C14" s="145">
        <v>0</v>
      </c>
      <c r="D14" s="145">
        <v>0.054</v>
      </c>
      <c r="E14" s="60"/>
      <c r="F14" s="145">
        <v>0</v>
      </c>
      <c r="G14" s="145">
        <v>0.65413</v>
      </c>
      <c r="H14" s="60"/>
    </row>
    <row r="15" spans="1:8" ht="15" customHeight="1">
      <c r="A15" s="59">
        <v>4029110</v>
      </c>
      <c r="B15" s="10" t="s">
        <v>259</v>
      </c>
      <c r="C15" s="145">
        <v>184.8526338</v>
      </c>
      <c r="D15" s="145">
        <v>54.7318762</v>
      </c>
      <c r="E15" s="60">
        <f t="shared" si="0"/>
        <v>-70.39161678420186</v>
      </c>
      <c r="F15" s="145">
        <v>294.1755</v>
      </c>
      <c r="G15" s="145">
        <v>61.77693</v>
      </c>
      <c r="H15" s="60">
        <f t="shared" si="1"/>
        <v>-78.99997450501486</v>
      </c>
    </row>
    <row r="16" spans="1:8" ht="15" customHeight="1">
      <c r="A16" s="59">
        <v>4029910</v>
      </c>
      <c r="B16" s="10" t="s">
        <v>81</v>
      </c>
      <c r="C16" s="145">
        <v>48.336</v>
      </c>
      <c r="D16" s="145">
        <v>24.804869600000004</v>
      </c>
      <c r="E16" s="60">
        <f t="shared" si="0"/>
        <v>-48.6824114531612</v>
      </c>
      <c r="F16" s="145">
        <v>64.02121</v>
      </c>
      <c r="G16" s="145">
        <v>29.722540000000002</v>
      </c>
      <c r="H16" s="60">
        <f t="shared" si="1"/>
        <v>-53.573917144021486</v>
      </c>
    </row>
    <row r="17" spans="1:10" ht="15" customHeight="1">
      <c r="A17" s="59">
        <v>4029990</v>
      </c>
      <c r="B17" s="10" t="s">
        <v>191</v>
      </c>
      <c r="C17" s="145">
        <v>0.5306154000000001</v>
      </c>
      <c r="D17" s="145">
        <v>27.2796</v>
      </c>
      <c r="E17" s="60">
        <f t="shared" si="0"/>
        <v>5041.1248146962935</v>
      </c>
      <c r="F17" s="145">
        <v>13.21289</v>
      </c>
      <c r="G17" s="145">
        <v>46.05692</v>
      </c>
      <c r="H17" s="60">
        <f t="shared" si="1"/>
        <v>248.57567118170212</v>
      </c>
      <c r="J17" s="29"/>
    </row>
    <row r="18" spans="1:10" ht="15" customHeight="1">
      <c r="A18" s="59">
        <v>4031000</v>
      </c>
      <c r="B18" s="10" t="s">
        <v>79</v>
      </c>
      <c r="C18" s="145">
        <v>3.2712223</v>
      </c>
      <c r="D18" s="145">
        <v>4.27606</v>
      </c>
      <c r="E18" s="60">
        <f t="shared" si="0"/>
        <v>30.717499694227456</v>
      </c>
      <c r="F18" s="145">
        <v>2.7342600000000004</v>
      </c>
      <c r="G18" s="145">
        <v>3.86224</v>
      </c>
      <c r="H18" s="60">
        <f t="shared" si="1"/>
        <v>41.253575007497446</v>
      </c>
      <c r="J18" s="29"/>
    </row>
    <row r="19" spans="1:14" ht="15" customHeight="1">
      <c r="A19" s="59">
        <v>4039000</v>
      </c>
      <c r="B19" s="10" t="s">
        <v>184</v>
      </c>
      <c r="C19" s="145">
        <v>1.96162</v>
      </c>
      <c r="D19" s="145">
        <v>19.6</v>
      </c>
      <c r="E19" s="60">
        <f t="shared" si="0"/>
        <v>899.1741519764278</v>
      </c>
      <c r="F19" s="145">
        <v>4.2296700000000005</v>
      </c>
      <c r="G19" s="145">
        <v>37.245</v>
      </c>
      <c r="H19" s="60">
        <f t="shared" si="1"/>
        <v>780.5651504727317</v>
      </c>
      <c r="J19" s="29"/>
      <c r="K19" s="29"/>
      <c r="L19" s="29"/>
      <c r="M19" s="29"/>
      <c r="N19" s="29"/>
    </row>
    <row r="20" spans="1:13" ht="15" customHeight="1">
      <c r="A20" s="59">
        <v>4041000</v>
      </c>
      <c r="B20" s="10" t="s">
        <v>102</v>
      </c>
      <c r="C20" s="145">
        <v>166</v>
      </c>
      <c r="D20" s="145">
        <v>153</v>
      </c>
      <c r="E20" s="60">
        <f t="shared" si="0"/>
        <v>-7.831325301204817</v>
      </c>
      <c r="F20" s="145">
        <v>335.04653</v>
      </c>
      <c r="G20" s="145">
        <v>161.91688</v>
      </c>
      <c r="H20" s="60">
        <f t="shared" si="1"/>
        <v>-51.673315345185046</v>
      </c>
      <c r="J20" s="29"/>
      <c r="K20" s="29"/>
      <c r="L20" s="29"/>
      <c r="M20" s="29"/>
    </row>
    <row r="21" spans="1:10" ht="15" customHeight="1">
      <c r="A21" s="137">
        <v>4049000</v>
      </c>
      <c r="B21" s="10" t="s">
        <v>178</v>
      </c>
      <c r="C21" s="145">
        <v>48.625</v>
      </c>
      <c r="D21" s="145">
        <v>75.66</v>
      </c>
      <c r="E21" s="60">
        <f t="shared" si="0"/>
        <v>55.59897172236503</v>
      </c>
      <c r="F21" s="145">
        <v>418.62271999999996</v>
      </c>
      <c r="G21" s="145">
        <v>515.86267</v>
      </c>
      <c r="H21" s="60">
        <f t="shared" si="1"/>
        <v>23.22854096404514</v>
      </c>
      <c r="J21" s="29"/>
    </row>
    <row r="22" spans="1:8" ht="15" customHeight="1">
      <c r="A22" s="59">
        <v>4051000</v>
      </c>
      <c r="B22" s="10" t="s">
        <v>103</v>
      </c>
      <c r="C22" s="145">
        <v>6.90058</v>
      </c>
      <c r="D22" s="145">
        <v>659.64575</v>
      </c>
      <c r="E22" s="60">
        <f t="shared" si="0"/>
        <v>9459.279799669013</v>
      </c>
      <c r="F22" s="145">
        <v>30.162490000000002</v>
      </c>
      <c r="G22" s="145">
        <v>2084.22368</v>
      </c>
      <c r="H22" s="60">
        <f t="shared" si="1"/>
        <v>6809.985481967834</v>
      </c>
    </row>
    <row r="23" spans="1:8" ht="15" customHeight="1">
      <c r="A23" s="59"/>
      <c r="C23" s="26"/>
      <c r="D23" s="26"/>
      <c r="E23" s="60"/>
      <c r="F23" s="26"/>
      <c r="G23" s="26"/>
      <c r="H23" s="60"/>
    </row>
    <row r="24" spans="1:8" ht="15" customHeight="1">
      <c r="A24" s="59">
        <v>4061000</v>
      </c>
      <c r="B24" s="10" t="s">
        <v>194</v>
      </c>
      <c r="C24" s="182">
        <v>631.8293148</v>
      </c>
      <c r="D24" s="182">
        <v>767.1288196</v>
      </c>
      <c r="E24" s="60">
        <f t="shared" si="0"/>
        <v>21.41393278702617</v>
      </c>
      <c r="F24" s="182">
        <v>2735.31399</v>
      </c>
      <c r="G24" s="182">
        <v>3121.8837200000003</v>
      </c>
      <c r="H24" s="60">
        <f t="shared" si="1"/>
        <v>14.13255412041381</v>
      </c>
    </row>
    <row r="25" spans="1:8" ht="15" customHeight="1">
      <c r="A25" s="59">
        <v>4062000</v>
      </c>
      <c r="B25" s="10" t="s">
        <v>104</v>
      </c>
      <c r="C25" s="182">
        <v>25.415224</v>
      </c>
      <c r="D25" s="182">
        <v>31.33808</v>
      </c>
      <c r="E25" s="60">
        <f t="shared" si="0"/>
        <v>23.304362770912434</v>
      </c>
      <c r="F25" s="182">
        <v>209.89267</v>
      </c>
      <c r="G25" s="182">
        <v>255.20660999999998</v>
      </c>
      <c r="H25" s="60">
        <f t="shared" si="1"/>
        <v>21.589100753256396</v>
      </c>
    </row>
    <row r="26" spans="1:8" ht="15" customHeight="1">
      <c r="A26" s="59">
        <v>4063000</v>
      </c>
      <c r="B26" s="10" t="s">
        <v>186</v>
      </c>
      <c r="C26" s="182">
        <v>56.79294</v>
      </c>
      <c r="D26" s="182">
        <v>124.141764</v>
      </c>
      <c r="E26" s="60">
        <f t="shared" si="0"/>
        <v>118.58661305436908</v>
      </c>
      <c r="F26" s="182">
        <v>294.90306</v>
      </c>
      <c r="G26" s="182">
        <v>589.70863</v>
      </c>
      <c r="H26" s="60">
        <f t="shared" si="1"/>
        <v>99.96694167907243</v>
      </c>
    </row>
    <row r="27" spans="1:8" ht="15" customHeight="1">
      <c r="A27" s="59">
        <v>4064000</v>
      </c>
      <c r="B27" s="10" t="s">
        <v>105</v>
      </c>
      <c r="C27" s="182">
        <v>14.493133</v>
      </c>
      <c r="D27" s="182">
        <v>14.137709999999998</v>
      </c>
      <c r="E27" s="60">
        <f t="shared" si="0"/>
        <v>-2.4523545047161477</v>
      </c>
      <c r="F27" s="182">
        <v>127.07499</v>
      </c>
      <c r="G27" s="182">
        <v>115.2347</v>
      </c>
      <c r="H27" s="60">
        <f t="shared" si="1"/>
        <v>-9.317561229003434</v>
      </c>
    </row>
    <row r="28" spans="1:8" ht="15" customHeight="1">
      <c r="A28" s="59">
        <v>4069000</v>
      </c>
      <c r="B28" s="10" t="s">
        <v>192</v>
      </c>
      <c r="C28" s="182">
        <v>558.6588347999999</v>
      </c>
      <c r="D28" s="182">
        <v>699.1351952</v>
      </c>
      <c r="E28" s="60">
        <f t="shared" si="0"/>
        <v>25.14528575392363</v>
      </c>
      <c r="F28" s="182">
        <v>2531.4042200000004</v>
      </c>
      <c r="G28" s="182">
        <v>2694.1395899999998</v>
      </c>
      <c r="H28" s="60">
        <f t="shared" si="1"/>
        <v>6.428659979084639</v>
      </c>
    </row>
    <row r="29" spans="1:8" ht="15" customHeight="1">
      <c r="A29" s="59"/>
      <c r="B29" s="10" t="s">
        <v>165</v>
      </c>
      <c r="C29" s="26">
        <f>SUM(C24:C28)</f>
        <v>1287.1894465999999</v>
      </c>
      <c r="D29" s="26">
        <f>SUM(D24:D28)</f>
        <v>1635.8815688</v>
      </c>
      <c r="E29" s="60">
        <f t="shared" si="0"/>
        <v>27.089417421890793</v>
      </c>
      <c r="F29" s="26">
        <f>SUM(F24:F28)</f>
        <v>5898.588930000001</v>
      </c>
      <c r="G29" s="26">
        <f>SUM(G24:G28)</f>
        <v>6776.17325</v>
      </c>
      <c r="H29" s="60">
        <f t="shared" si="1"/>
        <v>14.877868765131907</v>
      </c>
    </row>
    <row r="30" spans="1:11" ht="15" customHeight="1">
      <c r="A30" s="59"/>
      <c r="C30" s="26"/>
      <c r="D30" s="26"/>
      <c r="E30" s="60"/>
      <c r="F30" s="26"/>
      <c r="G30" s="26"/>
      <c r="H30" s="60"/>
      <c r="K30" s="29"/>
    </row>
    <row r="31" spans="1:8" ht="15" customHeight="1">
      <c r="A31" s="59">
        <v>19011010</v>
      </c>
      <c r="B31" s="10" t="s">
        <v>189</v>
      </c>
      <c r="C31" s="182">
        <v>201.0399912</v>
      </c>
      <c r="D31" s="182">
        <v>241.371424</v>
      </c>
      <c r="E31" s="60">
        <f t="shared" si="0"/>
        <v>20.061398013033727</v>
      </c>
      <c r="F31" s="182">
        <v>1244.64335</v>
      </c>
      <c r="G31" s="182">
        <v>942.6335</v>
      </c>
      <c r="H31" s="60">
        <f t="shared" si="1"/>
        <v>-24.264770305485506</v>
      </c>
    </row>
    <row r="32" spans="1:8" ht="15" customHeight="1">
      <c r="A32" s="59">
        <v>19019011</v>
      </c>
      <c r="B32" s="10" t="s">
        <v>106</v>
      </c>
      <c r="C32" s="182">
        <v>124.47165</v>
      </c>
      <c r="D32" s="182">
        <v>25.59704</v>
      </c>
      <c r="E32" s="60">
        <f t="shared" si="0"/>
        <v>-79.43544574206256</v>
      </c>
      <c r="F32" s="182">
        <v>260.70022</v>
      </c>
      <c r="G32" s="182">
        <v>71.13994</v>
      </c>
      <c r="H32" s="60">
        <f t="shared" si="1"/>
        <v>-72.71197546361871</v>
      </c>
    </row>
    <row r="33" spans="1:11" ht="15" customHeight="1">
      <c r="A33" s="59">
        <v>22029032</v>
      </c>
      <c r="B33" s="10" t="s">
        <v>260</v>
      </c>
      <c r="C33" s="182">
        <v>0</v>
      </c>
      <c r="D33" s="182">
        <v>10.037061</v>
      </c>
      <c r="E33" s="60"/>
      <c r="F33" s="182">
        <v>0</v>
      </c>
      <c r="G33" s="182">
        <v>32.24327</v>
      </c>
      <c r="H33" s="60"/>
      <c r="J33" s="29"/>
      <c r="K33" s="29"/>
    </row>
    <row r="34" spans="1:8" ht="15" customHeight="1">
      <c r="A34" s="21"/>
      <c r="B34" s="10" t="s">
        <v>107</v>
      </c>
      <c r="C34" s="28"/>
      <c r="D34" s="28"/>
      <c r="E34" s="69"/>
      <c r="F34" s="28">
        <f>SUM(F7:F33)-F29</f>
        <v>11652.215399999997</v>
      </c>
      <c r="G34" s="28">
        <f>SUM(G7:G33)-G29</f>
        <v>12796.274389999999</v>
      </c>
      <c r="H34" s="69">
        <f>(G34/F34-1)*100</f>
        <v>9.818381747388582</v>
      </c>
    </row>
    <row r="35" spans="1:8" ht="12">
      <c r="A35" s="47" t="s">
        <v>199</v>
      </c>
      <c r="B35" s="53"/>
      <c r="C35" s="53"/>
      <c r="D35" s="53"/>
      <c r="E35" s="53"/>
      <c r="F35" s="53"/>
      <c r="G35" s="53"/>
      <c r="H35" s="54"/>
    </row>
    <row r="36" spans="1:8" ht="12">
      <c r="A36" s="11"/>
      <c r="B36" s="11"/>
      <c r="C36" s="11"/>
      <c r="D36" s="34"/>
      <c r="E36" s="11"/>
      <c r="F36" s="217"/>
      <c r="G36" s="217"/>
      <c r="H36" s="34"/>
    </row>
    <row r="37" spans="4:8" ht="12">
      <c r="D37" s="34"/>
      <c r="E37" s="11"/>
      <c r="F37" s="34"/>
      <c r="G37" s="34"/>
      <c r="H37" s="34"/>
    </row>
    <row r="38" spans="4:8" ht="12">
      <c r="D38" s="44"/>
      <c r="E38" s="44"/>
      <c r="F38" s="11"/>
      <c r="G38" s="11"/>
      <c r="H38" s="44"/>
    </row>
    <row r="39" spans="4:8" ht="12">
      <c r="D39" s="11"/>
      <c r="E39" s="11"/>
      <c r="F39" s="44"/>
      <c r="G39" s="44"/>
      <c r="H39" s="62"/>
    </row>
    <row r="40" spans="4:8" ht="12">
      <c r="D40" s="11"/>
      <c r="E40" s="11"/>
      <c r="F40" s="44"/>
      <c r="G40" s="44"/>
      <c r="H40" s="62"/>
    </row>
    <row r="41" spans="4:8" ht="12">
      <c r="D41" s="11"/>
      <c r="E41" s="11"/>
      <c r="F41" s="44"/>
      <c r="G41" s="44"/>
      <c r="H41" s="62"/>
    </row>
    <row r="42" spans="4:8" ht="12">
      <c r="D42" s="11"/>
      <c r="E42" s="11"/>
      <c r="F42" s="44"/>
      <c r="G42" s="44"/>
      <c r="H42" s="62"/>
    </row>
    <row r="43" spans="4:8" ht="12">
      <c r="D43" s="11"/>
      <c r="E43" s="11"/>
      <c r="F43" s="44"/>
      <c r="G43" s="44"/>
      <c r="H43" s="62"/>
    </row>
    <row r="44" spans="4:8" ht="12">
      <c r="D44" s="11"/>
      <c r="E44" s="11"/>
      <c r="F44" s="44"/>
      <c r="G44" s="44"/>
      <c r="H44" s="62"/>
    </row>
    <row r="45" spans="4:8" ht="12">
      <c r="D45" s="11"/>
      <c r="E45" s="11"/>
      <c r="F45" s="44"/>
      <c r="G45" s="44"/>
      <c r="H45" s="62"/>
    </row>
    <row r="46" spans="4:8" ht="12">
      <c r="D46" s="11"/>
      <c r="E46" s="11"/>
      <c r="F46" s="44"/>
      <c r="G46" s="44"/>
      <c r="H46" s="62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11"/>
      <c r="G70" s="11"/>
      <c r="H70" s="62"/>
    </row>
  </sheetData>
  <sheetProtection/>
  <mergeCells count="7">
    <mergeCell ref="F36:G36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R1" sqref="R1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1" t="s">
        <v>179</v>
      </c>
      <c r="B2" s="211"/>
      <c r="C2" s="211"/>
      <c r="D2" s="211"/>
    </row>
    <row r="3" spans="1:4" ht="15" customHeight="1">
      <c r="A3" s="34"/>
      <c r="B3" s="34"/>
      <c r="C3" s="34"/>
      <c r="D3" s="34"/>
    </row>
    <row r="4" spans="1:4" ht="15" customHeight="1">
      <c r="A4" s="214" t="s">
        <v>5</v>
      </c>
      <c r="B4" s="214"/>
      <c r="C4" s="214"/>
      <c r="D4" s="214"/>
    </row>
    <row r="5" spans="1:4" ht="15" customHeight="1">
      <c r="A5" s="220" t="s">
        <v>286</v>
      </c>
      <c r="B5" s="220"/>
      <c r="C5" s="220"/>
      <c r="D5" s="220"/>
    </row>
    <row r="6" spans="1:9" ht="15" customHeight="1">
      <c r="A6" s="215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18"/>
      <c r="B7" s="37" t="s">
        <v>119</v>
      </c>
      <c r="C7" s="25" t="s">
        <v>211</v>
      </c>
      <c r="D7" s="25" t="s">
        <v>210</v>
      </c>
    </row>
    <row r="8" spans="1:9" ht="15" customHeight="1">
      <c r="A8" s="38" t="s">
        <v>112</v>
      </c>
      <c r="B8" s="187">
        <v>164.2221677</v>
      </c>
      <c r="C8" s="187">
        <v>452.82602</v>
      </c>
      <c r="D8" s="52">
        <f aca="true" t="shared" si="0" ref="D8:D13">C8/B8*1000</f>
        <v>2757.398872162129</v>
      </c>
      <c r="F8" s="29"/>
      <c r="H8" s="29"/>
      <c r="I8" s="29"/>
    </row>
    <row r="9" spans="1:33" ht="15" customHeight="1">
      <c r="A9" s="21" t="s">
        <v>111</v>
      </c>
      <c r="B9" s="182">
        <v>781.4519999999999</v>
      </c>
      <c r="C9" s="182">
        <v>1577.8962299999998</v>
      </c>
      <c r="D9" s="52">
        <f t="shared" si="0"/>
        <v>2019.1850939021206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82">
        <v>248.26</v>
      </c>
      <c r="C10" s="182">
        <v>715.02455</v>
      </c>
      <c r="D10" s="52">
        <f t="shared" si="0"/>
        <v>2880.1440022557</v>
      </c>
      <c r="F10" s="29"/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82">
        <v>1635.8815688</v>
      </c>
      <c r="C11" s="182">
        <v>6776.17325</v>
      </c>
      <c r="D11" s="52">
        <f t="shared" si="0"/>
        <v>4142.215047370855</v>
      </c>
      <c r="G11" s="29"/>
      <c r="I11" s="29"/>
    </row>
    <row r="12" spans="1:4" ht="26.25" customHeight="1">
      <c r="A12" s="139" t="s">
        <v>189</v>
      </c>
      <c r="B12" s="186">
        <v>241.371424</v>
      </c>
      <c r="C12" s="186">
        <v>942.6335</v>
      </c>
      <c r="D12" s="141">
        <f t="shared" si="0"/>
        <v>3905.323523301582</v>
      </c>
    </row>
    <row r="13" spans="1:7" ht="15" customHeight="1">
      <c r="A13" s="21" t="s">
        <v>114</v>
      </c>
      <c r="B13" s="182">
        <v>806.7722568</v>
      </c>
      <c r="C13" s="182">
        <v>2331.72084</v>
      </c>
      <c r="D13" s="52">
        <f t="shared" si="0"/>
        <v>2890.1847086916337</v>
      </c>
      <c r="F13" s="29"/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3877.9594172999996</v>
      </c>
      <c r="C15" s="26">
        <f>SUM(C8:C13)</f>
        <v>12796.27439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199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452.82602</v>
      </c>
      <c r="AH21" s="66">
        <f aca="true" t="shared" si="2" ref="AH21:AH27">AG21/$AG$27*100</f>
        <v>3.538733276568947</v>
      </c>
    </row>
    <row r="22" spans="32:34" ht="17.25" customHeight="1">
      <c r="AF22" s="11" t="str">
        <f>A9</f>
        <v>Leche descremada</v>
      </c>
      <c r="AG22" s="44">
        <f t="shared" si="1"/>
        <v>1577.8962299999998</v>
      </c>
      <c r="AH22" s="66">
        <f t="shared" si="2"/>
        <v>12.330903370070667</v>
      </c>
    </row>
    <row r="23" spans="32:34" ht="17.25" customHeight="1">
      <c r="AF23" s="11" t="str">
        <f>A10</f>
        <v>Suero y lactosuero</v>
      </c>
      <c r="AG23" s="44">
        <f t="shared" si="1"/>
        <v>715.02455</v>
      </c>
      <c r="AH23" s="66">
        <f t="shared" si="2"/>
        <v>5.587755687380192</v>
      </c>
    </row>
    <row r="24" spans="32:34" ht="17.25" customHeight="1">
      <c r="AF24" s="11" t="str">
        <f>A11</f>
        <v>Quesos</v>
      </c>
      <c r="AG24" s="44">
        <f t="shared" si="1"/>
        <v>6776.17325</v>
      </c>
      <c r="AH24" s="66">
        <f>AG24/$AG$27*100</f>
        <v>52.95426655820562</v>
      </c>
    </row>
    <row r="25" spans="32:34" ht="17.25" customHeight="1">
      <c r="AF25" s="11" t="str">
        <f>A12</f>
        <v>Preparaciones para la alimentación infantil</v>
      </c>
      <c r="AG25" s="44">
        <f t="shared" si="1"/>
        <v>942.6335</v>
      </c>
      <c r="AH25" s="66">
        <f t="shared" si="2"/>
        <v>7.366468327192536</v>
      </c>
    </row>
    <row r="26" spans="32:34" ht="17.25" customHeight="1">
      <c r="AF26" s="11" t="str">
        <f>A13</f>
        <v>Otros productos</v>
      </c>
      <c r="AG26" s="44">
        <f t="shared" si="1"/>
        <v>2331.72084</v>
      </c>
      <c r="AH26" s="66">
        <f t="shared" si="2"/>
        <v>18.221872780582036</v>
      </c>
    </row>
    <row r="27" spans="32:34" ht="17.25" customHeight="1">
      <c r="AF27" s="11"/>
      <c r="AG27" s="44">
        <f>SUM(AG21:AG26)</f>
        <v>12796.27439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B45" sqref="B45"/>
    </sheetView>
  </sheetViews>
  <sheetFormatPr defaultColWidth="10.90625" defaultRowHeight="18"/>
  <cols>
    <col min="1" max="1" width="12.5429687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2" t="s">
        <v>180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8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38"/>
      <c r="B4" s="214" t="s">
        <v>115</v>
      </c>
      <c r="C4" s="214"/>
      <c r="D4" s="214" t="s">
        <v>116</v>
      </c>
      <c r="E4" s="214"/>
      <c r="F4" s="214" t="s">
        <v>117</v>
      </c>
      <c r="G4" s="214"/>
      <c r="H4" s="221" t="s">
        <v>287</v>
      </c>
      <c r="I4" s="221"/>
      <c r="J4" s="221"/>
    </row>
    <row r="5" spans="1:10" ht="14.25" customHeight="1">
      <c r="A5" s="21" t="s">
        <v>118</v>
      </c>
      <c r="B5" s="212" t="s">
        <v>100</v>
      </c>
      <c r="C5" s="212"/>
      <c r="D5" s="219" t="s">
        <v>211</v>
      </c>
      <c r="E5" s="219"/>
      <c r="F5" s="212" t="s">
        <v>208</v>
      </c>
      <c r="G5" s="212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217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89.6</v>
      </c>
      <c r="C7" s="26">
        <v>164.222</v>
      </c>
      <c r="D7" s="26">
        <v>285.82684</v>
      </c>
      <c r="E7" s="26">
        <v>452.826</v>
      </c>
      <c r="F7" s="52">
        <f>D7/B7*1000</f>
        <v>3190.0316964285716</v>
      </c>
      <c r="G7" s="52">
        <f>E7/C7*1000</f>
        <v>2757.4015661726203</v>
      </c>
      <c r="H7" s="60">
        <f>+(C7/B7-1)*100</f>
        <v>83.28348214285717</v>
      </c>
      <c r="I7" s="60">
        <f>+(E7/D7-1)*100</f>
        <v>58.426689389981725</v>
      </c>
      <c r="J7" s="45">
        <f>+(G7/F7-1)*100</f>
        <v>-13.561938294854759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176.3005</v>
      </c>
      <c r="C8" s="26"/>
      <c r="D8" s="26">
        <v>539.063</v>
      </c>
      <c r="E8" s="26"/>
      <c r="F8" s="52">
        <f aca="true" t="shared" si="0" ref="F8:F20">D8/B8*1000</f>
        <v>3057.6373861673674</v>
      </c>
      <c r="G8" s="52"/>
      <c r="H8" s="60"/>
      <c r="I8" s="60"/>
      <c r="J8" s="45"/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150.42</v>
      </c>
      <c r="C9" s="26"/>
      <c r="D9" s="26">
        <v>521.18808</v>
      </c>
      <c r="E9" s="26"/>
      <c r="F9" s="52">
        <f t="shared" si="0"/>
        <v>3464.885520542481</v>
      </c>
      <c r="G9" s="52"/>
      <c r="H9" s="60"/>
      <c r="I9" s="60"/>
      <c r="J9" s="45"/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593.15</v>
      </c>
      <c r="C10" s="26"/>
      <c r="D10" s="26">
        <v>1967.456</v>
      </c>
      <c r="E10" s="26"/>
      <c r="F10" s="52">
        <f t="shared" si="0"/>
        <v>3316.961982635084</v>
      </c>
      <c r="G10" s="52"/>
      <c r="H10" s="60"/>
      <c r="I10" s="60"/>
      <c r="J10" s="45"/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302</v>
      </c>
      <c r="C11" s="26"/>
      <c r="D11" s="26">
        <v>1099.86878</v>
      </c>
      <c r="E11" s="26"/>
      <c r="F11" s="52">
        <f t="shared" si="0"/>
        <v>3641.9496026490065</v>
      </c>
      <c r="G11" s="52"/>
      <c r="H11" s="60"/>
      <c r="I11" s="60"/>
      <c r="J11" s="45"/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1967.4252462</v>
      </c>
      <c r="C12" s="26"/>
      <c r="D12" s="26">
        <v>6295.839</v>
      </c>
      <c r="E12" s="26"/>
      <c r="F12" s="52">
        <f t="shared" si="0"/>
        <v>3200.039753561235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1339.00532</v>
      </c>
      <c r="C13" s="26"/>
      <c r="D13" s="26">
        <v>4073.913</v>
      </c>
      <c r="E13" s="26"/>
      <c r="F13" s="52">
        <f t="shared" si="0"/>
        <v>3042.4920193745015</v>
      </c>
      <c r="G13" s="52"/>
      <c r="H13" s="55"/>
      <c r="I13" s="55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508.4</v>
      </c>
      <c r="C14" s="26"/>
      <c r="D14" s="26">
        <v>1554.809</v>
      </c>
      <c r="E14" s="26"/>
      <c r="F14" s="52">
        <f t="shared" si="0"/>
        <v>3058.2395751376866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724.95</v>
      </c>
      <c r="C15" s="26"/>
      <c r="D15" s="26">
        <v>1977.67</v>
      </c>
      <c r="E15" s="26"/>
      <c r="F15" s="52">
        <f t="shared" si="0"/>
        <v>2728.0088281950475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290.175</v>
      </c>
      <c r="C16" s="26"/>
      <c r="D16" s="26">
        <v>596.855</v>
      </c>
      <c r="E16" s="26"/>
      <c r="F16" s="52">
        <f t="shared" si="0"/>
        <v>2056.879469285776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489.316</v>
      </c>
      <c r="C17" s="26"/>
      <c r="D17" s="26">
        <v>1236.218</v>
      </c>
      <c r="E17" s="26"/>
      <c r="F17" s="52">
        <f t="shared" si="0"/>
        <v>2526.42055440656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250.616</v>
      </c>
      <c r="C18" s="26"/>
      <c r="D18" s="52">
        <v>679.04148</v>
      </c>
      <c r="E18" s="52"/>
      <c r="F18" s="52">
        <f t="shared" si="0"/>
        <v>2709.489737287324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288</v>
      </c>
      <c r="B19" s="26">
        <f>B7</f>
        <v>89.6</v>
      </c>
      <c r="C19" s="26">
        <f>C7</f>
        <v>164.222</v>
      </c>
      <c r="D19" s="26">
        <f>D7</f>
        <v>285.82684</v>
      </c>
      <c r="E19" s="26">
        <f>E7</f>
        <v>452.826</v>
      </c>
      <c r="F19" s="52">
        <f t="shared" si="0"/>
        <v>3190.0316964285716</v>
      </c>
      <c r="G19" s="52">
        <f>E19/C19*1000</f>
        <v>2757.4015661726203</v>
      </c>
      <c r="H19" s="60">
        <f>+(C19/B19-1)*100</f>
        <v>83.28348214285717</v>
      </c>
      <c r="I19" s="45">
        <f>+(E19/D19-1)*100</f>
        <v>58.426689389981725</v>
      </c>
      <c r="J19" s="45">
        <f>+(G19/F19-1)*100</f>
        <v>-13.561938294854759</v>
      </c>
      <c r="AK19" s="11"/>
      <c r="AM19" s="44"/>
      <c r="AN19" s="44"/>
    </row>
    <row r="20" spans="1:10" ht="14.25" customHeight="1">
      <c r="A20" s="21" t="s">
        <v>175</v>
      </c>
      <c r="B20" s="26">
        <f>SUM(B7:B18)</f>
        <v>6881.3580661999995</v>
      </c>
      <c r="C20" s="26"/>
      <c r="D20" s="26">
        <f>SUM(D7:D18)</f>
        <v>20827.74818</v>
      </c>
      <c r="E20" s="26"/>
      <c r="F20" s="52">
        <f t="shared" si="0"/>
        <v>3026.69153089158</v>
      </c>
      <c r="G20" s="52"/>
      <c r="H20" s="60"/>
      <c r="I20" s="45"/>
      <c r="J20" s="45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1" t="s">
        <v>181</v>
      </c>
      <c r="B24" s="211"/>
      <c r="C24" s="211"/>
      <c r="D24" s="211"/>
      <c r="E24" s="211"/>
      <c r="F24" s="211"/>
      <c r="G24" s="211"/>
      <c r="H24" s="211"/>
      <c r="I24" s="211"/>
      <c r="J24" s="211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3" t="s">
        <v>10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41" ht="14.25" customHeight="1">
      <c r="A27" s="38"/>
      <c r="B27" s="214" t="s">
        <v>115</v>
      </c>
      <c r="C27" s="214"/>
      <c r="D27" s="214" t="s">
        <v>116</v>
      </c>
      <c r="E27" s="214"/>
      <c r="F27" s="214" t="s">
        <v>117</v>
      </c>
      <c r="G27" s="214"/>
      <c r="H27" s="221" t="s">
        <v>287</v>
      </c>
      <c r="I27" s="221"/>
      <c r="J27" s="221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2" t="s">
        <v>100</v>
      </c>
      <c r="C28" s="212"/>
      <c r="D28" s="219" t="s">
        <v>211</v>
      </c>
      <c r="E28" s="219"/>
      <c r="F28" s="212" t="s">
        <v>208</v>
      </c>
      <c r="G28" s="212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217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789.7528615</v>
      </c>
      <c r="C30" s="26">
        <v>781.452</v>
      </c>
      <c r="D30" s="26">
        <v>2795.9437900000003</v>
      </c>
      <c r="E30" s="26">
        <v>1577.896</v>
      </c>
      <c r="F30" s="52">
        <f>D30/B30*1000</f>
        <v>3540.2768717919994</v>
      </c>
      <c r="G30" s="52">
        <f>E30/C30*1000</f>
        <v>2019.1847995782211</v>
      </c>
      <c r="H30" s="60">
        <f>+(C30/B30-1)*100</f>
        <v>-1.0510707722203083</v>
      </c>
      <c r="I30" s="60">
        <f>+(E30/D30-1)*100</f>
        <v>-43.56481680198586</v>
      </c>
      <c r="J30" s="45">
        <f>+(G30/F30-1)*100</f>
        <v>-42.96534218364225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247.05191</v>
      </c>
      <c r="C31" s="26"/>
      <c r="D31" s="26">
        <v>712.33866</v>
      </c>
      <c r="E31" s="26"/>
      <c r="F31" s="52">
        <f aca="true" t="shared" si="1" ref="F31:F45">D31/B31*1000</f>
        <v>2883.3562144894972</v>
      </c>
      <c r="G31" s="52"/>
      <c r="H31" s="60"/>
      <c r="I31" s="60"/>
      <c r="J31" s="45"/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949.195</v>
      </c>
      <c r="C32" s="26"/>
      <c r="D32" s="26">
        <v>2566.2832599999997</v>
      </c>
      <c r="E32" s="26"/>
      <c r="F32" s="52">
        <f t="shared" si="1"/>
        <v>2703.641780666775</v>
      </c>
      <c r="G32" s="52"/>
      <c r="H32" s="60"/>
      <c r="I32" s="60"/>
      <c r="J32" s="45"/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838.129</v>
      </c>
      <c r="C33" s="26"/>
      <c r="D33" s="26">
        <v>2311.75987</v>
      </c>
      <c r="E33" s="26"/>
      <c r="F33" s="52">
        <f t="shared" si="1"/>
        <v>2758.2387317465445</v>
      </c>
      <c r="G33" s="52"/>
      <c r="H33" s="60"/>
      <c r="I33" s="60"/>
      <c r="J33" s="45"/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960.1875</v>
      </c>
      <c r="C34" s="26"/>
      <c r="D34" s="26">
        <v>2479.98266</v>
      </c>
      <c r="E34" s="26"/>
      <c r="F34" s="52">
        <f t="shared" si="1"/>
        <v>2582.8108155959126</v>
      </c>
      <c r="G34" s="52"/>
      <c r="H34" s="60"/>
      <c r="I34" s="60"/>
      <c r="J34" s="45"/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1045.36881</v>
      </c>
      <c r="C35" s="26"/>
      <c r="D35" s="26">
        <v>2973.0372899999998</v>
      </c>
      <c r="E35" s="26"/>
      <c r="F35" s="52">
        <f t="shared" si="1"/>
        <v>2844.008030046353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788.9099500000001</v>
      </c>
      <c r="C36" s="26"/>
      <c r="D36" s="26">
        <v>2020.2738</v>
      </c>
      <c r="E36" s="26"/>
      <c r="F36" s="52">
        <f t="shared" si="1"/>
        <v>2560.842083434237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807.978</v>
      </c>
      <c r="C37" s="26"/>
      <c r="D37" s="26">
        <v>2075.012</v>
      </c>
      <c r="E37" s="26"/>
      <c r="F37" s="52">
        <f t="shared" si="1"/>
        <v>2568.1540834032617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1070.51</v>
      </c>
      <c r="C38" s="26"/>
      <c r="D38" s="26">
        <v>2298.318</v>
      </c>
      <c r="E38" s="26"/>
      <c r="F38" s="52">
        <f t="shared" si="1"/>
        <v>2146.937441032779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892.602</v>
      </c>
      <c r="C39" s="26"/>
      <c r="D39" s="26">
        <v>1947.899</v>
      </c>
      <c r="E39" s="26"/>
      <c r="F39" s="52">
        <f t="shared" si="1"/>
        <v>2182.270485613969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713.545</v>
      </c>
      <c r="C40" s="26"/>
      <c r="D40" s="26">
        <v>1649.424</v>
      </c>
      <c r="E40" s="26"/>
      <c r="F40" s="52">
        <f t="shared" si="1"/>
        <v>2311.5907195762006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590.54438</v>
      </c>
      <c r="C41" s="26"/>
      <c r="D41" s="26">
        <v>1251.34604</v>
      </c>
      <c r="E41" s="26"/>
      <c r="F41" s="52">
        <f t="shared" si="1"/>
        <v>2118.9703642594986</v>
      </c>
      <c r="G41" s="52"/>
      <c r="H41" s="60"/>
      <c r="I41" s="60"/>
      <c r="J41" s="45"/>
      <c r="AK41" s="11"/>
      <c r="AM41" s="44"/>
      <c r="AN41" s="44"/>
    </row>
    <row r="42" spans="1:10" ht="14.25" customHeight="1">
      <c r="A42" s="21" t="s">
        <v>289</v>
      </c>
      <c r="B42" s="26">
        <f>B30</f>
        <v>789.7528615</v>
      </c>
      <c r="C42" s="26">
        <f>C30</f>
        <v>781.452</v>
      </c>
      <c r="D42" s="26">
        <f>D30</f>
        <v>2795.9437900000003</v>
      </c>
      <c r="E42" s="26">
        <f>E30</f>
        <v>1577.896</v>
      </c>
      <c r="F42" s="52">
        <f t="shared" si="1"/>
        <v>3540.2768717919994</v>
      </c>
      <c r="G42" s="52">
        <f>E42/C42*1000</f>
        <v>2019.1847995782211</v>
      </c>
      <c r="H42" s="60">
        <f>+(C42/B42-1)*100</f>
        <v>-1.0510707722203083</v>
      </c>
      <c r="I42" s="60">
        <f>+(E42/D42-1)*100</f>
        <v>-43.56481680198586</v>
      </c>
      <c r="J42" s="45">
        <f>+(G42/F42-1)*100</f>
        <v>-42.96534218364225</v>
      </c>
    </row>
    <row r="43" spans="1:10" ht="14.25" customHeight="1">
      <c r="A43" s="21" t="s">
        <v>294</v>
      </c>
      <c r="B43" s="26">
        <f>SUM(B30:B41)</f>
        <v>9693.7744115</v>
      </c>
      <c r="C43" s="26"/>
      <c r="D43" s="26">
        <f>SUM(D30:D41)</f>
        <v>25081.61837</v>
      </c>
      <c r="E43" s="26"/>
      <c r="F43" s="52">
        <f t="shared" si="1"/>
        <v>2587.394476628728</v>
      </c>
      <c r="G43" s="52"/>
      <c r="H43" s="60"/>
      <c r="I43" s="60"/>
      <c r="J43" s="45"/>
    </row>
    <row r="44" spans="1:10" ht="14.25" customHeight="1">
      <c r="A44" s="21" t="s">
        <v>290</v>
      </c>
      <c r="B44" s="26">
        <f>B42+B19</f>
        <v>879.3528615</v>
      </c>
      <c r="C44" s="26">
        <f>C42+C19</f>
        <v>945.674</v>
      </c>
      <c r="D44" s="26">
        <f>D42+D19</f>
        <v>3081.7706300000004</v>
      </c>
      <c r="E44" s="26">
        <f>E42+E19</f>
        <v>2030.722</v>
      </c>
      <c r="F44" s="52">
        <f t="shared" si="1"/>
        <v>3504.5893007536433</v>
      </c>
      <c r="G44" s="52">
        <f>E44/C44*1000</f>
        <v>2147.380598388028</v>
      </c>
      <c r="H44" s="60">
        <f>+(C44/B44-1)*100</f>
        <v>7.542039311371473</v>
      </c>
      <c r="I44" s="60">
        <f>+(E44/D44-1)*100</f>
        <v>-34.10534904085319</v>
      </c>
      <c r="J44" s="45">
        <f>+(G44/F44-1)*100</f>
        <v>-38.726612047630084</v>
      </c>
    </row>
    <row r="45" spans="1:10" ht="14.25" customHeight="1">
      <c r="A45" s="24" t="s">
        <v>173</v>
      </c>
      <c r="B45" s="28">
        <f>B20+B43</f>
        <v>16575.1324777</v>
      </c>
      <c r="C45" s="28"/>
      <c r="D45" s="28">
        <f>D20+D43</f>
        <v>45909.36655</v>
      </c>
      <c r="E45" s="28"/>
      <c r="F45" s="52">
        <f t="shared" si="1"/>
        <v>2769.773732533719</v>
      </c>
      <c r="G45" s="52"/>
      <c r="H45" s="60"/>
      <c r="I45" s="60"/>
      <c r="J45" s="45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38"/>
  <sheetViews>
    <sheetView zoomScalePageLayoutView="0" workbookViewId="0" topLeftCell="A10">
      <selection activeCell="A45" sqref="A45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45" width="7.8125" style="10" customWidth="1"/>
    <col min="46" max="46" width="1.99609375" style="10" customWidth="1"/>
    <col min="47" max="53" width="2.99609375" style="30" customWidth="1"/>
    <col min="54" max="56" width="3.5429687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16384" width="10.90625" style="10" customWidth="1"/>
  </cols>
  <sheetData>
    <row r="1" ht="15" customHeight="1">
      <c r="A1" s="65"/>
    </row>
    <row r="2" ht="15" customHeight="1"/>
    <row r="3" spans="46:61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</row>
    <row r="4" spans="46:61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</row>
    <row r="5" spans="46:61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/>
    </row>
    <row r="6" spans="46:61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/>
    </row>
    <row r="7" spans="46:61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/>
    </row>
    <row r="8" spans="46:61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/>
    </row>
    <row r="9" spans="46:61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/>
    </row>
    <row r="10" spans="46:61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/>
    </row>
    <row r="11" spans="46:61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/>
    </row>
    <row r="12" spans="46:61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/>
    </row>
    <row r="13" spans="46:61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/>
    </row>
    <row r="14" spans="46:61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/>
    </row>
    <row r="15" spans="46:61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1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</row>
    <row r="26" spans="46:61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</row>
    <row r="27" spans="46:61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/>
    </row>
    <row r="28" spans="46:61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/>
    </row>
    <row r="29" spans="46:61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/>
    </row>
    <row r="30" spans="46:61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/>
    </row>
    <row r="31" spans="46:61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/>
    </row>
    <row r="32" spans="46:61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/>
    </row>
    <row r="33" spans="46:61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/>
    </row>
    <row r="34" spans="46:61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/>
    </row>
    <row r="35" spans="46:61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/>
    </row>
    <row r="36" spans="46:61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/>
    </row>
    <row r="37" spans="46:61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Liliana Yáñez Barros</cp:lastModifiedBy>
  <cp:lastPrinted>2016-02-16T18:13:38Z</cp:lastPrinted>
  <dcterms:created xsi:type="dcterms:W3CDTF">2008-12-10T19:16:04Z</dcterms:created>
  <dcterms:modified xsi:type="dcterms:W3CDTF">2017-12-26T21:09:02Z</dcterms:modified>
  <cp:category/>
  <cp:version/>
  <cp:contentType/>
  <cp:contentStatus/>
</cp:coreProperties>
</file>