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'c1'!$A$1:$E$46</definedName>
    <definedName name="_xlnm.Print_Area" localSheetId="13">'c10'!$A$1:$H$41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'c15'!$A$1:$H$51</definedName>
    <definedName name="_xlnm.Print_Area" localSheetId="19">'c16'!$A$1:$J$47</definedName>
    <definedName name="_xlnm.Print_Area" localSheetId="20">'c17'!$A$1:$H$48</definedName>
    <definedName name="_xlnm.Print_Area" localSheetId="21">'c18'!$A$1:$E$46</definedName>
    <definedName name="_xlnm.Print_Area" localSheetId="22">'c19'!$A$1:$Q$25</definedName>
    <definedName name="_xlnm.Print_Area" localSheetId="5">'c2'!$A$1:$H$43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'c9'!$A$1:$E$46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<sst xmlns="http://schemas.openxmlformats.org/spreadsheetml/2006/main" count="846" uniqueCount="327">
  <si>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</si>
  <si>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</si>
  <si>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</si>
  <si>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</si>
  <si>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</si>
  <si>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</si>
  <si>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</si>
  <si>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</si>
  <si>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</si>
  <si>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</si>
  <si>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</si>
  <si>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</si>
  <si>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</si>
  <si>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</si>
  <si>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</si>
  <si>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</si>
  <si>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</si>
  <si>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</si>
  <si>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</si>
  <si>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</si>
  <si>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</si>
  <si>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</si>
  <si>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</si>
  <si>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</si>
  <si>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</si>
  <si>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</si>
  <si>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</si>
  <si>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</si>
  <si>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</si>
  <si>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</si>
  <si>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</si>
  <si>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</si>
  <si>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</si>
  <si>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</si>
  <si>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</si>
  <si>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</si>
  <si>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</si>
  <si>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</si>
  <si>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</si>
  <si>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</si>
  <si>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</si>
  <si>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</si>
  <si>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</si>
  <si>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</si>
  <si>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</si>
  <si>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</si>
  <si>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</si>
  <si>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</si>
  <si>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</si>
  <si>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</si>
  <si>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</si>
  <si>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</si>
  <si>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</si>
  <si>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</si>
  <si>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</si>
  <si>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</si>
  <si>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</si>
  <si>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</si>
  <si>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</si>
  <si>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</si>
  <si>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</si>
  <si>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</si>
  <si>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</si>
  <si>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</si>
  <si>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</si>
  <si>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</si>
  <si>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</si>
  <si>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</si>
  <si>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</si>
  <si>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</si>
  <si>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</si>
  <si>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</si>
  <si>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</si>
  <si>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</si>
  <si>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</si>
  <si>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</si>
  <si>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</si>
  <si>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</si>
  <si>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</si>
  <si>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</si>
  <si>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</si>
  <si>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</si>
  <si>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</si>
  <si>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</si>
  <si>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</si>
  <si>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</si>
  <si>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</si>
  <si>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</si>
  <si>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</si>
  <si>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</si>
  <si>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</si>
  <si>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</si>
  <si>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</si>
  <si>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</si>
  <si>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</si>
  <si>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</si>
  <si>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</si>
  <si>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</si>
  <si>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</si>
  <si>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</si>
  <si>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</si>
  <si>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</si>
  <si>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</si>
  <si>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</si>
  <si>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</si>
  <si>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</si>
  <si>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</si>
  <si>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</si>
  <si>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</si>
  <si>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</si>
  <si>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</si>
  <si>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</si>
  <si>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</si>
  <si>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</si>
  <si>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</si>
  <si>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</si>
  <si>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</si>
  <si>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</si>
  <si>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</si>
  <si>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</si>
  <si>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</si>
  <si>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</si>
  <si>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</si>
  <si>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</si>
  <si>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</si>
  <si>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</si>
  <si>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</si>
  <si>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</si>
  <si>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</si>
  <si>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</si>
  <si>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</si>
  <si>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</si>
  <si>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</si>
  <si>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</si>
  <si>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</si>
  <si>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</si>
  <si>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</si>
  <si>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</si>
  <si>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</si>
  <si>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</si>
  <si>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</si>
  <si>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</si>
  <si>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</si>
  <si>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</si>
  <si>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</si>
  <si>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</si>
  <si>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</si>
  <si>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</si>
  <si>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</si>
  <si>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</si>
  <si>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</si>
  <si>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</si>
  <si>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</si>
  <si>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</si>
  <si>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</si>
  <si>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</si>
  <si>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</si>
  <si>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</si>
  <si>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</si>
  <si>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</si>
  <si>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</si>
  <si>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</si>
  <si>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</si>
  <si>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</si>
  <si>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</si>
  <si>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</si>
  <si>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</si>
  <si>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</si>
  <si>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</si>
  <si>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</si>
  <si>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</si>
  <si>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</si>
  <si>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Quesos frescos (sin madurar)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</si>
  <si>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</si>
  <si>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</si>
  <si>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</si>
  <si>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</si>
  <si>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</si>
  <si>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</si>
  <si>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</si>
  <si>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</si>
  <si>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</si>
  <si>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</si>
  <si>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</si>
  <si>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</si>
  <si>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 xml:space="preserve">Yogur 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</si>
  <si>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</si>
  <si>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</si>
  <si>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</si>
  <si>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</si>
  <si>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</si>
  <si>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</si>
  <si>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</si>
  <si>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Leche y nata sin concentrar , materia grasa &lt;= al 1%</t>
  </si>
  <si>
    <t>Quesos frescos</t>
  </si>
  <si>
    <t xml:space="preserve">Leche y nata sin concentrar, materia grasa &gt; 1% y &lt;= 6% 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</si>
  <si>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</si>
  <si>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</si>
  <si>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</si>
  <si>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</si>
  <si>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</si>
  <si>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</si>
  <si>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</si>
  <si>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</si>
  <si>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</si>
  <si>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</si>
  <si>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</si>
  <si>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</si>
  <si>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</si>
  <si>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Leche en polvo sin azúcar, materia grasa &gt; 24% y &lt; 26%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</si>
  <si>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</si>
  <si>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</si>
  <si>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</si>
  <si>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</si>
  <si>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</si>
  <si>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</si>
  <si>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</si>
  <si>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</si>
  <si>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>Leche en polvo, edulcorada, materia grasa &gt; 1,5% y &lt; 6%</t>
  </si>
  <si>
    <t>Leche en polvo, edulcorada, materia grasa &gt;= 26%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</si>
  <si>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</si>
  <si>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</si>
  <si>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</si>
  <si>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</si>
  <si>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</si>
  <si>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</si>
  <si>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</si>
  <si>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Demás materias grasas de la leche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</si>
  <si>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</si>
  <si>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</si>
  <si>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</si>
  <si>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</si>
  <si>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</si>
  <si>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</si>
  <si>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</si>
  <si>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</si>
  <si>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</si>
  <si>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</si>
  <si>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</si>
  <si>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</si>
  <si>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</si>
  <si>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</si>
  <si>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</si>
  <si>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</si>
  <si>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</si>
  <si>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</si>
  <si>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</si>
  <si>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</si>
  <si>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</si>
  <si>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</si>
  <si>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</si>
  <si>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</si>
  <si>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</si>
  <si>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</si>
  <si>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</si>
  <si>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</si>
  <si>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</si>
  <si>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</si>
  <si>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Bebidas con contenido lácteo &lt;= al 50 % (miles de litros)</t>
  </si>
  <si>
    <t>Belice</t>
  </si>
  <si>
    <t xml:space="preserve">Leche en estado líquido o semisólido sin azúcar </t>
  </si>
  <si>
    <t>Bebidas con contenido lácteo &gt; al 50 %  (miles de litros)</t>
  </si>
  <si>
    <t>Quesos, los demás</t>
  </si>
  <si>
    <t>Países Bajos</t>
  </si>
  <si>
    <t>Total ene - dic (A+B)</t>
  </si>
  <si>
    <t>Importaciones de leche en polvo por país de origen, año 2015</t>
  </si>
  <si>
    <t>Importaciones de quesos por país de origen, año 2015</t>
  </si>
  <si>
    <t>Exportaciones de leche en polvo por país de destino, año 2015</t>
  </si>
  <si>
    <t>Exportaciones de quesos por país de destino, año 2015</t>
  </si>
  <si>
    <t>Leche en polvo edulcorada, materia grasa &gt; 24% y &lt; 26%</t>
  </si>
  <si>
    <t>Variación (2016/2015)</t>
  </si>
  <si>
    <t>Total ene-dic (B)</t>
  </si>
  <si>
    <t>Suiza</t>
  </si>
  <si>
    <t>Taiwán</t>
  </si>
  <si>
    <t>Suecia</t>
  </si>
  <si>
    <t>Lituania</t>
  </si>
  <si>
    <t>Jamaica</t>
  </si>
  <si>
    <t>Filipinas</t>
  </si>
  <si>
    <t>Granada</t>
  </si>
  <si>
    <t xml:space="preserve">Leche en polvo concentradas, materia grasa &lt;= 1,5% </t>
  </si>
  <si>
    <t>República Dominicana</t>
  </si>
  <si>
    <t>Territorio Británico en América</t>
  </si>
  <si>
    <t>Años 2002 - 2016</t>
  </si>
  <si>
    <t>Portugal</t>
  </si>
  <si>
    <t>Egipto</t>
  </si>
  <si>
    <t>Finlandia</t>
  </si>
  <si>
    <t>Grecia</t>
  </si>
  <si>
    <t>Tailandia</t>
  </si>
  <si>
    <t>Leche en polvo sin azúcar, materia grasa &gt;= 6% y &lt; 12%</t>
  </si>
  <si>
    <t>Leche en polvo sin azúcar, materia grasa &gt; 1,5% y &lt; 6%</t>
  </si>
  <si>
    <t>Leche en polvo sin azúcar, materia grasa &gt; 18% y &lt; 24%</t>
  </si>
  <si>
    <t>Las demás materias grasas de la leche</t>
  </si>
  <si>
    <t>Demás quesos frescos</t>
  </si>
  <si>
    <t xml:space="preserve">Leche y nata sin concentrar, materia grasa &gt; 1% y  &lt;= 6% </t>
  </si>
  <si>
    <t>Leche en polvo sin azúcar, materia grasa &gt; 12% y  &lt; 18%</t>
  </si>
  <si>
    <t>Leche en polvo edulcorada, materia grasa &gt;= 26%</t>
  </si>
  <si>
    <t>Queso fundido, excepto el rallado o en polvo</t>
  </si>
  <si>
    <t>Bebidas con contenido lácteo &lt;= al 50 %  (miles de litros)</t>
  </si>
  <si>
    <t>Queso de crema frescos</t>
  </si>
  <si>
    <t>Queso edam y del tipo edam</t>
  </si>
  <si>
    <t>Queso fundido</t>
  </si>
  <si>
    <t>Pastas lácteas para untar</t>
  </si>
  <si>
    <t>Puerto Rico</t>
  </si>
  <si>
    <t>Turquía</t>
  </si>
  <si>
    <t>Leche en polvo, sin azúcar, materia grasa &gt; 18% y &lt; 24%</t>
  </si>
  <si>
    <t>Julio 2016</t>
  </si>
  <si>
    <t>con información a junio  2016</t>
  </si>
  <si>
    <t>Importaciones de productos lácteos, junio 2016</t>
  </si>
  <si>
    <t>Exportaciones de productos lácteos, junio 2016</t>
  </si>
  <si>
    <t>Importaciones de leche en polvo por país de origen, junio 2016</t>
  </si>
  <si>
    <t>Importaciones de quesos por país de origen, junio 2016</t>
  </si>
  <si>
    <t>Importaciones de quesos por variedades, junio 2016</t>
  </si>
  <si>
    <t>Exportaciones de leche en polvo por país de destino, junio 2016</t>
  </si>
  <si>
    <t>Exportaciones de quesos por país de destino, junio 2016</t>
  </si>
  <si>
    <t>Exportaciones de quesos por variedades, junio 2016</t>
  </si>
  <si>
    <t>Enero - junio</t>
  </si>
  <si>
    <t>Chile</t>
  </si>
  <si>
    <t>Paises Bajos</t>
  </si>
  <si>
    <t>República Checa</t>
  </si>
  <si>
    <t xml:space="preserve"> Enero - junio 2016</t>
  </si>
  <si>
    <t>Total ene-jun (A)</t>
  </si>
  <si>
    <t>Total ene-jun (B)</t>
  </si>
  <si>
    <t>Total ene-jun (A+B)</t>
  </si>
  <si>
    <t>Haití</t>
  </si>
  <si>
    <t>Total ene-jun</t>
  </si>
  <si>
    <t>2015 ene-jun</t>
  </si>
  <si>
    <t>2016 ene-jun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</si>
</sst>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u val="single"/>
      <sz val="14"/>
      <color theme="11"/>
      <name val="Arial MT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6" fillId="17" borderId="2" applyNumberFormat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3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7" fontId="0" fillId="0" borderId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13" fillId="16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8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8" applyNumberFormat="1" applyFont="1" applyFill="1" applyBorder="1" applyAlignment="1" applyProtection="1">
      <alignment/>
      <protection/>
    </xf>
    <xf numFmtId="173" fontId="25" fillId="0" borderId="0" xfId="67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8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67" applyNumberFormat="1" applyFont="1" applyFill="1" applyBorder="1" applyAlignment="1" applyProtection="1">
      <alignment/>
      <protection/>
    </xf>
    <xf numFmtId="175" fontId="25" fillId="0" borderId="11" xfId="66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66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66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66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67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7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7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4" applyFont="1">
      <alignment/>
      <protection/>
    </xf>
    <xf numFmtId="0" fontId="70" fillId="0" borderId="0" xfId="104" applyFont="1">
      <alignment/>
      <protection/>
    </xf>
    <xf numFmtId="176" fontId="68" fillId="0" borderId="12" xfId="107" applyNumberFormat="1" applyFont="1" applyBorder="1">
      <alignment/>
      <protection/>
    </xf>
    <xf numFmtId="0" fontId="68" fillId="0" borderId="24" xfId="107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7" applyNumberFormat="1" applyFont="1" applyBorder="1">
      <alignment/>
      <protection/>
    </xf>
    <xf numFmtId="3" fontId="68" fillId="0" borderId="29" xfId="107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7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7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7" applyNumberFormat="1" applyFont="1" applyBorder="1">
      <alignment/>
      <protection/>
    </xf>
    <xf numFmtId="0" fontId="68" fillId="0" borderId="28" xfId="107" applyFont="1" applyBorder="1">
      <alignment/>
      <protection/>
    </xf>
    <xf numFmtId="3" fontId="68" fillId="0" borderId="28" xfId="107" applyNumberFormat="1" applyFont="1" applyBorder="1">
      <alignment/>
      <protection/>
    </xf>
    <xf numFmtId="3" fontId="68" fillId="0" borderId="12" xfId="105" applyNumberFormat="1" applyFont="1" applyBorder="1">
      <alignment/>
      <protection/>
    </xf>
    <xf numFmtId="3" fontId="68" fillId="0" borderId="25" xfId="105" applyNumberFormat="1" applyFont="1" applyBorder="1">
      <alignment/>
      <protection/>
    </xf>
    <xf numFmtId="0" fontId="68" fillId="0" borderId="12" xfId="105" applyFont="1" applyBorder="1">
      <alignment/>
      <protection/>
    </xf>
    <xf numFmtId="0" fontId="68" fillId="0" borderId="25" xfId="105" applyFont="1" applyBorder="1">
      <alignment/>
      <protection/>
    </xf>
    <xf numFmtId="3" fontId="68" fillId="0" borderId="12" xfId="105" applyNumberFormat="1" applyFont="1" applyBorder="1" applyAlignment="1">
      <alignment vertical="center"/>
      <protection/>
    </xf>
    <xf numFmtId="3" fontId="68" fillId="0" borderId="15" xfId="105" applyNumberFormat="1" applyFont="1" applyBorder="1">
      <alignment/>
      <protection/>
    </xf>
    <xf numFmtId="0" fontId="25" fillId="0" borderId="2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0" fontId="68" fillId="0" borderId="0" xfId="107" applyFont="1" applyBorder="1">
      <alignment/>
      <protection/>
    </xf>
    <xf numFmtId="0" fontId="25" fillId="0" borderId="34" xfId="0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7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175" fontId="25" fillId="0" borderId="34" xfId="0" applyNumberFormat="1" applyFont="1" applyBorder="1" applyAlignment="1">
      <alignment horizontal="right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16" borderId="39" xfId="0" applyFont="1" applyFill="1" applyBorder="1" applyAlignment="1" applyProtection="1">
      <alignment horizontal="center" vertical="center"/>
      <protection/>
    </xf>
    <xf numFmtId="0" fontId="25" fillId="16" borderId="40" xfId="0" applyFont="1" applyFill="1" applyBorder="1" applyAlignment="1" applyProtection="1">
      <alignment horizontal="center" vertical="center"/>
      <protection/>
    </xf>
    <xf numFmtId="0" fontId="25" fillId="16" borderId="41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6" borderId="42" xfId="0" applyFont="1" applyFill="1" applyBorder="1" applyAlignment="1" applyProtection="1">
      <alignment horizontal="center" vertical="center"/>
      <protection/>
    </xf>
    <xf numFmtId="0" fontId="25" fillId="16" borderId="36" xfId="0" applyFont="1" applyFill="1" applyBorder="1" applyAlignment="1" applyProtection="1">
      <alignment horizontal="center" vertical="center"/>
      <protection/>
    </xf>
    <xf numFmtId="0" fontId="25" fillId="16" borderId="43" xfId="0" applyFont="1" applyFill="1" applyBorder="1" applyAlignment="1" applyProtection="1">
      <alignment horizontal="center" vertical="center"/>
      <protection/>
    </xf>
    <xf numFmtId="0" fontId="25" fillId="0" borderId="3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16" borderId="30" xfId="0" applyFont="1" applyFill="1" applyBorder="1" applyAlignment="1" applyProtection="1">
      <alignment horizontal="center" vertical="center"/>
      <protection/>
    </xf>
    <xf numFmtId="0" fontId="25" fillId="16" borderId="0" xfId="0" applyFont="1" applyFill="1" applyBorder="1" applyAlignment="1" applyProtection="1">
      <alignment horizontal="center" vertical="center"/>
      <protection/>
    </xf>
    <xf numFmtId="0" fontId="25" fillId="16" borderId="34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álculo 2 2" xfId="61"/>
    <cellStyle name="Cálculo 3" xfId="62"/>
    <cellStyle name="Celda de comprobación 2" xfId="63"/>
    <cellStyle name="Celda vinculada 2" xfId="64"/>
    <cellStyle name="Check Cell" xfId="65"/>
    <cellStyle name="Comma" xfId="66"/>
    <cellStyle name="Comma [0]" xfId="67"/>
    <cellStyle name="Currency" xfId="68"/>
    <cellStyle name="Currency [0]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3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ipervínculo 2" xfId="87"/>
    <cellStyle name="Hyperlink" xfId="88"/>
    <cellStyle name="Incorrecto 2" xfId="89"/>
    <cellStyle name="Input" xfId="90"/>
    <cellStyle name="Linked Cell" xfId="91"/>
    <cellStyle name="Millares [0] 2" xfId="92"/>
    <cellStyle name="Millares 2" xfId="93"/>
    <cellStyle name="Millares 2 2" xfId="94"/>
    <cellStyle name="Millares 3" xfId="95"/>
    <cellStyle name="Millares 4" xfId="96"/>
    <cellStyle name="Millares 5" xfId="97"/>
    <cellStyle name="Millares 6" xfId="98"/>
    <cellStyle name="Millares 7" xfId="99"/>
    <cellStyle name="Millares 8" xfId="100"/>
    <cellStyle name="Neutral" xfId="101"/>
    <cellStyle name="Neutral 2" xfId="102"/>
    <cellStyle name="No-definido" xfId="103"/>
    <cellStyle name="Normal 10" xfId="104"/>
    <cellStyle name="Normal 10 2" xfId="105"/>
    <cellStyle name="Normal 14" xfId="106"/>
    <cellStyle name="Normal 15" xfId="107"/>
    <cellStyle name="Normal 2" xfId="108"/>
    <cellStyle name="Normal 2 2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tas 2" xfId="123"/>
    <cellStyle name="Notas 2 2" xfId="124"/>
    <cellStyle name="Notas 3" xfId="125"/>
    <cellStyle name="Note" xfId="126"/>
    <cellStyle name="Output" xfId="127"/>
    <cellStyle name="Percent" xfId="128"/>
    <cellStyle name="Porcentaje 2" xfId="129"/>
    <cellStyle name="Salida 2" xfId="130"/>
    <cellStyle name="Salida 2 2" xfId="131"/>
    <cellStyle name="Salida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4" xfId="138"/>
    <cellStyle name="Total" xfId="139"/>
    <cellStyle name="Total 2" xfId="140"/>
    <cellStyle name="Total 2 2" xfId="141"/>
    <cellStyle name="Total 3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junio 2016
Valor miles USD 96.925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2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52"/>
          <c:w val="0.978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'g10 - 11'!$AU$5:$AU$16</c:f>
              <c:numCache/>
            </c:numRef>
          </c:val>
          <c:smooth val="0"/>
        </c:ser>
        <c:ser>
          <c:idx val="1"/>
          <c:order val="1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2"/>
          <c:order val="2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3"/>
          <c:order val="3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4"/>
          <c:order val="4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marker val="1"/>
        <c:axId val="63452325"/>
        <c:axId val="34200014"/>
      </c:line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232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35"/>
          <c:w val="0.978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'g10 - 11'!$AU$27:$AU$37</c:f>
              <c:numCache/>
            </c:numRef>
          </c:val>
          <c:smooth val="0"/>
        </c:ser>
        <c:ser>
          <c:idx val="1"/>
          <c:order val="1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'g10 - 11'!$AV$27:$AV$37</c:f>
              <c:numCache/>
            </c:numRef>
          </c:val>
          <c:smooth val="0"/>
        </c:ser>
        <c:ser>
          <c:idx val="2"/>
          <c:order val="2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'g10 - 11'!$AW$27:$AW$37</c:f>
              <c:numCache/>
            </c:numRef>
          </c:val>
          <c:smooth val="0"/>
        </c:ser>
        <c:ser>
          <c:idx val="3"/>
          <c:order val="3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'g10 - 11'!$AX$27:$AX$37</c:f>
              <c:numCache/>
            </c:numRef>
          </c:val>
          <c:smooth val="0"/>
        </c:ser>
        <c:ser>
          <c:idx val="4"/>
          <c:order val="4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'g10 - 11'!$AY$27:$AY$37</c:f>
              <c:numCache/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737720"/>
        <c:crosses val="autoZero"/>
        <c:auto val="1"/>
        <c:lblOffset val="100"/>
        <c:tickLblSkip val="1"/>
        <c:noMultiLvlLbl val="0"/>
      </c:catAx>
      <c:valAx>
        <c:axId val="1873772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6467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'c14'!$AQ$26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'c14'!$AQ$27:$AQ$38</c:f>
              <c:numCache/>
            </c:numRef>
          </c:val>
          <c:smooth val="0"/>
        </c:ser>
        <c:ser>
          <c:idx val="1"/>
          <c:order val="1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2"/>
          <c:order val="2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3"/>
          <c:order val="3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4"/>
          <c:order val="4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0C0C0"/>
              </a:solidFill>
              <a:ln>
                <a:solidFill>
                  <a:srgbClr val="7F7F7F"/>
                </a:solidFill>
              </a:ln>
            </c:spPr>
          </c:marker>
          <c:dPt>
            <c:idx val="0"/>
            <c:spPr>
              <a:solidFill>
                <a:srgbClr val="BFBFBF"/>
              </a:solidFill>
              <a:ln w="25400">
                <a:solidFill>
                  <a:srgbClr val="7F7F7F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7F7F7F"/>
                  </a:solidFill>
                </a:ln>
              </c:spPr>
            </c:marker>
          </c:dPt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21753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2015
Toneladas 6.842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492"/>
          <c:w val="0.274"/>
          <c:h val="0.3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'c15'!$AK$5:$AK$11</c:f>
              <c:strCache/>
            </c:strRef>
          </c:cat>
          <c:val>
            <c:numRef>
              <c:f>'c15'!$AL$5:$AL$11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junio 2016
Toneladas 6.653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41"/>
          <c:y val="0.43025"/>
          <c:w val="0.30425"/>
          <c:h val="0.31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'c15'!$AK$19:$AK$23</c:f>
              <c:strCache/>
            </c:strRef>
          </c:cat>
          <c:val>
            <c:numRef>
              <c:f>'c15'!$AL$19:$AL$23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'c16'!$BN$25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'c16'!$BN$26:$BN$37</c:f>
              <c:numCache/>
            </c:numRef>
          </c:val>
          <c:smooth val="0"/>
        </c:ser>
        <c:ser>
          <c:idx val="1"/>
          <c:order val="1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2"/>
          <c:order val="2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3"/>
          <c:order val="3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4"/>
          <c:order val="4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7F7F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7F7F7F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9857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2015
Toneladas  5.497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junio 2016
Toneladas 2.381</a:t>
            </a:r>
          </a:p>
        </c:rich>
      </c:tx>
      <c:layout>
        <c:manualLayout>
          <c:xMode val="factor"/>
          <c:yMode val="factor"/>
          <c:x val="0.023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junio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2016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2.380,8</a:t>
            </a:r>
          </a:p>
        </c:rich>
      </c:tx>
      <c:layout>
        <c:manualLayout>
          <c:xMode val="factor"/>
          <c:yMode val="factor"/>
          <c:x val="0.017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25"/>
          <c:y val="0.435"/>
          <c:w val="0.35275"/>
          <c:h val="0.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'c18'!$AH$11:$AH$14</c:f>
              <c:strCache/>
            </c:strRef>
          </c:cat>
          <c:val>
            <c:numRef>
              <c:f>'c18'!$AI$11:$AI$14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2002  -  2016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075"/>
          <c:w val="0.933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19-20'!$AL$33:$BA$33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19-20'!$AL$34:$BA$34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19-20'!$AL$35:$BA$35</c:f>
              <c:numCache/>
            </c:numRef>
          </c:val>
        </c:ser>
        <c:axId val="19794893"/>
        <c:axId val="43936310"/>
      </c:bar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6310"/>
        <c:crosses val="autoZero"/>
        <c:auto val="1"/>
        <c:lblOffset val="100"/>
        <c:tickLblSkip val="1"/>
        <c:noMultiLvlLbl val="0"/>
      </c:catAx>
      <c:valAx>
        <c:axId val="4393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'g2 - 3'!$BE$4:$BE$15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marker val="1"/>
        <c:axId val="27207121"/>
        <c:axId val="43537498"/>
      </c:line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37498"/>
        <c:crosses val="autoZero"/>
        <c:auto val="1"/>
        <c:lblOffset val="100"/>
        <c:tickLblSkip val="1"/>
        <c:noMultiLvlLbl val="0"/>
      </c:catAx>
      <c:valAx>
        <c:axId val="43537498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0712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2002  -  2016</a:t>
            </a:r>
          </a:p>
        </c:rich>
      </c:tx>
      <c:layout>
        <c:manualLayout>
          <c:xMode val="factor"/>
          <c:yMode val="factor"/>
          <c:x val="0.03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9375"/>
          <c:w val="0.9417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19-20'!$AL$10:$BA$10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19-20'!$AL$11:$BA$11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19-20'!$AL$12:$BA$12</c:f>
              <c:numCache/>
            </c:numRef>
          </c:val>
        </c:ser>
        <c:axId val="59882471"/>
        <c:axId val="2071328"/>
      </c:bar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882471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18641953"/>
        <c:axId val="33559850"/>
      </c:bar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59850"/>
        <c:crosses val="autoZero"/>
        <c:auto val="1"/>
        <c:lblOffset val="100"/>
        <c:tickLblSkip val="1"/>
        <c:noMultiLvlLbl val="0"/>
      </c:catAx>
      <c:valAx>
        <c:axId val="33559850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41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"/>
          <c:y val="0.88825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'g2 - 3'!$BE$26:$BE$37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marker val="1"/>
        <c:axId val="56293163"/>
        <c:axId val="36876420"/>
      </c:lineChart>
      <c:catAx>
        <c:axId val="5629316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876420"/>
        <c:crosses val="autoZero"/>
        <c:auto val="1"/>
        <c:lblOffset val="100"/>
        <c:tickLblSkip val="1"/>
        <c:noMultiLvlLbl val="0"/>
      </c:catAx>
      <c:valAx>
        <c:axId val="36876420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93163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2015
Toneladas 16.575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'c6'!$AM$4:$AM$8</c:f>
              <c:strCache/>
            </c:strRef>
          </c:cat>
          <c:val>
            <c:numRef>
              <c:f>'c6'!$AN$4:$AN$8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junio 2016
Toneladas 8.869</a:t>
            </a:r>
          </a:p>
        </c:rich>
      </c:tx>
      <c:layout>
        <c:manualLayout>
          <c:xMode val="factor"/>
          <c:yMode val="factor"/>
          <c:x val="0.0222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"/>
          <c:y val="0.46925"/>
          <c:w val="0.31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'c6'!$AM$15:$AM$19</c:f>
              <c:strCache/>
            </c:strRef>
          </c:cat>
          <c:val>
            <c:numRef>
              <c:f>'c6'!$AN$15:$AN$19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2015
Toneladas 28.172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6"/>
          <c:w val="0.3415"/>
          <c:h val="0.3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'c7'!$BB$7:$BB$12</c:f>
              <c:strCache/>
            </c:strRef>
          </c:cat>
          <c:val>
            <c:numRef>
              <c:f>'c7'!$BC$7:$BC$12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junio 2016
Toneladas 14.500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575"/>
          <c:y val="0.463"/>
          <c:w val="0.32775"/>
          <c:h val="0.30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6E0EC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'c7'!$BB$20:$BB$28</c:f>
              <c:strCache/>
            </c:strRef>
          </c:cat>
          <c:val>
            <c:numRef>
              <c:f>'c7'!$BC$20:$BC$28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junio 2016
Toneladas 14.500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junio 2016
Valor miles dólares FOB 91.520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36</xdr:row>
      <xdr:rowOff>95250</xdr:rowOff>
    </xdr:from>
    <xdr:to>
      <xdr:col>7</xdr:col>
      <xdr:colOff>533400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180975" y="5876925"/>
        <a:ext cx="65341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0.877</cdr:y>
    </cdr:from>
    <cdr:to>
      <cdr:x>0.39225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314575"/>
          <a:ext cx="2628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0.88025</cdr:y>
    </cdr:from>
    <cdr:to>
      <cdr:x>0.3975</cdr:x>
      <cdr:y>0.98475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90775"/>
          <a:ext cx="2647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76200</xdr:rowOff>
    </xdr:from>
    <xdr:to>
      <xdr:col>7</xdr:col>
      <xdr:colOff>647700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6134100"/>
        <a:ext cx="6705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28575</xdr:rowOff>
    </xdr:from>
    <xdr:to>
      <xdr:col>4</xdr:col>
      <xdr:colOff>1114425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62350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57150</xdr:rowOff>
    </xdr:from>
    <xdr:to>
      <xdr:col>3</xdr:col>
      <xdr:colOff>1247775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66675" y="4333875"/>
        <a:ext cx="6181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0.24675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04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0.16375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33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0.8515</cdr:y>
    </cdr:from>
    <cdr:to>
      <cdr:x>0.35125</cdr:x>
      <cdr:y>0.992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1828800"/>
          <a:ext cx="2266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0.883</cdr:y>
    </cdr:from>
    <cdr:to>
      <cdr:x>0.34475</cdr:x>
      <cdr:y>0.99875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3000375"/>
          <a:ext cx="22002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66675</xdr:rowOff>
    </xdr:from>
    <xdr:to>
      <xdr:col>7</xdr:col>
      <xdr:colOff>590550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80975" y="3200400"/>
        <a:ext cx="65722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35</xdr:row>
      <xdr:rowOff>19050</xdr:rowOff>
    </xdr:from>
    <xdr:to>
      <xdr:col>7</xdr:col>
      <xdr:colOff>609600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90500" y="5438775"/>
        <a:ext cx="65817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0.88225</cdr:y>
    </cdr:from>
    <cdr:to>
      <cdr:x>0.26275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90750"/>
          <a:ext cx="1752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0.93125</cdr:y>
    </cdr:from>
    <cdr:to>
      <cdr:x>0.28875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038600"/>
          <a:ext cx="1714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0.8515</cdr:y>
    </cdr:from>
    <cdr:to>
      <cdr:x>0.1995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7625" y="3057525"/>
          <a:ext cx="13049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123825</xdr:rowOff>
    </xdr:from>
    <xdr:to>
      <xdr:col>4</xdr:col>
      <xdr:colOff>1343025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114300" y="4086225"/>
        <a:ext cx="67818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0.949</cdr:y>
    </cdr:from>
    <cdr:to>
      <cdr:x>0.2115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528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0.95125</cdr:y>
    </cdr:from>
    <cdr:to>
      <cdr:x>0.77475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0" y="3762375"/>
          <a:ext cx="437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38100</xdr:rowOff>
    </xdr:from>
    <xdr:to>
      <xdr:col>7</xdr:col>
      <xdr:colOff>609600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104775" y="190500"/>
        <a:ext cx="66389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0.93225</cdr:y>
    </cdr:from>
    <cdr:to>
      <cdr:x>0.1855</cdr:x>
      <cdr:y>0.97925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86150"/>
          <a:ext cx="1219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3</xdr:col>
      <xdr:colOff>1438275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42875" y="3619500"/>
        <a:ext cx="6296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0.946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67125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0.905</cdr:y>
    </cdr:from>
    <cdr:to>
      <cdr:x>0.2665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0.23225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D10" sqref="D10"/>
    </sheetView>
  </sheetViews>
  <sheetFormatPr defaultColWidth="8.72265625" defaultRowHeight="18"/>
  <cols>
    <col min="1" max="1" width="10.90625" style="0" customWidth="1"/>
    <col min="2" max="5" width="13.18359375" style="0" customWidth="1"/>
    <col min="6" max="16384" width="10.9062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8" t="s">
        <v>247</v>
      </c>
      <c r="C15" s="209"/>
      <c r="D15" s="209"/>
      <c r="E15" s="209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0"/>
      <c r="B19" s="210"/>
      <c r="C19" s="210"/>
      <c r="D19" s="210"/>
      <c r="E19" s="210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305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11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E55" sqref="E55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5" t="s">
        <v>2</v>
      </c>
      <c r="B1" s="215"/>
      <c r="C1" s="215"/>
      <c r="D1" s="215"/>
      <c r="E1" s="215"/>
      <c r="F1" s="215"/>
      <c r="G1" s="215"/>
      <c r="H1" s="215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7" t="s">
        <v>12</v>
      </c>
      <c r="B3" s="227"/>
      <c r="C3" s="227"/>
      <c r="D3" s="227"/>
      <c r="E3" s="227"/>
      <c r="F3" s="227"/>
      <c r="G3" s="227"/>
      <c r="H3" s="227"/>
      <c r="AM3" s="10">
        <v>2015</v>
      </c>
    </row>
    <row r="4" spans="1:41" ht="13.5" customHeight="1">
      <c r="A4" s="219" t="s">
        <v>83</v>
      </c>
      <c r="B4" s="228" t="s">
        <v>122</v>
      </c>
      <c r="C4" s="228"/>
      <c r="D4" s="228"/>
      <c r="E4" s="228"/>
      <c r="F4" s="228"/>
      <c r="G4" s="228"/>
      <c r="H4" s="228"/>
      <c r="AM4" s="161" t="s">
        <v>85</v>
      </c>
      <c r="AN4" s="162">
        <v>6139.345824399999</v>
      </c>
      <c r="AO4" s="72">
        <f aca="true" t="shared" si="0" ref="AO4:AO9">AN4/$AN$9*100</f>
        <v>37.03949648096648</v>
      </c>
    </row>
    <row r="5" spans="1:41" ht="13.5" customHeight="1">
      <c r="A5" s="231"/>
      <c r="B5" s="229">
        <v>2014</v>
      </c>
      <c r="C5" s="229">
        <v>2015</v>
      </c>
      <c r="D5" s="41" t="s">
        <v>124</v>
      </c>
      <c r="E5" s="227" t="s">
        <v>315</v>
      </c>
      <c r="F5" s="227"/>
      <c r="G5" s="41" t="s">
        <v>125</v>
      </c>
      <c r="H5" s="36" t="s">
        <v>124</v>
      </c>
      <c r="AM5" s="161" t="s">
        <v>88</v>
      </c>
      <c r="AN5" s="162">
        <v>3500</v>
      </c>
      <c r="AO5" s="72">
        <f t="shared" si="0"/>
        <v>21.115969256553853</v>
      </c>
    </row>
    <row r="6" spans="1:41" ht="13.5" customHeight="1">
      <c r="A6" s="222"/>
      <c r="B6" s="230"/>
      <c r="C6" s="230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AM6" s="161" t="s">
        <v>86</v>
      </c>
      <c r="AN6" s="162">
        <v>3280.954</v>
      </c>
      <c r="AO6" s="72">
        <f t="shared" si="0"/>
        <v>19.79443537033354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1" t="s">
        <v>123</v>
      </c>
      <c r="AN7" s="162">
        <v>1802.5411108</v>
      </c>
      <c r="AO7" s="72">
        <f t="shared" si="0"/>
        <v>10.874972194093496</v>
      </c>
    </row>
    <row r="8" spans="1:41" ht="13.5" customHeight="1">
      <c r="A8" s="21" t="s">
        <v>85</v>
      </c>
      <c r="B8" s="52">
        <v>3290.9979307999997</v>
      </c>
      <c r="C8" s="52">
        <v>6139.345824399999</v>
      </c>
      <c r="D8" s="55">
        <f aca="true" t="shared" si="1" ref="D8:D16">(C8/$C$16)*100</f>
        <v>37.039496480966484</v>
      </c>
      <c r="E8" s="179">
        <v>2774.0960099999998</v>
      </c>
      <c r="F8" s="179">
        <v>3996.14688</v>
      </c>
      <c r="G8" s="60">
        <f aca="true" t="shared" si="2" ref="G8:G13">(F8/E8-1)*100</f>
        <v>44.05221973553828</v>
      </c>
      <c r="H8" s="55">
        <f aca="true" t="shared" si="3" ref="H8:H13">F8/$F$16*100</f>
        <v>45.05985461562967</v>
      </c>
      <c r="AM8" s="11" t="s">
        <v>126</v>
      </c>
      <c r="AN8" s="44">
        <v>1852.2921192</v>
      </c>
      <c r="AO8" s="72">
        <f t="shared" si="0"/>
        <v>11.175126698052624</v>
      </c>
    </row>
    <row r="9" spans="1:41" ht="13.5" customHeight="1">
      <c r="A9" s="21" t="s">
        <v>84</v>
      </c>
      <c r="B9" s="52">
        <v>1634.2908823</v>
      </c>
      <c r="C9" s="52">
        <v>961.4604499999999</v>
      </c>
      <c r="D9" s="55">
        <f t="shared" si="1"/>
        <v>5.800619801026411</v>
      </c>
      <c r="E9" s="179">
        <v>20.974400000000003</v>
      </c>
      <c r="F9" s="179">
        <v>1893.1915076999999</v>
      </c>
      <c r="G9" s="60">
        <f t="shared" si="2"/>
        <v>8926.201024582346</v>
      </c>
      <c r="H9" s="55">
        <f t="shared" si="3"/>
        <v>21.34729694833107</v>
      </c>
      <c r="AM9" s="29" t="s">
        <v>77</v>
      </c>
      <c r="AN9" s="29">
        <f>SUM(AN4:AN8)</f>
        <v>16575.1330544</v>
      </c>
      <c r="AO9" s="72">
        <f t="shared" si="0"/>
        <v>100</v>
      </c>
    </row>
    <row r="10" spans="1:41" ht="13.5" customHeight="1">
      <c r="A10" s="21" t="s">
        <v>88</v>
      </c>
      <c r="B10" s="52">
        <v>2800.01</v>
      </c>
      <c r="C10" s="52">
        <v>3500</v>
      </c>
      <c r="D10" s="55">
        <f t="shared" si="1"/>
        <v>21.11596925655386</v>
      </c>
      <c r="E10" s="179">
        <v>2425</v>
      </c>
      <c r="F10" s="179">
        <v>625</v>
      </c>
      <c r="G10" s="60">
        <f t="shared" si="2"/>
        <v>-74.22680412371135</v>
      </c>
      <c r="H10" s="55">
        <f t="shared" si="3"/>
        <v>7.047390894392887</v>
      </c>
      <c r="AM10" s="29"/>
      <c r="AN10" s="29"/>
      <c r="AO10" s="72"/>
    </row>
    <row r="11" spans="1:41" ht="13.5" customHeight="1">
      <c r="A11" s="21" t="s">
        <v>123</v>
      </c>
      <c r="B11" s="52">
        <v>161.40173540000004</v>
      </c>
      <c r="C11" s="52">
        <v>1802.5411108</v>
      </c>
      <c r="D11" s="55">
        <f t="shared" si="1"/>
        <v>10.874972194093498</v>
      </c>
      <c r="E11" s="179">
        <v>569.7029562000001</v>
      </c>
      <c r="F11" s="179">
        <v>1423.6649573</v>
      </c>
      <c r="G11" s="60">
        <f t="shared" si="2"/>
        <v>149.89601015870585</v>
      </c>
      <c r="H11" s="55">
        <f t="shared" si="3"/>
        <v>16.052997530787614</v>
      </c>
      <c r="AO11" s="72"/>
    </row>
    <row r="12" spans="1:41" ht="13.5" customHeight="1">
      <c r="A12" s="21" t="s">
        <v>86</v>
      </c>
      <c r="B12" s="52">
        <v>482.025</v>
      </c>
      <c r="C12" s="52">
        <v>3280.954</v>
      </c>
      <c r="D12" s="55">
        <f t="shared" si="1"/>
        <v>19.794435370333545</v>
      </c>
      <c r="E12" s="179">
        <v>1541.029</v>
      </c>
      <c r="F12" s="179">
        <v>905.525</v>
      </c>
      <c r="G12" s="60">
        <f t="shared" si="2"/>
        <v>-41.238938397655076</v>
      </c>
      <c r="H12" s="55">
        <f t="shared" si="3"/>
        <v>10.21054182343219</v>
      </c>
      <c r="AO12" s="72"/>
    </row>
    <row r="13" spans="1:41" ht="13.5" customHeight="1">
      <c r="A13" s="21" t="s">
        <v>231</v>
      </c>
      <c r="B13" s="52">
        <v>144.00065</v>
      </c>
      <c r="C13" s="52">
        <v>473.2784615</v>
      </c>
      <c r="D13" s="55">
        <f t="shared" si="1"/>
        <v>2.855352412235174</v>
      </c>
      <c r="E13" s="179">
        <v>448.2784615</v>
      </c>
      <c r="F13" s="179">
        <v>25</v>
      </c>
      <c r="G13" s="60">
        <f t="shared" si="2"/>
        <v>-94.42310926196484</v>
      </c>
      <c r="H13" s="55">
        <f t="shared" si="3"/>
        <v>0.28189563577571547</v>
      </c>
      <c r="AG13" s="29"/>
      <c r="AO13" s="72"/>
    </row>
    <row r="14" spans="1:39" ht="13.5" customHeight="1">
      <c r="A14" s="21" t="s">
        <v>91</v>
      </c>
      <c r="B14" s="52">
        <v>0</v>
      </c>
      <c r="C14" s="52">
        <v>417.5</v>
      </c>
      <c r="D14" s="55">
        <f t="shared" si="1"/>
        <v>2.51883347560321</v>
      </c>
      <c r="E14" s="179">
        <v>329.5</v>
      </c>
      <c r="F14" s="179">
        <v>0</v>
      </c>
      <c r="G14" s="60"/>
      <c r="H14" s="55"/>
      <c r="AM14" s="10">
        <v>2016</v>
      </c>
    </row>
    <row r="15" spans="1:41" ht="13.5" customHeight="1">
      <c r="A15" s="21" t="s">
        <v>126</v>
      </c>
      <c r="B15" s="52">
        <v>899.1</v>
      </c>
      <c r="C15" s="52">
        <v>0.0532077</v>
      </c>
      <c r="D15" s="55">
        <f t="shared" si="1"/>
        <v>0.000321009187831983</v>
      </c>
      <c r="E15" s="179"/>
      <c r="F15" s="179">
        <v>0.002</v>
      </c>
      <c r="G15" s="60"/>
      <c r="H15" s="55"/>
      <c r="I15" s="73"/>
      <c r="AM15" s="29" t="str">
        <f>A8</f>
        <v>Estados Unidos</v>
      </c>
      <c r="AN15" s="29">
        <f>F8</f>
        <v>3996.14688</v>
      </c>
      <c r="AO15" s="72">
        <f aca="true" t="shared" si="4" ref="AO15:AO20">AN15/$AN$20*100</f>
        <v>45.05985461562967</v>
      </c>
    </row>
    <row r="16" spans="1:41" ht="13.5" customHeight="1">
      <c r="A16" s="21" t="s">
        <v>77</v>
      </c>
      <c r="B16" s="52">
        <f>SUM(B8:B15)</f>
        <v>9411.8261985</v>
      </c>
      <c r="C16" s="52">
        <f>SUM(C8:C15)</f>
        <v>16575.133054399997</v>
      </c>
      <c r="D16" s="55">
        <f t="shared" si="1"/>
        <v>100</v>
      </c>
      <c r="E16" s="52">
        <f>SUM(E8:E15)</f>
        <v>8108.5808277</v>
      </c>
      <c r="F16" s="52">
        <f>SUM(F8:F15)</f>
        <v>8868.530345</v>
      </c>
      <c r="G16" s="55">
        <f>(F16/E16-1)*100</f>
        <v>9.372164296665941</v>
      </c>
      <c r="H16" s="55">
        <f>F16/$F$16*100</f>
        <v>100</v>
      </c>
      <c r="AM16" s="29" t="str">
        <f>A9</f>
        <v>Argentina</v>
      </c>
      <c r="AN16" s="29">
        <f>F9</f>
        <v>1893.1915076999999</v>
      </c>
      <c r="AO16" s="72">
        <f t="shared" si="4"/>
        <v>21.34729694833107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A10</f>
        <v>Uruguay</v>
      </c>
      <c r="AN17" s="29">
        <f>F10</f>
        <v>625</v>
      </c>
      <c r="AO17" s="72">
        <f t="shared" si="4"/>
        <v>7.047390894392887</v>
      </c>
    </row>
    <row r="18" spans="1:41" ht="13.5" customHeight="1">
      <c r="A18" s="47" t="s">
        <v>201</v>
      </c>
      <c r="B18" s="53"/>
      <c r="C18" s="53"/>
      <c r="D18" s="53"/>
      <c r="E18" s="53"/>
      <c r="F18" s="53"/>
      <c r="G18" s="53"/>
      <c r="H18" s="54"/>
      <c r="AM18" s="29" t="str">
        <f>A11</f>
        <v>Unión Europea</v>
      </c>
      <c r="AN18" s="29">
        <f>F11</f>
        <v>1423.6649573</v>
      </c>
      <c r="AO18" s="72">
        <f t="shared" si="4"/>
        <v>16.052997530787614</v>
      </c>
    </row>
    <row r="19" spans="1:42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">
        <v>126</v>
      </c>
      <c r="AN19" s="29">
        <f>SUM(F12:F15)</f>
        <v>930.5269999999999</v>
      </c>
      <c r="AO19" s="72">
        <f t="shared" si="4"/>
        <v>10.492460010858766</v>
      </c>
      <c r="AP19" s="73">
        <f>SUM(AO15:AO17)</f>
        <v>73.45454245835363</v>
      </c>
    </row>
    <row r="20" spans="1:41" ht="12" customHeight="1">
      <c r="A20" s="11"/>
      <c r="B20" s="11"/>
      <c r="C20" s="11"/>
      <c r="D20" s="11"/>
      <c r="E20" s="11"/>
      <c r="F20" s="11"/>
      <c r="G20" s="11"/>
      <c r="H20" s="11"/>
      <c r="AN20" s="29">
        <f>SUM(AN15:AN19)</f>
        <v>8868.530345</v>
      </c>
      <c r="AO20" s="72">
        <f t="shared" si="4"/>
        <v>100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O21" s="72">
        <f>SUM(AO15:AO19)</f>
        <v>100</v>
      </c>
    </row>
    <row r="22" ht="12" customHeight="1">
      <c r="AO22" s="72"/>
    </row>
    <row r="23" spans="22:41" ht="12" customHeight="1">
      <c r="V23" s="145"/>
      <c r="AK23" s="73"/>
      <c r="AO23" s="73"/>
    </row>
    <row r="24" ht="12" customHeight="1"/>
    <row r="25" ht="12" customHeight="1"/>
    <row r="26" ht="12" customHeight="1"/>
    <row r="27" ht="12" customHeight="1"/>
    <row r="28" ht="12" customHeight="1"/>
    <row r="29" ht="12" customHeight="1">
      <c r="AO29" s="7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220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5"/>
  <sheetViews>
    <sheetView zoomScale="97" zoomScaleNormal="97" zoomScaleSheetLayoutView="75" zoomScalePageLayoutView="0" workbookViewId="0" topLeftCell="A1">
      <selection activeCell="L31" sqref="L31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5" t="s">
        <v>4</v>
      </c>
      <c r="B1" s="215"/>
      <c r="C1" s="215"/>
      <c r="D1" s="215"/>
      <c r="E1" s="215"/>
      <c r="F1" s="215"/>
      <c r="G1" s="215"/>
      <c r="H1" s="21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6" t="s">
        <v>14</v>
      </c>
      <c r="B3" s="216"/>
      <c r="C3" s="216"/>
      <c r="D3" s="216"/>
      <c r="E3" s="216"/>
      <c r="F3" s="216"/>
      <c r="G3" s="216"/>
      <c r="H3" s="21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9" t="s">
        <v>83</v>
      </c>
      <c r="B4" s="227" t="s">
        <v>122</v>
      </c>
      <c r="C4" s="227"/>
      <c r="D4" s="227"/>
      <c r="E4" s="227"/>
      <c r="F4" s="227"/>
      <c r="G4" s="227"/>
      <c r="H4" s="227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1"/>
      <c r="B5" s="229">
        <v>2014</v>
      </c>
      <c r="C5" s="229">
        <v>2015</v>
      </c>
      <c r="D5" s="41" t="s">
        <v>124</v>
      </c>
      <c r="E5" s="227" t="s">
        <v>315</v>
      </c>
      <c r="F5" s="227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2"/>
      <c r="B6" s="230"/>
      <c r="C6" s="230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2015</v>
      </c>
    </row>
    <row r="7" spans="1:56" ht="13.5" customHeight="1">
      <c r="A7" s="21" t="s">
        <v>85</v>
      </c>
      <c r="B7" s="52">
        <v>7275.0056350999985</v>
      </c>
      <c r="C7" s="52">
        <v>8520.946629099999</v>
      </c>
      <c r="D7" s="75">
        <f aca="true" t="shared" si="0" ref="D7:D17">C7/$C$17*100</f>
        <v>30.246579725216684</v>
      </c>
      <c r="E7" s="184">
        <v>4415.091021499999</v>
      </c>
      <c r="F7" s="184">
        <v>3977.270862900001</v>
      </c>
      <c r="G7" s="99">
        <f aca="true" t="shared" si="1" ref="G7:G16">(F7/E7-1)*100</f>
        <v>-9.916446942270563</v>
      </c>
      <c r="H7" s="99">
        <f aca="true" t="shared" si="2" ref="H7:H17">F7/$F$17*100</f>
        <v>27.429574952401044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8520.946629099999</v>
      </c>
      <c r="BD7" s="76">
        <f aca="true" t="shared" si="3" ref="BD7:BD12">BC7/$BC$15*100</f>
        <v>30.246579725216684</v>
      </c>
    </row>
    <row r="8" spans="1:56" ht="13.5" customHeight="1">
      <c r="A8" s="21" t="s">
        <v>84</v>
      </c>
      <c r="B8" s="52">
        <v>5336.0410185</v>
      </c>
      <c r="C8" s="52">
        <v>5986.48559</v>
      </c>
      <c r="D8" s="75">
        <f t="shared" si="0"/>
        <v>21.250070156925855</v>
      </c>
      <c r="E8" s="179">
        <v>2723.5201</v>
      </c>
      <c r="F8" s="179">
        <v>3259.0857615</v>
      </c>
      <c r="G8" s="55">
        <f t="shared" si="1"/>
        <v>19.664465171378744</v>
      </c>
      <c r="H8" s="55">
        <f t="shared" si="2"/>
        <v>22.476552453404004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86</v>
      </c>
      <c r="BC8" s="52">
        <v>7000.560780000001</v>
      </c>
      <c r="BD8" s="76">
        <f t="shared" si="3"/>
        <v>24.849706138326074</v>
      </c>
    </row>
    <row r="9" spans="1:56" ht="13.5" customHeight="1">
      <c r="A9" s="21" t="s">
        <v>86</v>
      </c>
      <c r="B9" s="52">
        <v>9526.388807</v>
      </c>
      <c r="C9" s="52">
        <v>7000.560780000001</v>
      </c>
      <c r="D9" s="75">
        <f t="shared" si="0"/>
        <v>24.849706138326074</v>
      </c>
      <c r="E9" s="179">
        <v>4643.736935</v>
      </c>
      <c r="F9" s="179">
        <v>2242.45925</v>
      </c>
      <c r="G9" s="55">
        <f t="shared" si="1"/>
        <v>-51.71002833733949</v>
      </c>
      <c r="H9" s="55">
        <f t="shared" si="2"/>
        <v>15.465304274180266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84</v>
      </c>
      <c r="BC9" s="52">
        <v>5986.48559</v>
      </c>
      <c r="BD9" s="76">
        <f t="shared" si="3"/>
        <v>21.250070156925855</v>
      </c>
    </row>
    <row r="10" spans="1:56" ht="13.5" customHeight="1">
      <c r="A10" s="21" t="s">
        <v>232</v>
      </c>
      <c r="B10" s="52">
        <v>50.454342100000005</v>
      </c>
      <c r="C10" s="52">
        <v>1571.2703052</v>
      </c>
      <c r="D10" s="75">
        <f t="shared" si="0"/>
        <v>5.577496799920351</v>
      </c>
      <c r="E10" s="179">
        <v>741.2414911999999</v>
      </c>
      <c r="F10" s="179">
        <v>1785.1973769</v>
      </c>
      <c r="G10" s="55">
        <f t="shared" si="1"/>
        <v>140.83883566878242</v>
      </c>
      <c r="H10" s="55">
        <f t="shared" si="2"/>
        <v>12.311760235209167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88</v>
      </c>
      <c r="BC10" s="52">
        <v>1591.60078</v>
      </c>
      <c r="BD10" s="76">
        <f t="shared" si="3"/>
        <v>5.649663350616686</v>
      </c>
    </row>
    <row r="11" spans="1:56" ht="13.5" customHeight="1">
      <c r="A11" s="21" t="s">
        <v>263</v>
      </c>
      <c r="B11" s="52">
        <v>127.40693619999999</v>
      </c>
      <c r="C11" s="52">
        <v>885.6085700000001</v>
      </c>
      <c r="D11" s="75">
        <f t="shared" si="0"/>
        <v>3.1436214054387763</v>
      </c>
      <c r="E11" s="179">
        <v>358.82551</v>
      </c>
      <c r="F11" s="179">
        <v>1106.21349</v>
      </c>
      <c r="G11" s="55">
        <f t="shared" si="1"/>
        <v>208.2873037649971</v>
      </c>
      <c r="H11" s="55">
        <f t="shared" si="2"/>
        <v>7.6290921295684075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232</v>
      </c>
      <c r="BC11" s="52">
        <v>1571.2703052</v>
      </c>
      <c r="BD11" s="76">
        <f t="shared" si="3"/>
        <v>5.577496799920351</v>
      </c>
    </row>
    <row r="12" spans="1:56" ht="13.5" customHeight="1">
      <c r="A12" s="21" t="s">
        <v>88</v>
      </c>
      <c r="B12" s="52">
        <v>315.44631000000004</v>
      </c>
      <c r="C12" s="52">
        <v>1591.60078</v>
      </c>
      <c r="D12" s="75">
        <f t="shared" si="0"/>
        <v>5.649663350616686</v>
      </c>
      <c r="E12" s="179">
        <v>608.8107</v>
      </c>
      <c r="F12" s="179">
        <v>537.9569</v>
      </c>
      <c r="G12" s="55">
        <f t="shared" si="1"/>
        <v>-11.638067464977208</v>
      </c>
      <c r="H12" s="55">
        <f t="shared" si="2"/>
        <v>3.710063915272827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126</v>
      </c>
      <c r="BC12" s="52">
        <v>3500.7398012</v>
      </c>
      <c r="BD12" s="76">
        <f t="shared" si="3"/>
        <v>12.426483828994344</v>
      </c>
    </row>
    <row r="13" spans="1:56" ht="13.5" customHeight="1">
      <c r="A13" s="21" t="s">
        <v>238</v>
      </c>
      <c r="B13" s="52">
        <v>40.24</v>
      </c>
      <c r="C13" s="52">
        <v>71.248</v>
      </c>
      <c r="D13" s="75">
        <f t="shared" si="0"/>
        <v>0.25290714823898097</v>
      </c>
      <c r="E13" s="179">
        <v>25.05</v>
      </c>
      <c r="F13" s="179">
        <v>462.352</v>
      </c>
      <c r="G13" s="55">
        <f t="shared" si="1"/>
        <v>1745.7165668662672</v>
      </c>
      <c r="H13" s="55">
        <f t="shared" si="2"/>
        <v>3.188648516924352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11"/>
      <c r="BC13" s="44"/>
      <c r="BD13" s="76"/>
    </row>
    <row r="14" spans="1:56" ht="13.5" customHeight="1">
      <c r="A14" s="21" t="s">
        <v>90</v>
      </c>
      <c r="B14" s="52">
        <v>221.44</v>
      </c>
      <c r="C14" s="52">
        <v>582.681</v>
      </c>
      <c r="D14" s="75">
        <f t="shared" si="0"/>
        <v>2.0683273922501355</v>
      </c>
      <c r="E14" s="179">
        <v>138.36</v>
      </c>
      <c r="F14" s="179">
        <v>452.247</v>
      </c>
      <c r="G14" s="55">
        <f t="shared" si="1"/>
        <v>226.86253252385083</v>
      </c>
      <c r="H14" s="55">
        <f t="shared" si="2"/>
        <v>3.1189585550262304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/>
      <c r="BC14" s="44"/>
      <c r="BD14" s="76"/>
    </row>
    <row r="15" spans="1:56" ht="13.5" customHeight="1">
      <c r="A15" s="21" t="s">
        <v>87</v>
      </c>
      <c r="B15" s="52">
        <v>1034.34686</v>
      </c>
      <c r="C15" s="52">
        <v>1021.8590299999998</v>
      </c>
      <c r="D15" s="75">
        <f t="shared" si="0"/>
        <v>3.6272660731466315</v>
      </c>
      <c r="E15" s="179">
        <v>444.9834000000001</v>
      </c>
      <c r="F15" s="179">
        <v>405.15354</v>
      </c>
      <c r="G15" s="55">
        <f t="shared" si="1"/>
        <v>-8.950864234486055</v>
      </c>
      <c r="H15" s="55">
        <f t="shared" si="2"/>
        <v>2.7941746427995366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B15" s="11" t="s">
        <v>77</v>
      </c>
      <c r="BC15" s="79">
        <v>28171.6038855</v>
      </c>
      <c r="BD15" s="76">
        <f>BC15/$BC$15*100</f>
        <v>100</v>
      </c>
    </row>
    <row r="16" spans="1:56" ht="13.5" customHeight="1">
      <c r="A16" s="21" t="s">
        <v>126</v>
      </c>
      <c r="B16" s="52">
        <f>486.6222006-B13-B14</f>
        <v>224.94220059999998</v>
      </c>
      <c r="C16" s="52">
        <f>1593.2722012-C13-C14</f>
        <v>939.3432011999998</v>
      </c>
      <c r="D16" s="75">
        <f t="shared" si="0"/>
        <v>3.334361809919819</v>
      </c>
      <c r="E16" s="26">
        <f>14401-14100</f>
        <v>301</v>
      </c>
      <c r="F16" s="26">
        <f>14500-14228</f>
        <v>272</v>
      </c>
      <c r="G16" s="55">
        <f t="shared" si="1"/>
        <v>-9.634551495016607</v>
      </c>
      <c r="H16" s="55">
        <f t="shared" si="2"/>
        <v>1.875870325214174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24151.7121095</v>
      </c>
      <c r="C17" s="77">
        <f>SUM(C7:C16)</f>
        <v>28171.6038855</v>
      </c>
      <c r="D17" s="75">
        <f t="shared" si="0"/>
        <v>100</v>
      </c>
      <c r="E17" s="77">
        <f>SUM(E7:E16)</f>
        <v>14400.619157699999</v>
      </c>
      <c r="F17" s="77">
        <f>SUM(F7:F16)</f>
        <v>14499.9361813</v>
      </c>
      <c r="G17" s="55">
        <f>(F17/E17-1)*100</f>
        <v>0.6896718989120476</v>
      </c>
      <c r="H17" s="55">
        <f t="shared" si="2"/>
        <v>100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D18" s="76"/>
    </row>
    <row r="19" spans="1:56" ht="11.25" customHeight="1">
      <c r="A19" s="47" t="s">
        <v>202</v>
      </c>
      <c r="B19" s="53"/>
      <c r="C19" s="53"/>
      <c r="D19" s="53"/>
      <c r="E19" s="53"/>
      <c r="F19" s="53"/>
      <c r="G19" s="53"/>
      <c r="H19" s="54"/>
      <c r="BB19" s="10">
        <v>2015</v>
      </c>
      <c r="BD19" s="76"/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aca="true" t="shared" si="4" ref="BB20:BB27">A7</f>
        <v>Estados Unidos</v>
      </c>
      <c r="BC20" s="29">
        <f aca="true" t="shared" si="5" ref="BC20:BC27">F7</f>
        <v>3977.270862900001</v>
      </c>
      <c r="BD20" s="80">
        <f aca="true" t="shared" si="6" ref="BD20:BD28">BC20/$BC$30</f>
        <v>0.2742957495240104</v>
      </c>
    </row>
    <row r="21" spans="54:56" ht="11.25" customHeight="1">
      <c r="BB21" s="10" t="str">
        <f t="shared" si="4"/>
        <v>Argentina</v>
      </c>
      <c r="BC21" s="29">
        <f t="shared" si="5"/>
        <v>3259.0857615</v>
      </c>
      <c r="BD21" s="80">
        <f t="shared" si="6"/>
        <v>0.22476552453404006</v>
      </c>
    </row>
    <row r="22" spans="54:56" ht="11.25" customHeight="1">
      <c r="BB22" s="10" t="str">
        <f t="shared" si="4"/>
        <v>Nueva Zelanda</v>
      </c>
      <c r="BC22" s="29">
        <f t="shared" si="5"/>
        <v>2242.45925</v>
      </c>
      <c r="BD22" s="80">
        <f t="shared" si="6"/>
        <v>0.15465304274180267</v>
      </c>
    </row>
    <row r="23" spans="54:56" ht="11.25" customHeight="1">
      <c r="BB23" s="10" t="str">
        <f t="shared" si="4"/>
        <v>Alemania</v>
      </c>
      <c r="BC23" s="29">
        <f t="shared" si="5"/>
        <v>1785.1973769</v>
      </c>
      <c r="BD23" s="80">
        <f t="shared" si="6"/>
        <v>0.12311760235209168</v>
      </c>
    </row>
    <row r="24" spans="11:56" ht="11.25" customHeight="1">
      <c r="K24" s="73"/>
      <c r="L24" s="73"/>
      <c r="BB24" s="10" t="str">
        <f t="shared" si="4"/>
        <v>Países Bajos</v>
      </c>
      <c r="BC24" s="29">
        <f t="shared" si="5"/>
        <v>1106.21349</v>
      </c>
      <c r="BD24" s="80">
        <f t="shared" si="6"/>
        <v>0.07629092129568407</v>
      </c>
    </row>
    <row r="25" spans="54:56" ht="11.25" customHeight="1">
      <c r="BB25" s="10" t="str">
        <f t="shared" si="4"/>
        <v>Uruguay</v>
      </c>
      <c r="BC25" s="29">
        <f t="shared" si="5"/>
        <v>537.9569</v>
      </c>
      <c r="BD25" s="80">
        <f t="shared" si="6"/>
        <v>0.03710063915272827</v>
      </c>
    </row>
    <row r="26" spans="54:56" ht="11.25" customHeight="1">
      <c r="BB26" s="10" t="str">
        <f t="shared" si="4"/>
        <v>España</v>
      </c>
      <c r="BC26" s="29">
        <f t="shared" si="5"/>
        <v>462.352</v>
      </c>
      <c r="BD26" s="80">
        <f t="shared" si="6"/>
        <v>0.03188648516924352</v>
      </c>
    </row>
    <row r="27" spans="54:56" ht="11.25" customHeight="1">
      <c r="BB27" s="10" t="str">
        <f t="shared" si="4"/>
        <v>Francia</v>
      </c>
      <c r="BC27" s="29">
        <f t="shared" si="5"/>
        <v>452.247</v>
      </c>
      <c r="BD27" s="80">
        <f t="shared" si="6"/>
        <v>0.031189585550262303</v>
      </c>
    </row>
    <row r="28" spans="9:56" ht="11.25" customHeight="1">
      <c r="I28" s="73"/>
      <c r="BB28" s="10" t="s">
        <v>126</v>
      </c>
      <c r="BC28" s="29">
        <f>SUM(F15:F16)</f>
        <v>677.15354</v>
      </c>
      <c r="BD28" s="80">
        <f t="shared" si="6"/>
        <v>0.046700449680137104</v>
      </c>
    </row>
    <row r="29" spans="53:56" ht="11.25" customHeight="1">
      <c r="BA29" s="29"/>
      <c r="BC29" s="29"/>
      <c r="BD29" s="80"/>
    </row>
    <row r="30" spans="55:56" ht="11.25" customHeight="1">
      <c r="BC30" s="29">
        <f>SUM(BC20:BC29)</f>
        <v>14499.9361813</v>
      </c>
      <c r="BD30" s="80">
        <f>BC30/$BC$30</f>
        <v>1</v>
      </c>
    </row>
    <row r="31" spans="55:56" ht="11.25" customHeight="1">
      <c r="BC31" s="29"/>
      <c r="BD31" s="80"/>
    </row>
    <row r="32" spans="55:56" ht="11.25" customHeight="1">
      <c r="BC32" s="29"/>
      <c r="BD32" s="80"/>
    </row>
    <row r="33" spans="55:56" ht="11.25" customHeight="1">
      <c r="BC33" s="29"/>
      <c r="BD33" s="81"/>
    </row>
    <row r="34" spans="55:56" ht="11.25" customHeight="1">
      <c r="BC34" s="29"/>
      <c r="BD34" s="81"/>
    </row>
    <row r="35" ht="11.25" customHeight="1">
      <c r="BC35" s="82"/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B59" sqref="B59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5" t="s">
        <v>6</v>
      </c>
      <c r="B1" s="215"/>
      <c r="C1" s="215"/>
      <c r="D1" s="215"/>
      <c r="E1" s="21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8" t="s">
        <v>16</v>
      </c>
      <c r="B3" s="218"/>
      <c r="C3" s="218"/>
      <c r="D3" s="218"/>
      <c r="E3" s="218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4" t="s">
        <v>319</v>
      </c>
      <c r="B4" s="224"/>
      <c r="C4" s="224"/>
      <c r="D4" s="224"/>
      <c r="E4" s="224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2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3"/>
      <c r="C6" s="167" t="s">
        <v>119</v>
      </c>
      <c r="D6" s="167" t="s">
        <v>211</v>
      </c>
      <c r="E6" s="23" t="s">
        <v>210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80">
        <v>324.249</v>
      </c>
      <c r="D7" s="180">
        <v>953.574</v>
      </c>
      <c r="E7" s="42">
        <f>D7/C7*1000</f>
        <v>2940.8695169453104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324.249</v>
      </c>
      <c r="AS7" s="76">
        <f aca="true" t="shared" si="1" ref="AS7:AS13">AR7/$AR$19*100</f>
        <v>2.236160674415726</v>
      </c>
    </row>
    <row r="8" spans="1:45" ht="12.75" customHeight="1">
      <c r="A8" s="87">
        <v>4061020</v>
      </c>
      <c r="B8" s="22" t="s">
        <v>80</v>
      </c>
      <c r="C8" s="179">
        <v>2906.721</v>
      </c>
      <c r="D8" s="179">
        <v>11433.999</v>
      </c>
      <c r="E8" s="52">
        <f aca="true" t="shared" si="2" ref="E8:E26">D8/C8*1000</f>
        <v>3933.64172206414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2906.721</v>
      </c>
      <c r="AS8" s="76">
        <f t="shared" si="1"/>
        <v>20.04599919104871</v>
      </c>
    </row>
    <row r="9" spans="1:45" ht="12.75" customHeight="1">
      <c r="A9" s="87">
        <v>4061030</v>
      </c>
      <c r="B9" s="22" t="s">
        <v>171</v>
      </c>
      <c r="C9" s="179">
        <v>1341.704</v>
      </c>
      <c r="D9" s="179">
        <v>5072.01</v>
      </c>
      <c r="E9" s="52">
        <f t="shared" si="2"/>
        <v>3780.274933964571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1341.704</v>
      </c>
      <c r="AS9" s="76">
        <f t="shared" si="1"/>
        <v>9.252968309867654</v>
      </c>
    </row>
    <row r="10" spans="1:45" ht="12.75" customHeight="1">
      <c r="A10" s="87">
        <v>4061090</v>
      </c>
      <c r="B10" s="22" t="s">
        <v>292</v>
      </c>
      <c r="C10" s="179">
        <v>16.511</v>
      </c>
      <c r="D10" s="179">
        <v>100.695</v>
      </c>
      <c r="E10" s="52">
        <f t="shared" si="2"/>
        <v>6098.661498395009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4061031</v>
      </c>
      <c r="AQ10" s="10" t="str">
        <f>B10</f>
        <v>Demás quesos frescos</v>
      </c>
      <c r="AR10" s="73">
        <f>C10</f>
        <v>16.511</v>
      </c>
      <c r="AS10" s="76">
        <f t="shared" si="1"/>
        <v>0.11386696302927085</v>
      </c>
    </row>
    <row r="11" spans="1:45" ht="12.75" customHeight="1">
      <c r="A11" s="87"/>
      <c r="B11" s="22" t="s">
        <v>77</v>
      </c>
      <c r="C11" s="26">
        <f>SUM(C7:C10)</f>
        <v>4589.185</v>
      </c>
      <c r="D11" s="26">
        <f>SUM(D7:D10)</f>
        <v>17560.278</v>
      </c>
      <c r="E11" s="52">
        <f t="shared" si="2"/>
        <v>3826.448051233497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130</v>
      </c>
      <c r="AR11" s="73">
        <f>C13</f>
        <v>778.137</v>
      </c>
      <c r="AS11" s="76">
        <f t="shared" si="1"/>
        <v>5.3663676949129515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131</v>
      </c>
      <c r="AR12" s="73">
        <f>C15</f>
        <v>1066.498</v>
      </c>
      <c r="AS12" s="76">
        <f t="shared" si="1"/>
        <v>7.355029273623121</v>
      </c>
    </row>
    <row r="13" spans="1:45" ht="12.75" customHeight="1">
      <c r="A13" s="87">
        <v>4062000</v>
      </c>
      <c r="B13" s="22" t="s">
        <v>132</v>
      </c>
      <c r="C13" s="179">
        <v>778.137</v>
      </c>
      <c r="D13" s="179">
        <v>3930.324</v>
      </c>
      <c r="E13" s="52">
        <f>D13/C13*1000</f>
        <v>5050.9409011523685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133</v>
      </c>
      <c r="AR13" s="73">
        <f>C17</f>
        <v>123.49</v>
      </c>
      <c r="AS13" s="76">
        <f t="shared" si="1"/>
        <v>0.8516401952931173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176</v>
      </c>
      <c r="AR14" s="73">
        <f>C19</f>
        <v>6551.826</v>
      </c>
      <c r="AS14" s="76">
        <f aca="true" t="shared" si="3" ref="AS14:AS19">AR14/$AR$19*100</f>
        <v>45.184212277646154</v>
      </c>
    </row>
    <row r="15" spans="1:45" ht="12.75" customHeight="1">
      <c r="A15" s="87">
        <v>4063000</v>
      </c>
      <c r="B15" s="22" t="s">
        <v>134</v>
      </c>
      <c r="C15" s="179">
        <v>1066.498</v>
      </c>
      <c r="D15" s="179">
        <v>4554.673</v>
      </c>
      <c r="E15" s="52">
        <f t="shared" si="2"/>
        <v>4270.681238970912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135</v>
      </c>
      <c r="AR15" s="73">
        <f>C20</f>
        <v>445.414</v>
      </c>
      <c r="AS15" s="76">
        <f t="shared" si="3"/>
        <v>3.071766668930995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1"/>
      <c r="AP16" s="10">
        <v>4064003</v>
      </c>
      <c r="AQ16" s="11" t="s">
        <v>136</v>
      </c>
      <c r="AR16" s="73">
        <f>C21</f>
        <v>18.77</v>
      </c>
      <c r="AS16" s="76">
        <f t="shared" si="3"/>
        <v>0.12944599939794163</v>
      </c>
    </row>
    <row r="17" spans="1:45" ht="12.75" customHeight="1">
      <c r="A17" s="87">
        <v>4064000</v>
      </c>
      <c r="B17" s="22" t="s">
        <v>133</v>
      </c>
      <c r="C17" s="179">
        <v>123.49</v>
      </c>
      <c r="D17" s="179">
        <v>931.302</v>
      </c>
      <c r="E17" s="52">
        <f t="shared" si="2"/>
        <v>7541.517531783951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P17" s="10">
        <v>4064004</v>
      </c>
      <c r="AQ17" s="11" t="s">
        <v>137</v>
      </c>
      <c r="AR17" s="73">
        <f>C22</f>
        <v>36.106</v>
      </c>
      <c r="AS17" s="76">
        <f t="shared" si="3"/>
        <v>0.24900251754193292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138</v>
      </c>
      <c r="AR18" s="73">
        <f>C23</f>
        <v>890.829</v>
      </c>
      <c r="AS18" s="76">
        <f t="shared" si="3"/>
        <v>6.1435402342924315</v>
      </c>
    </row>
    <row r="19" spans="1:45" ht="12.75" customHeight="1">
      <c r="A19" s="87">
        <v>4069010</v>
      </c>
      <c r="B19" s="22" t="s">
        <v>139</v>
      </c>
      <c r="C19" s="179">
        <v>6551.826</v>
      </c>
      <c r="D19" s="179">
        <v>16970.832</v>
      </c>
      <c r="E19" s="52">
        <f t="shared" si="2"/>
        <v>2590.2446127232315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14500.255</v>
      </c>
      <c r="AS19" s="76">
        <f t="shared" si="3"/>
        <v>100</v>
      </c>
    </row>
    <row r="20" spans="1:45" ht="12.75" customHeight="1">
      <c r="A20" s="87">
        <v>4069020</v>
      </c>
      <c r="B20" s="22" t="s">
        <v>135</v>
      </c>
      <c r="C20" s="179">
        <v>445.414</v>
      </c>
      <c r="D20" s="179">
        <v>1615.566</v>
      </c>
      <c r="E20" s="52">
        <f t="shared" si="2"/>
        <v>3627.110957446331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136</v>
      </c>
      <c r="C21" s="179">
        <v>18.77</v>
      </c>
      <c r="D21" s="179">
        <v>129.502</v>
      </c>
      <c r="E21" s="52">
        <f t="shared" si="2"/>
        <v>6899.413958444326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137</v>
      </c>
      <c r="C22" s="179">
        <v>36.106</v>
      </c>
      <c r="D22" s="179">
        <v>292.828</v>
      </c>
      <c r="E22" s="52">
        <f t="shared" si="2"/>
        <v>8110.230986539632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5" customHeight="1">
      <c r="A23" s="87">
        <v>4069090</v>
      </c>
      <c r="B23" s="22" t="s">
        <v>138</v>
      </c>
      <c r="C23" s="179">
        <v>890.829</v>
      </c>
      <c r="D23" s="179">
        <v>4962.259</v>
      </c>
      <c r="E23" s="52">
        <f t="shared" si="2"/>
        <v>5570.383317112488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2.75" customHeight="1">
      <c r="A24" s="88"/>
      <c r="B24" s="22" t="s">
        <v>77</v>
      </c>
      <c r="C24" s="26">
        <f>SUM(C19:C23)</f>
        <v>7942.945</v>
      </c>
      <c r="D24" s="26">
        <f>SUM(D19:D23)</f>
        <v>23970.987</v>
      </c>
      <c r="E24" s="52">
        <f t="shared" si="2"/>
        <v>3017.8966365749734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">
      <c r="A25" s="88"/>
      <c r="B25" s="22"/>
      <c r="C25" s="26"/>
      <c r="D25" s="26"/>
      <c r="E25" s="52"/>
      <c r="F25" s="11"/>
      <c r="G25" s="11"/>
      <c r="H25" s="11"/>
      <c r="I25" s="4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S25" s="76"/>
    </row>
    <row r="26" spans="1:45" ht="12">
      <c r="A26" s="88"/>
      <c r="B26" s="22" t="s">
        <v>77</v>
      </c>
      <c r="C26" s="28">
        <f>C24+C15+C13+C11+C17</f>
        <v>14500.255</v>
      </c>
      <c r="D26" s="28">
        <f>D24+D15+D13+D11+D17</f>
        <v>50947.564000000006</v>
      </c>
      <c r="E26" s="52">
        <f t="shared" si="2"/>
        <v>3513.5633131969066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199</v>
      </c>
      <c r="B27" s="53"/>
      <c r="C27" s="53"/>
      <c r="D27" s="53"/>
      <c r="E27" s="54"/>
      <c r="I27" s="44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140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ht="12"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47" sqref="A47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7.6328125" style="10" customWidth="1"/>
    <col min="7" max="10" width="10.90625" style="10" customWidth="1"/>
    <col min="11" max="16384" width="10.90625" style="10" customWidth="1"/>
  </cols>
  <sheetData>
    <row r="1" spans="1:5" ht="15" customHeight="1">
      <c r="A1" s="215" t="s">
        <v>7</v>
      </c>
      <c r="B1" s="215"/>
      <c r="C1" s="215"/>
      <c r="D1" s="215"/>
      <c r="E1" s="215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6" t="s">
        <v>18</v>
      </c>
      <c r="B3" s="216"/>
      <c r="C3" s="216"/>
      <c r="D3" s="216"/>
      <c r="E3" s="216"/>
    </row>
    <row r="4" spans="1:5" ht="12" customHeight="1">
      <c r="A4" s="217" t="s">
        <v>315</v>
      </c>
      <c r="B4" s="217"/>
      <c r="C4" s="217"/>
      <c r="D4" s="217"/>
      <c r="E4" s="217"/>
    </row>
    <row r="5" spans="1:5" ht="12.75" customHeight="1">
      <c r="A5" s="219" t="s">
        <v>83</v>
      </c>
      <c r="B5" s="218" t="s">
        <v>213</v>
      </c>
      <c r="C5" s="218"/>
      <c r="D5" s="90" t="s">
        <v>125</v>
      </c>
      <c r="E5" s="41" t="s">
        <v>124</v>
      </c>
    </row>
    <row r="6" spans="1:5" ht="12.75" customHeight="1">
      <c r="A6" s="231"/>
      <c r="B6" s="36">
        <v>2015</v>
      </c>
      <c r="C6" s="41">
        <v>2016</v>
      </c>
      <c r="D6" s="91" t="s">
        <v>64</v>
      </c>
      <c r="E6" s="23" t="s">
        <v>64</v>
      </c>
    </row>
    <row r="7" spans="1:5" ht="12.75" customHeight="1">
      <c r="A7" s="182" t="s">
        <v>85</v>
      </c>
      <c r="B7" s="180">
        <v>10647.864210000002</v>
      </c>
      <c r="C7" s="180">
        <v>21864.95673</v>
      </c>
      <c r="D7" s="118">
        <f aca="true" t="shared" si="0" ref="D7:D17">(C7/B7-1)*100</f>
        <v>105.34593885471799</v>
      </c>
      <c r="E7" s="118">
        <f aca="true" t="shared" si="1" ref="E7:E17">C7/$C$45*100</f>
        <v>23.89103179685011</v>
      </c>
    </row>
    <row r="8" spans="1:5" ht="12.75" customHeight="1">
      <c r="A8" s="181" t="s">
        <v>94</v>
      </c>
      <c r="B8" s="179">
        <v>16564.55819</v>
      </c>
      <c r="C8" s="179">
        <v>10965.16369</v>
      </c>
      <c r="D8" s="60">
        <f t="shared" si="0"/>
        <v>-33.8034642142182</v>
      </c>
      <c r="E8" s="60">
        <f t="shared" si="1"/>
        <v>11.98122994755436</v>
      </c>
    </row>
    <row r="9" spans="1:5" ht="12.75" customHeight="1">
      <c r="A9" s="181" t="s">
        <v>87</v>
      </c>
      <c r="B9" s="179">
        <v>765</v>
      </c>
      <c r="C9" s="179">
        <v>10276.053179999999</v>
      </c>
      <c r="D9" s="60">
        <f t="shared" si="0"/>
        <v>1243.274925490196</v>
      </c>
      <c r="E9" s="60">
        <f t="shared" si="1"/>
        <v>11.228264309009802</v>
      </c>
    </row>
    <row r="10" spans="1:8" ht="12.75" customHeight="1">
      <c r="A10" s="181" t="s">
        <v>89</v>
      </c>
      <c r="B10" s="179">
        <v>9384.15728</v>
      </c>
      <c r="C10" s="179">
        <v>10186.87436</v>
      </c>
      <c r="D10" s="60">
        <f t="shared" si="0"/>
        <v>8.55396021239747</v>
      </c>
      <c r="E10" s="60">
        <f t="shared" si="1"/>
        <v>11.130821901483685</v>
      </c>
      <c r="G10" s="29"/>
      <c r="H10" s="29"/>
    </row>
    <row r="11" spans="1:5" ht="12.75" customHeight="1">
      <c r="A11" s="181" t="s">
        <v>241</v>
      </c>
      <c r="B11" s="179">
        <v>4437.67198</v>
      </c>
      <c r="C11" s="179">
        <v>5971.834900000001</v>
      </c>
      <c r="D11" s="60">
        <f t="shared" si="0"/>
        <v>34.571345672106226</v>
      </c>
      <c r="E11" s="60">
        <f t="shared" si="1"/>
        <v>6.525203742373892</v>
      </c>
    </row>
    <row r="12" spans="1:5" ht="12.75" customHeight="1">
      <c r="A12" s="181" t="s">
        <v>239</v>
      </c>
      <c r="B12" s="179">
        <v>5540.06885</v>
      </c>
      <c r="C12" s="179">
        <v>4731.12914</v>
      </c>
      <c r="D12" s="60">
        <f t="shared" si="0"/>
        <v>-14.60161835353363</v>
      </c>
      <c r="E12" s="60">
        <f t="shared" si="1"/>
        <v>5.169530318057214</v>
      </c>
    </row>
    <row r="13" spans="1:5" ht="12.75" customHeight="1">
      <c r="A13" s="181" t="s">
        <v>240</v>
      </c>
      <c r="B13" s="179">
        <v>5967.7316200000005</v>
      </c>
      <c r="C13" s="179">
        <v>4700.07691</v>
      </c>
      <c r="D13" s="60">
        <f t="shared" si="0"/>
        <v>-21.2418183443712</v>
      </c>
      <c r="E13" s="60">
        <f t="shared" si="1"/>
        <v>5.135600691602695</v>
      </c>
    </row>
    <row r="14" spans="1:5" ht="12.75" customHeight="1">
      <c r="A14" s="181" t="s">
        <v>142</v>
      </c>
      <c r="B14" s="179">
        <v>6189.73518</v>
      </c>
      <c r="C14" s="179">
        <v>4314.715440000001</v>
      </c>
      <c r="D14" s="60">
        <f t="shared" si="0"/>
        <v>-30.29240646770286</v>
      </c>
      <c r="E14" s="60">
        <f t="shared" si="1"/>
        <v>4.714530426212288</v>
      </c>
    </row>
    <row r="15" spans="1:5" ht="12.75" customHeight="1">
      <c r="A15" s="181" t="s">
        <v>143</v>
      </c>
      <c r="B15" s="179">
        <v>4090.00221</v>
      </c>
      <c r="C15" s="179">
        <v>2955.3991800000003</v>
      </c>
      <c r="D15" s="60">
        <f t="shared" si="0"/>
        <v>-27.740890389396633</v>
      </c>
      <c r="E15" s="60">
        <f t="shared" si="1"/>
        <v>3.229255683130947</v>
      </c>
    </row>
    <row r="16" spans="1:5" ht="12.75" customHeight="1">
      <c r="A16" s="181" t="s">
        <v>92</v>
      </c>
      <c r="B16" s="179">
        <v>2312.66004</v>
      </c>
      <c r="C16" s="179">
        <v>2909.89494</v>
      </c>
      <c r="D16" s="60">
        <f t="shared" si="0"/>
        <v>25.824586825134908</v>
      </c>
      <c r="E16" s="60">
        <f t="shared" si="1"/>
        <v>3.1795348783675936</v>
      </c>
    </row>
    <row r="17" spans="1:5" ht="12.75" customHeight="1">
      <c r="A17" s="181" t="s">
        <v>242</v>
      </c>
      <c r="B17" s="179">
        <v>2887.73751</v>
      </c>
      <c r="C17" s="179">
        <v>2205.79778</v>
      </c>
      <c r="D17" s="60">
        <f t="shared" si="0"/>
        <v>-23.615017903756772</v>
      </c>
      <c r="E17" s="60">
        <f t="shared" si="1"/>
        <v>2.4101938801047598</v>
      </c>
    </row>
    <row r="18" spans="1:5" ht="12.75" customHeight="1">
      <c r="A18" s="181" t="s">
        <v>243</v>
      </c>
      <c r="B18" s="179">
        <v>2984.78877</v>
      </c>
      <c r="C18" s="179">
        <v>2152.3119300000003</v>
      </c>
      <c r="D18" s="60">
        <f aca="true" t="shared" si="2" ref="D18:D37">(C18/B18-1)*100</f>
        <v>-27.89064500534153</v>
      </c>
      <c r="E18" s="60">
        <f aca="true" t="shared" si="3" ref="E18:E38">C18/$C$45*100</f>
        <v>2.3517518644716673</v>
      </c>
    </row>
    <row r="19" spans="1:5" ht="12.75" customHeight="1">
      <c r="A19" s="181" t="s">
        <v>170</v>
      </c>
      <c r="B19" s="179">
        <v>3257.81907</v>
      </c>
      <c r="C19" s="179">
        <v>2133.26219</v>
      </c>
      <c r="D19" s="60">
        <f t="shared" si="2"/>
        <v>-34.518702722186475</v>
      </c>
      <c r="E19" s="60">
        <f t="shared" si="3"/>
        <v>2.3309369161650335</v>
      </c>
    </row>
    <row r="20" spans="1:5" ht="12.75" customHeight="1">
      <c r="A20" s="181" t="s">
        <v>95</v>
      </c>
      <c r="B20" s="179">
        <v>1848.68518</v>
      </c>
      <c r="C20" s="179">
        <v>1666.74046</v>
      </c>
      <c r="D20" s="60">
        <f t="shared" si="2"/>
        <v>-9.84184446158648</v>
      </c>
      <c r="E20" s="60">
        <f t="shared" si="3"/>
        <v>1.82118582802046</v>
      </c>
    </row>
    <row r="21" spans="1:5" ht="12.75" customHeight="1">
      <c r="A21" s="181" t="s">
        <v>84</v>
      </c>
      <c r="B21" s="179">
        <v>1230.98553</v>
      </c>
      <c r="C21" s="179">
        <v>1294.9406000000001</v>
      </c>
      <c r="D21" s="60">
        <f t="shared" si="2"/>
        <v>5.195436375275686</v>
      </c>
      <c r="E21" s="60">
        <f t="shared" si="3"/>
        <v>1.4149338336985662</v>
      </c>
    </row>
    <row r="22" spans="1:5" ht="12.75" customHeight="1">
      <c r="A22" s="181" t="s">
        <v>144</v>
      </c>
      <c r="B22" s="179">
        <v>2240.9547599999996</v>
      </c>
      <c r="C22" s="179">
        <v>1026.34244</v>
      </c>
      <c r="D22" s="60">
        <f t="shared" si="2"/>
        <v>-54.20066222131141</v>
      </c>
      <c r="E22" s="60">
        <f t="shared" si="3"/>
        <v>1.1214465306877708</v>
      </c>
    </row>
    <row r="23" spans="1:5" ht="12.75" customHeight="1">
      <c r="A23" s="181" t="s">
        <v>168</v>
      </c>
      <c r="B23" s="179">
        <v>5160.80966</v>
      </c>
      <c r="C23" s="179">
        <v>623.78913</v>
      </c>
      <c r="D23" s="60">
        <f t="shared" si="2"/>
        <v>-87.9129599598525</v>
      </c>
      <c r="E23" s="60">
        <f t="shared" si="3"/>
        <v>0.6815913757977725</v>
      </c>
    </row>
    <row r="24" spans="1:5" ht="12.75" customHeight="1">
      <c r="A24" s="181" t="s">
        <v>280</v>
      </c>
      <c r="B24" s="179">
        <v>384.05292</v>
      </c>
      <c r="C24" s="179">
        <v>441.42528000000004</v>
      </c>
      <c r="D24" s="60">
        <f t="shared" si="2"/>
        <v>14.938660015916572</v>
      </c>
      <c r="E24" s="60">
        <f t="shared" si="3"/>
        <v>0.4823291228353354</v>
      </c>
    </row>
    <row r="25" spans="1:5" ht="12.75" customHeight="1">
      <c r="A25" s="181" t="s">
        <v>93</v>
      </c>
      <c r="B25" s="179">
        <v>7025.1883</v>
      </c>
      <c r="C25" s="179">
        <v>351.78285999999997</v>
      </c>
      <c r="D25" s="60">
        <f t="shared" si="2"/>
        <v>-94.99254902534071</v>
      </c>
      <c r="E25" s="60">
        <f t="shared" si="3"/>
        <v>0.38438015668768577</v>
      </c>
    </row>
    <row r="26" spans="1:5" ht="12.75" customHeight="1">
      <c r="A26" s="181" t="s">
        <v>245</v>
      </c>
      <c r="B26" s="179">
        <v>143.70071</v>
      </c>
      <c r="C26" s="179">
        <v>192.19056</v>
      </c>
      <c r="D26" s="60">
        <f t="shared" si="2"/>
        <v>33.74363981917696</v>
      </c>
      <c r="E26" s="60">
        <f t="shared" si="3"/>
        <v>0.20999953655130918</v>
      </c>
    </row>
    <row r="27" spans="1:5" ht="12.75" customHeight="1">
      <c r="A27" s="181" t="s">
        <v>259</v>
      </c>
      <c r="B27" s="179">
        <v>48.25412</v>
      </c>
      <c r="C27" s="179">
        <v>139.6404</v>
      </c>
      <c r="D27" s="60">
        <f t="shared" si="2"/>
        <v>189.3854452220867</v>
      </c>
      <c r="E27" s="60">
        <f t="shared" si="3"/>
        <v>0.1525799148711541</v>
      </c>
    </row>
    <row r="28" spans="1:5" ht="12.75" customHeight="1">
      <c r="A28" s="181" t="s">
        <v>276</v>
      </c>
      <c r="B28" s="179">
        <v>156.66583</v>
      </c>
      <c r="C28" s="179">
        <v>127.351</v>
      </c>
      <c r="D28" s="60">
        <f t="shared" si="2"/>
        <v>-18.71169354542723</v>
      </c>
      <c r="E28" s="60">
        <f t="shared" si="3"/>
        <v>0.1391517407480668</v>
      </c>
    </row>
    <row r="29" spans="1:5" ht="12.75" customHeight="1">
      <c r="A29" s="181" t="s">
        <v>244</v>
      </c>
      <c r="B29" s="179">
        <v>99.53856</v>
      </c>
      <c r="C29" s="179">
        <v>83.29728</v>
      </c>
      <c r="D29" s="60">
        <f t="shared" si="2"/>
        <v>-16.316571186081053</v>
      </c>
      <c r="E29" s="60">
        <f t="shared" si="3"/>
        <v>0.09101586569072194</v>
      </c>
    </row>
    <row r="30" spans="1:5" ht="12.75" customHeight="1">
      <c r="A30" s="181" t="s">
        <v>246</v>
      </c>
      <c r="B30" s="179">
        <v>176.86927</v>
      </c>
      <c r="C30" s="179">
        <v>45.871199999999995</v>
      </c>
      <c r="D30" s="60">
        <f t="shared" si="2"/>
        <v>-74.0649124633126</v>
      </c>
      <c r="E30" s="60">
        <f t="shared" si="3"/>
        <v>0.05012176842115665</v>
      </c>
    </row>
    <row r="31" spans="1:5" ht="12.75" customHeight="1">
      <c r="A31" s="181" t="s">
        <v>97</v>
      </c>
      <c r="B31" s="179">
        <v>77.57181</v>
      </c>
      <c r="C31" s="179">
        <v>40.000449999999994</v>
      </c>
      <c r="D31" s="60">
        <f t="shared" si="2"/>
        <v>-48.43429591239396</v>
      </c>
      <c r="E31" s="60">
        <f t="shared" si="3"/>
        <v>0.043707016420805544</v>
      </c>
    </row>
    <row r="32" spans="1:5" ht="12.75" customHeight="1">
      <c r="A32" s="181" t="s">
        <v>281</v>
      </c>
      <c r="B32" s="179">
        <v>39.83261</v>
      </c>
      <c r="C32" s="179">
        <v>34.54056</v>
      </c>
      <c r="D32" s="60">
        <f t="shared" si="2"/>
        <v>-13.285722426926084</v>
      </c>
      <c r="E32" s="60">
        <f t="shared" si="3"/>
        <v>0.037741195989140615</v>
      </c>
    </row>
    <row r="33" spans="1:5" ht="12.75" customHeight="1">
      <c r="A33" s="181" t="s">
        <v>277</v>
      </c>
      <c r="B33" s="179">
        <v>0</v>
      </c>
      <c r="C33" s="179">
        <v>32.4</v>
      </c>
      <c r="D33" s="60"/>
      <c r="E33" s="60">
        <f t="shared" si="3"/>
        <v>0.03540228502514597</v>
      </c>
    </row>
    <row r="34" spans="1:5" ht="12.75" customHeight="1">
      <c r="A34" s="181" t="s">
        <v>141</v>
      </c>
      <c r="B34" s="179">
        <v>8160.67457</v>
      </c>
      <c r="C34" s="179">
        <v>23.2167</v>
      </c>
      <c r="D34" s="60">
        <f t="shared" si="2"/>
        <v>-99.71550513623778</v>
      </c>
      <c r="E34" s="60">
        <f t="shared" si="3"/>
        <v>0.025368031813065014</v>
      </c>
    </row>
    <row r="35" spans="1:5" ht="12.75" customHeight="1">
      <c r="A35" s="181" t="s">
        <v>88</v>
      </c>
      <c r="B35" s="179">
        <v>12.53472</v>
      </c>
      <c r="C35" s="179">
        <v>11.934610000000001</v>
      </c>
      <c r="D35" s="60">
        <f t="shared" si="2"/>
        <v>-4.787582012202895</v>
      </c>
      <c r="E35" s="60">
        <f t="shared" si="3"/>
        <v>0.013040508175430782</v>
      </c>
    </row>
    <row r="36" spans="1:5" ht="12.75" customHeight="1">
      <c r="A36" s="181" t="s">
        <v>302</v>
      </c>
      <c r="B36" s="179">
        <v>0</v>
      </c>
      <c r="C36" s="179">
        <v>7.5</v>
      </c>
      <c r="D36" s="60"/>
      <c r="E36" s="60">
        <f t="shared" si="3"/>
        <v>0.008194973385450456</v>
      </c>
    </row>
    <row r="37" spans="1:5" ht="12.75" customHeight="1">
      <c r="A37" s="181" t="s">
        <v>96</v>
      </c>
      <c r="B37" s="179">
        <v>1.7855</v>
      </c>
      <c r="C37" s="179">
        <v>4.3568999999999996</v>
      </c>
      <c r="D37" s="60">
        <f t="shared" si="2"/>
        <v>144.01568188182577</v>
      </c>
      <c r="E37" s="60">
        <f t="shared" si="3"/>
        <v>0.004760623939075878</v>
      </c>
    </row>
    <row r="38" spans="1:5" ht="12.75" customHeight="1">
      <c r="A38" s="181" t="s">
        <v>323</v>
      </c>
      <c r="B38" s="179">
        <v>0</v>
      </c>
      <c r="C38" s="179">
        <v>4.016</v>
      </c>
      <c r="D38" s="60"/>
      <c r="E38" s="60">
        <f t="shared" si="3"/>
        <v>0.004388135082129203</v>
      </c>
    </row>
    <row r="39" spans="1:5" ht="12.75" customHeight="1">
      <c r="A39" s="181" t="s">
        <v>274</v>
      </c>
      <c r="B39" s="179">
        <v>8.1672</v>
      </c>
      <c r="C39" s="179">
        <v>0.32080000000000003</v>
      </c>
      <c r="D39" s="60"/>
      <c r="E39" s="60"/>
    </row>
    <row r="40" spans="1:5" ht="12.75" customHeight="1">
      <c r="A40" s="181" t="s">
        <v>91</v>
      </c>
      <c r="B40" s="179">
        <v>4.8653</v>
      </c>
      <c r="C40" s="179">
        <v>0.17652</v>
      </c>
      <c r="D40" s="60"/>
      <c r="E40" s="60"/>
    </row>
    <row r="41" spans="1:5" ht="12.75" customHeight="1">
      <c r="A41" s="181" t="s">
        <v>86</v>
      </c>
      <c r="B41" s="179">
        <v>0</v>
      </c>
      <c r="C41" s="179">
        <v>0.16</v>
      </c>
      <c r="D41" s="60"/>
      <c r="E41" s="60"/>
    </row>
    <row r="42" spans="1:5" ht="12.75" customHeight="1">
      <c r="A42" s="181" t="s">
        <v>272</v>
      </c>
      <c r="B42" s="179">
        <v>0</v>
      </c>
      <c r="C42" s="179">
        <v>0.048</v>
      </c>
      <c r="D42" s="60"/>
      <c r="E42" s="60"/>
    </row>
    <row r="43" spans="1:5" ht="12.75" customHeight="1">
      <c r="A43" s="181" t="s">
        <v>303</v>
      </c>
      <c r="B43" s="179">
        <v>0</v>
      </c>
      <c r="C43" s="179">
        <v>0.00414</v>
      </c>
      <c r="D43" s="60"/>
      <c r="E43" s="60"/>
    </row>
    <row r="44" spans="1:5" ht="12.75" customHeight="1">
      <c r="A44" s="181" t="s">
        <v>278</v>
      </c>
      <c r="B44" s="179">
        <v>32.29248</v>
      </c>
      <c r="C44" s="179">
        <v>0</v>
      </c>
      <c r="D44" s="60"/>
      <c r="E44" s="60"/>
    </row>
    <row r="45" spans="1:5" ht="12.75" customHeight="1">
      <c r="A45" s="21" t="s">
        <v>77</v>
      </c>
      <c r="B45" s="26">
        <f>SUM(B7:B44)</f>
        <v>101883.22393999998</v>
      </c>
      <c r="C45" s="26">
        <f>SUM(C7:C44)</f>
        <v>91519.51625999997</v>
      </c>
      <c r="D45" s="60">
        <f>(C45/B45-1)*100</f>
        <v>-10.172143439535542</v>
      </c>
      <c r="E45" s="60">
        <f>C45/$C$45*100</f>
        <v>100</v>
      </c>
    </row>
    <row r="46" spans="1:5" ht="12.75" customHeight="1">
      <c r="A46" s="47" t="s">
        <v>199</v>
      </c>
      <c r="B46" s="48"/>
      <c r="C46" s="48"/>
      <c r="D46" s="92"/>
      <c r="E46" s="54"/>
    </row>
    <row r="47" ht="12.75" customHeight="1"/>
    <row r="48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paperSize="11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zoomScale="106" zoomScaleNormal="106" zoomScalePageLayoutView="0" workbookViewId="0" topLeftCell="A1">
      <selection activeCell="B27" sqref="B27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36328125" style="10" customWidth="1"/>
    <col min="9" max="9" width="5.0859375" style="10" customWidth="1"/>
    <col min="10" max="11" width="7.36328125" style="10" customWidth="1"/>
    <col min="12" max="12" width="3.90625" style="10" customWidth="1"/>
    <col min="13" max="14" width="7.36328125" style="10" customWidth="1"/>
    <col min="15" max="16384" width="10.90625" style="10" customWidth="1"/>
  </cols>
  <sheetData>
    <row r="1" spans="1:8" ht="13.5" customHeight="1">
      <c r="A1" s="215" t="s">
        <v>9</v>
      </c>
      <c r="B1" s="215"/>
      <c r="C1" s="215"/>
      <c r="D1" s="215"/>
      <c r="E1" s="215"/>
      <c r="F1" s="215"/>
      <c r="G1" s="215"/>
      <c r="H1" s="215"/>
    </row>
    <row r="2" spans="1:8" ht="13.5" customHeight="1">
      <c r="A2" s="34"/>
      <c r="B2" s="34"/>
      <c r="C2" s="34"/>
      <c r="D2" s="34"/>
      <c r="E2" s="34"/>
      <c r="F2" s="34"/>
      <c r="G2" s="34"/>
      <c r="H2" s="34"/>
    </row>
    <row r="3" spans="1:8" ht="13.5" customHeight="1">
      <c r="A3" s="218" t="s">
        <v>145</v>
      </c>
      <c r="B3" s="218"/>
      <c r="C3" s="218"/>
      <c r="D3" s="218"/>
      <c r="E3" s="218"/>
      <c r="F3" s="218"/>
      <c r="G3" s="218"/>
      <c r="H3" s="218"/>
    </row>
    <row r="4" spans="1:8" ht="13.5" customHeight="1">
      <c r="A4" s="223" t="s">
        <v>315</v>
      </c>
      <c r="B4" s="223"/>
      <c r="C4" s="223"/>
      <c r="D4" s="223"/>
      <c r="E4" s="223"/>
      <c r="F4" s="223"/>
      <c r="G4" s="223"/>
      <c r="H4" s="223"/>
    </row>
    <row r="5" spans="1:8" ht="13.5" customHeight="1">
      <c r="A5" s="36" t="s">
        <v>98</v>
      </c>
      <c r="B5" s="219" t="s">
        <v>99</v>
      </c>
      <c r="C5" s="218" t="s">
        <v>100</v>
      </c>
      <c r="D5" s="218"/>
      <c r="E5" s="36" t="s">
        <v>125</v>
      </c>
      <c r="F5" s="218" t="s">
        <v>214</v>
      </c>
      <c r="G5" s="218"/>
      <c r="H5" s="41" t="s">
        <v>125</v>
      </c>
    </row>
    <row r="6" spans="1:8" ht="13.5" customHeight="1">
      <c r="A6" s="50" t="s">
        <v>101</v>
      </c>
      <c r="B6" s="222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23" t="s">
        <v>64</v>
      </c>
    </row>
    <row r="7" spans="1:14" ht="15" customHeight="1">
      <c r="A7" s="56">
        <v>4011000</v>
      </c>
      <c r="B7" s="57" t="s">
        <v>193</v>
      </c>
      <c r="C7" s="180">
        <v>31.824</v>
      </c>
      <c r="D7" s="180">
        <v>11.652</v>
      </c>
      <c r="E7" s="118">
        <f>(D7/C7-1)*100</f>
        <v>-63.386123680241326</v>
      </c>
      <c r="F7" s="180">
        <v>92.69753</v>
      </c>
      <c r="G7" s="180">
        <v>20.144</v>
      </c>
      <c r="H7" s="118">
        <f>(G7/F7-1)*100</f>
        <v>-78.26910814128489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0" t="s">
        <v>195</v>
      </c>
      <c r="C8" s="179">
        <v>154.61779</v>
      </c>
      <c r="D8" s="179">
        <v>632.4460300000001</v>
      </c>
      <c r="E8" s="60">
        <f>(D8/C8-1)*100</f>
        <v>309.0383325230557</v>
      </c>
      <c r="F8" s="179">
        <v>163.6103</v>
      </c>
      <c r="G8" s="179">
        <v>687.04951</v>
      </c>
      <c r="H8" s="60">
        <f>(G8/F8-1)*100</f>
        <v>319.9304750373296</v>
      </c>
      <c r="J8" s="29"/>
      <c r="K8" s="29"/>
      <c r="L8" s="29"/>
      <c r="M8" s="29"/>
      <c r="N8" s="29"/>
    </row>
    <row r="9" spans="1:8" ht="15" customHeight="1">
      <c r="A9" s="59">
        <v>4013000</v>
      </c>
      <c r="B9" s="10" t="s">
        <v>190</v>
      </c>
      <c r="C9" s="179">
        <v>113.08136</v>
      </c>
      <c r="D9" s="179">
        <v>23.14308</v>
      </c>
      <c r="E9" s="60">
        <f aca="true" t="shared" si="0" ref="E9:E34">(D9/C9-1)*100</f>
        <v>-79.53413365385772</v>
      </c>
      <c r="F9" s="179">
        <v>150.98636</v>
      </c>
      <c r="G9" s="179">
        <v>16.84592</v>
      </c>
      <c r="H9" s="60">
        <f aca="true" t="shared" si="1" ref="H9:H34">(G9/F9-1)*100</f>
        <v>-88.84275374278842</v>
      </c>
    </row>
    <row r="10" spans="1:14" ht="15" customHeight="1">
      <c r="A10" s="59">
        <v>4021000</v>
      </c>
      <c r="B10" s="10" t="s">
        <v>279</v>
      </c>
      <c r="C10" s="179">
        <v>555.52</v>
      </c>
      <c r="D10" s="179">
        <v>1564.0728000000001</v>
      </c>
      <c r="E10" s="60">
        <f t="shared" si="0"/>
        <v>181.55112327188942</v>
      </c>
      <c r="F10" s="179">
        <v>2084.6367</v>
      </c>
      <c r="G10" s="179">
        <v>3299.452</v>
      </c>
      <c r="H10" s="60">
        <f t="shared" si="1"/>
        <v>58.27467682978047</v>
      </c>
      <c r="J10" s="29"/>
      <c r="K10" s="29"/>
      <c r="L10" s="29"/>
      <c r="M10" s="29"/>
      <c r="N10" s="29"/>
    </row>
    <row r="11" spans="1:14" ht="15" customHeight="1">
      <c r="A11" s="59">
        <v>4022116</v>
      </c>
      <c r="B11" s="10" t="s">
        <v>304</v>
      </c>
      <c r="C11" s="179">
        <v>36</v>
      </c>
      <c r="D11" s="179">
        <v>11</v>
      </c>
      <c r="E11" s="60">
        <f t="shared" si="0"/>
        <v>-69.44444444444444</v>
      </c>
      <c r="F11" s="179">
        <v>165.24</v>
      </c>
      <c r="G11" s="179">
        <v>50.49</v>
      </c>
      <c r="H11" s="60">
        <f t="shared" si="1"/>
        <v>-69.44444444444444</v>
      </c>
      <c r="J11" s="29"/>
      <c r="K11" s="29"/>
      <c r="L11" s="29"/>
      <c r="M11" s="29"/>
      <c r="N11" s="29"/>
    </row>
    <row r="12" spans="1:8" ht="15" customHeight="1">
      <c r="A12" s="59">
        <v>4022117</v>
      </c>
      <c r="B12" s="10" t="s">
        <v>209</v>
      </c>
      <c r="C12" s="179">
        <v>14.69242</v>
      </c>
      <c r="D12" s="179">
        <v>33.78576</v>
      </c>
      <c r="E12" s="60">
        <f t="shared" si="0"/>
        <v>129.9536767938842</v>
      </c>
      <c r="F12" s="179">
        <v>4.1754</v>
      </c>
      <c r="G12" s="179">
        <v>9.861</v>
      </c>
      <c r="H12" s="60">
        <f t="shared" si="1"/>
        <v>136.1689897973847</v>
      </c>
    </row>
    <row r="13" spans="1:8" ht="15" customHeight="1">
      <c r="A13" s="59">
        <v>4022118</v>
      </c>
      <c r="B13" s="10" t="s">
        <v>187</v>
      </c>
      <c r="C13" s="179">
        <v>5188.8764</v>
      </c>
      <c r="D13" s="179">
        <v>4978.9224</v>
      </c>
      <c r="E13" s="60">
        <f t="shared" si="0"/>
        <v>-4.046232436756436</v>
      </c>
      <c r="F13" s="179">
        <v>17780.884739999998</v>
      </c>
      <c r="G13" s="179">
        <v>11212.18272</v>
      </c>
      <c r="H13" s="60">
        <f t="shared" si="1"/>
        <v>-36.942492547758334</v>
      </c>
    </row>
    <row r="14" spans="1:8" ht="15" customHeight="1">
      <c r="A14" s="59">
        <v>4022120</v>
      </c>
      <c r="B14" s="10" t="s">
        <v>198</v>
      </c>
      <c r="C14" s="179">
        <v>43.719926</v>
      </c>
      <c r="D14" s="179">
        <v>10.9824</v>
      </c>
      <c r="E14" s="60">
        <f t="shared" si="0"/>
        <v>-74.88010386842832</v>
      </c>
      <c r="F14" s="179">
        <v>109.36743</v>
      </c>
      <c r="G14" s="179">
        <v>34.3091</v>
      </c>
      <c r="H14" s="60">
        <f t="shared" si="1"/>
        <v>-68.6295088034893</v>
      </c>
    </row>
    <row r="15" spans="1:8" ht="15" customHeight="1">
      <c r="A15" s="59">
        <v>4022911</v>
      </c>
      <c r="B15" s="10" t="s">
        <v>218</v>
      </c>
      <c r="C15" s="179">
        <v>10.2160907</v>
      </c>
      <c r="D15" s="179">
        <v>8.510127500000001</v>
      </c>
      <c r="E15" s="60">
        <f t="shared" si="0"/>
        <v>-16.698786748242156</v>
      </c>
      <c r="F15" s="179">
        <v>14.29009</v>
      </c>
      <c r="G15" s="179">
        <v>16.7013</v>
      </c>
      <c r="H15" s="60">
        <f t="shared" si="1"/>
        <v>16.87330170768695</v>
      </c>
    </row>
    <row r="16" spans="1:8" ht="15" customHeight="1">
      <c r="A16" s="59">
        <v>4022916</v>
      </c>
      <c r="B16" s="10" t="s">
        <v>251</v>
      </c>
      <c r="C16" s="179">
        <v>16.4</v>
      </c>
      <c r="D16" s="179">
        <v>14.9184</v>
      </c>
      <c r="E16" s="60">
        <f t="shared" si="0"/>
        <v>-9.034146341463412</v>
      </c>
      <c r="F16" s="179">
        <v>45.699580000000005</v>
      </c>
      <c r="G16" s="179">
        <v>37.925</v>
      </c>
      <c r="H16" s="60">
        <f t="shared" si="1"/>
        <v>-17.012366415621337</v>
      </c>
    </row>
    <row r="17" spans="1:8" ht="15" customHeight="1">
      <c r="A17" s="59">
        <v>4022918</v>
      </c>
      <c r="B17" s="10" t="s">
        <v>219</v>
      </c>
      <c r="C17" s="179">
        <v>18.8552</v>
      </c>
      <c r="D17" s="179">
        <v>42.225199999999994</v>
      </c>
      <c r="E17" s="60">
        <f t="shared" si="0"/>
        <v>123.94458823030247</v>
      </c>
      <c r="F17" s="179">
        <v>99.61164</v>
      </c>
      <c r="G17" s="179">
        <v>163.46389000000002</v>
      </c>
      <c r="H17" s="60">
        <f t="shared" si="1"/>
        <v>64.10119339466756</v>
      </c>
    </row>
    <row r="18" spans="1:8" ht="15" customHeight="1">
      <c r="A18" s="59">
        <v>4022920</v>
      </c>
      <c r="B18" s="10" t="s">
        <v>250</v>
      </c>
      <c r="C18" s="179">
        <v>0.36</v>
      </c>
      <c r="D18" s="179">
        <v>0.081</v>
      </c>
      <c r="E18" s="60">
        <f t="shared" si="0"/>
        <v>-77.5</v>
      </c>
      <c r="F18" s="179">
        <v>0.6336</v>
      </c>
      <c r="G18" s="179">
        <v>0.9979199999999999</v>
      </c>
      <c r="H18" s="60">
        <f t="shared" si="1"/>
        <v>57.49999999999997</v>
      </c>
    </row>
    <row r="19" spans="1:8" ht="15" customHeight="1">
      <c r="A19" s="59">
        <v>4029110</v>
      </c>
      <c r="B19" s="10" t="s">
        <v>260</v>
      </c>
      <c r="C19" s="179">
        <v>1.08</v>
      </c>
      <c r="D19" s="179">
        <v>2.53003</v>
      </c>
      <c r="E19" s="60">
        <f t="shared" si="0"/>
        <v>134.262037037037</v>
      </c>
      <c r="F19" s="179">
        <v>2.322</v>
      </c>
      <c r="G19" s="179">
        <v>3.6143400000000003</v>
      </c>
      <c r="H19" s="60">
        <f t="shared" si="1"/>
        <v>55.65633074935401</v>
      </c>
    </row>
    <row r="20" spans="1:8" ht="14.25" customHeight="1">
      <c r="A20" s="59">
        <v>4029120</v>
      </c>
      <c r="B20" s="10" t="s">
        <v>169</v>
      </c>
      <c r="C20" s="179">
        <v>71.56322</v>
      </c>
      <c r="D20" s="179">
        <v>105.1272</v>
      </c>
      <c r="E20" s="60">
        <f t="shared" si="0"/>
        <v>46.90115956213261</v>
      </c>
      <c r="F20" s="179">
        <v>19.061439999999997</v>
      </c>
      <c r="G20" s="179">
        <v>45.584</v>
      </c>
      <c r="H20" s="60">
        <f t="shared" si="1"/>
        <v>139.14247821780518</v>
      </c>
    </row>
    <row r="21" spans="1:8" ht="15" customHeight="1">
      <c r="A21" s="59">
        <v>4029910</v>
      </c>
      <c r="B21" s="10" t="s">
        <v>81</v>
      </c>
      <c r="C21" s="179">
        <v>14673.156226</v>
      </c>
      <c r="D21" s="179">
        <v>17125.099186</v>
      </c>
      <c r="E21" s="60">
        <f t="shared" si="0"/>
        <v>16.710399059578585</v>
      </c>
      <c r="F21" s="179">
        <v>25662.69025</v>
      </c>
      <c r="G21" s="179">
        <v>24706.44357</v>
      </c>
      <c r="H21" s="60">
        <f t="shared" si="1"/>
        <v>-3.7262137004517637</v>
      </c>
    </row>
    <row r="22" spans="1:8" ht="15" customHeight="1">
      <c r="A22" s="59">
        <v>4029990</v>
      </c>
      <c r="B22" s="10" t="s">
        <v>191</v>
      </c>
      <c r="C22" s="179">
        <v>35.7285378</v>
      </c>
      <c r="D22" s="179">
        <v>56.6068423</v>
      </c>
      <c r="E22" s="60">
        <f t="shared" si="0"/>
        <v>58.43593324997476</v>
      </c>
      <c r="F22" s="179">
        <v>93.29329</v>
      </c>
      <c r="G22" s="179">
        <v>124.52243</v>
      </c>
      <c r="H22" s="60">
        <f t="shared" si="1"/>
        <v>33.474154464913816</v>
      </c>
    </row>
    <row r="23" spans="1:8" ht="15" customHeight="1">
      <c r="A23" s="59">
        <v>4031000</v>
      </c>
      <c r="B23" s="10" t="s">
        <v>185</v>
      </c>
      <c r="C23" s="179">
        <v>253.72934</v>
      </c>
      <c r="D23" s="179">
        <v>219.86284</v>
      </c>
      <c r="E23" s="60">
        <f t="shared" si="0"/>
        <v>-13.347490676482266</v>
      </c>
      <c r="F23" s="179">
        <v>310.4694</v>
      </c>
      <c r="G23" s="179">
        <v>733.05482</v>
      </c>
      <c r="H23" s="60">
        <f t="shared" si="1"/>
        <v>136.1117778434847</v>
      </c>
    </row>
    <row r="24" spans="1:8" ht="15" customHeight="1">
      <c r="A24" s="59">
        <v>4039000</v>
      </c>
      <c r="B24" s="10" t="s">
        <v>184</v>
      </c>
      <c r="C24" s="179">
        <v>0.289</v>
      </c>
      <c r="D24" s="179">
        <v>0.14859999999999998</v>
      </c>
      <c r="E24" s="60">
        <f t="shared" si="0"/>
        <v>-48.581314878892734</v>
      </c>
      <c r="F24" s="179">
        <v>1.734</v>
      </c>
      <c r="G24" s="179">
        <v>0.27072</v>
      </c>
      <c r="H24" s="60">
        <f t="shared" si="1"/>
        <v>-84.38754325259515</v>
      </c>
    </row>
    <row r="25" spans="1:8" ht="15" customHeight="1">
      <c r="A25" s="59">
        <v>4041000</v>
      </c>
      <c r="B25" s="10" t="s">
        <v>102</v>
      </c>
      <c r="C25" s="179">
        <v>4665.9</v>
      </c>
      <c r="D25" s="179">
        <v>5675.504</v>
      </c>
      <c r="E25" s="60">
        <f t="shared" si="0"/>
        <v>21.637926230737925</v>
      </c>
      <c r="F25" s="179">
        <v>6137.73099</v>
      </c>
      <c r="G25" s="179">
        <v>3521.2989300000004</v>
      </c>
      <c r="H25" s="60">
        <f t="shared" si="1"/>
        <v>-42.62865323134665</v>
      </c>
    </row>
    <row r="26" spans="1:8" ht="15" customHeight="1">
      <c r="A26" s="59">
        <v>4049000</v>
      </c>
      <c r="B26" s="10" t="s">
        <v>178</v>
      </c>
      <c r="C26" s="179">
        <v>0</v>
      </c>
      <c r="D26" s="179">
        <v>2.4</v>
      </c>
      <c r="E26" s="60"/>
      <c r="F26" s="179">
        <v>0</v>
      </c>
      <c r="G26" s="179">
        <v>0.8</v>
      </c>
      <c r="H26" s="60"/>
    </row>
    <row r="27" spans="1:8" ht="15" customHeight="1">
      <c r="A27" s="59">
        <v>4051000</v>
      </c>
      <c r="B27" s="10" t="s">
        <v>103</v>
      </c>
      <c r="C27" s="179">
        <v>316.07991</v>
      </c>
      <c r="D27" s="179">
        <v>820.6843</v>
      </c>
      <c r="E27" s="60">
        <f t="shared" si="0"/>
        <v>159.64456266771276</v>
      </c>
      <c r="F27" s="179">
        <v>1663.1741200000001</v>
      </c>
      <c r="G27" s="179">
        <v>2944.51769</v>
      </c>
      <c r="H27" s="60">
        <f t="shared" si="1"/>
        <v>77.04205798969504</v>
      </c>
    </row>
    <row r="28" spans="1:8" ht="15" customHeight="1">
      <c r="A28" s="59">
        <v>4059000</v>
      </c>
      <c r="B28" s="10" t="s">
        <v>227</v>
      </c>
      <c r="C28" s="179">
        <v>1209.6</v>
      </c>
      <c r="D28" s="179">
        <v>1404.4</v>
      </c>
      <c r="E28" s="60">
        <f t="shared" si="0"/>
        <v>16.104497354497372</v>
      </c>
      <c r="F28" s="179">
        <v>4337.50788</v>
      </c>
      <c r="G28" s="179">
        <v>4944.78604</v>
      </c>
      <c r="H28" s="60">
        <f t="shared" si="1"/>
        <v>14.000623786763011</v>
      </c>
    </row>
    <row r="29" spans="1:8" ht="15" customHeight="1">
      <c r="A29" s="59"/>
      <c r="C29" s="26"/>
      <c r="D29" s="26"/>
      <c r="E29" s="60"/>
      <c r="F29" s="26"/>
      <c r="G29" s="26"/>
      <c r="H29" s="60"/>
    </row>
    <row r="30" spans="1:8" ht="15" customHeight="1">
      <c r="A30" s="59">
        <v>4061000</v>
      </c>
      <c r="B30" s="10" t="s">
        <v>172</v>
      </c>
      <c r="C30" s="179">
        <v>66.7500746</v>
      </c>
      <c r="D30" s="179">
        <v>318.25892</v>
      </c>
      <c r="E30" s="60">
        <f t="shared" si="0"/>
        <v>376.79185664910096</v>
      </c>
      <c r="F30" s="179">
        <v>313.67942</v>
      </c>
      <c r="G30" s="179">
        <v>1150.37058</v>
      </c>
      <c r="H30" s="60">
        <f t="shared" si="1"/>
        <v>266.7344768745109</v>
      </c>
    </row>
    <row r="31" spans="1:8" ht="15" customHeight="1">
      <c r="A31" s="59">
        <v>4062000</v>
      </c>
      <c r="B31" s="10" t="s">
        <v>104</v>
      </c>
      <c r="C31" s="179">
        <v>0</v>
      </c>
      <c r="D31" s="179">
        <v>0.03</v>
      </c>
      <c r="E31" s="60"/>
      <c r="F31" s="179">
        <v>0</v>
      </c>
      <c r="G31" s="179">
        <v>0.54825</v>
      </c>
      <c r="H31" s="60"/>
    </row>
    <row r="32" spans="1:8" ht="15" customHeight="1">
      <c r="A32" s="59">
        <v>4063000</v>
      </c>
      <c r="B32" s="10" t="s">
        <v>296</v>
      </c>
      <c r="C32" s="179">
        <v>0</v>
      </c>
      <c r="D32" s="179">
        <v>0.2665</v>
      </c>
      <c r="E32" s="60"/>
      <c r="F32" s="179">
        <v>0</v>
      </c>
      <c r="G32" s="179">
        <v>1.89818</v>
      </c>
      <c r="H32" s="60"/>
    </row>
    <row r="33" spans="1:8" ht="15" customHeight="1">
      <c r="A33" s="59">
        <v>4069000</v>
      </c>
      <c r="B33" s="10" t="s">
        <v>192</v>
      </c>
      <c r="C33" s="179">
        <v>3446.2434937999997</v>
      </c>
      <c r="D33" s="179">
        <v>2062.25082</v>
      </c>
      <c r="E33" s="60">
        <f t="shared" si="0"/>
        <v>-40.15945699396708</v>
      </c>
      <c r="F33" s="179">
        <v>15162.46329</v>
      </c>
      <c r="G33" s="179">
        <v>6487.909519999999</v>
      </c>
      <c r="H33" s="60">
        <f t="shared" si="1"/>
        <v>-57.210715726652886</v>
      </c>
    </row>
    <row r="34" spans="1:8" ht="15" customHeight="1">
      <c r="A34" s="59"/>
      <c r="B34" s="10" t="s">
        <v>165</v>
      </c>
      <c r="C34" s="26">
        <f>SUM(C30:C33)</f>
        <v>3512.9935683999997</v>
      </c>
      <c r="D34" s="26">
        <f>SUM(D30:D33)</f>
        <v>2380.8062400000003</v>
      </c>
      <c r="E34" s="60">
        <f t="shared" si="0"/>
        <v>-32.22856251671581</v>
      </c>
      <c r="F34" s="26">
        <f>SUM(F30:F33)</f>
        <v>15476.14271</v>
      </c>
      <c r="G34" s="26">
        <f>SUM(G30:G33)</f>
        <v>7640.726529999999</v>
      </c>
      <c r="H34" s="60">
        <f t="shared" si="1"/>
        <v>-50.62899927213195</v>
      </c>
    </row>
    <row r="35" spans="1:8" ht="15" customHeight="1">
      <c r="A35" s="59"/>
      <c r="C35" s="26"/>
      <c r="D35" s="26"/>
      <c r="E35" s="60"/>
      <c r="F35" s="26"/>
      <c r="G35" s="26"/>
      <c r="H35" s="60"/>
    </row>
    <row r="36" spans="1:8" ht="15" customHeight="1">
      <c r="A36" s="59">
        <v>19011010</v>
      </c>
      <c r="B36" s="10" t="s">
        <v>189</v>
      </c>
      <c r="C36" s="179">
        <v>5538.369320000001</v>
      </c>
      <c r="D36" s="179">
        <v>7391.25742</v>
      </c>
      <c r="E36" s="60">
        <f>(D36/C36-1)*100</f>
        <v>33.45548108012413</v>
      </c>
      <c r="F36" s="179">
        <v>23824.613510000003</v>
      </c>
      <c r="G36" s="179">
        <v>28098.76105</v>
      </c>
      <c r="H36" s="60">
        <f>(G36/F36-1)*100</f>
        <v>17.940049848892592</v>
      </c>
    </row>
    <row r="37" spans="1:8" ht="15" customHeight="1">
      <c r="A37" s="59">
        <v>19019011</v>
      </c>
      <c r="B37" s="10" t="s">
        <v>106</v>
      </c>
      <c r="C37" s="179">
        <v>2295.28427</v>
      </c>
      <c r="D37" s="179">
        <v>2339.62408</v>
      </c>
      <c r="E37" s="60">
        <f>(D37/C37-1)*100</f>
        <v>1.931778585316568</v>
      </c>
      <c r="F37" s="179">
        <v>3608.6576099999997</v>
      </c>
      <c r="G37" s="179">
        <v>3185.69726</v>
      </c>
      <c r="H37" s="60">
        <f>(G37/F37-1)*100</f>
        <v>-11.72071156953014</v>
      </c>
    </row>
    <row r="38" spans="1:8" ht="15" customHeight="1">
      <c r="A38" s="59">
        <v>22029031</v>
      </c>
      <c r="B38" s="10" t="s">
        <v>261</v>
      </c>
      <c r="C38" s="179">
        <v>37.4016</v>
      </c>
      <c r="D38" s="179">
        <v>25.639200000000002</v>
      </c>
      <c r="E38" s="60">
        <f>(D38/C38-1)*100</f>
        <v>-31.448921971252563</v>
      </c>
      <c r="F38" s="179">
        <v>33.993370000000006</v>
      </c>
      <c r="G38" s="179">
        <v>18.5095</v>
      </c>
      <c r="H38" s="60">
        <f>(G38/F38-1)*100</f>
        <v>-45.54967630452646</v>
      </c>
    </row>
    <row r="39" spans="1:8" ht="15" customHeight="1">
      <c r="A39" s="59">
        <v>22029032</v>
      </c>
      <c r="B39" s="10" t="s">
        <v>297</v>
      </c>
      <c r="C39" s="179">
        <v>0</v>
      </c>
      <c r="D39" s="179">
        <v>0.894</v>
      </c>
      <c r="E39" s="60"/>
      <c r="F39" s="179">
        <v>0</v>
      </c>
      <c r="G39" s="179">
        <v>1.50702</v>
      </c>
      <c r="H39" s="60"/>
    </row>
    <row r="40" spans="1:8" ht="15" customHeight="1">
      <c r="A40" s="21"/>
      <c r="B40" s="10" t="s">
        <v>107</v>
      </c>
      <c r="C40" s="28"/>
      <c r="D40" s="28"/>
      <c r="E40" s="69"/>
      <c r="F40" s="28">
        <f>SUM(F7:F39)-F34</f>
        <v>101883.22394</v>
      </c>
      <c r="G40" s="28">
        <f>SUM(G7:G39)-G34</f>
        <v>91519.51626</v>
      </c>
      <c r="H40" s="69">
        <f>(G40/F40-1)*100</f>
        <v>-10.17214343953552</v>
      </c>
    </row>
    <row r="41" spans="1:8" ht="12">
      <c r="A41" s="47" t="s">
        <v>203</v>
      </c>
      <c r="B41" s="53"/>
      <c r="C41" s="53"/>
      <c r="D41" s="53"/>
      <c r="E41" s="53"/>
      <c r="F41" s="53"/>
      <c r="G41" s="53"/>
      <c r="H41" s="54"/>
    </row>
    <row r="43" ht="12">
      <c r="D43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paperSize="11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C17" sqref="C17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5" t="s">
        <v>11</v>
      </c>
      <c r="B1" s="215"/>
      <c r="C1" s="215"/>
      <c r="D1" s="21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7" t="s">
        <v>145</v>
      </c>
      <c r="B3" s="221"/>
      <c r="C3" s="221"/>
      <c r="D3" s="22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4" t="s">
        <v>319</v>
      </c>
      <c r="B4" s="235"/>
      <c r="C4" s="235"/>
      <c r="D4" s="23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9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2"/>
      <c r="B6" s="50" t="s">
        <v>119</v>
      </c>
      <c r="C6" s="23" t="s">
        <v>214</v>
      </c>
      <c r="D6" s="23" t="s">
        <v>210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69">
        <v>667.2411100000002</v>
      </c>
      <c r="C7" s="168">
        <v>724.03943</v>
      </c>
      <c r="D7" s="122">
        <f>C7/B7*1000</f>
        <v>1085.1241315152179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1643.2694875000002</v>
      </c>
      <c r="C8" s="26">
        <v>3448.7384</v>
      </c>
      <c r="D8" s="26">
        <f aca="true" t="shared" si="0" ref="D8:D16">C8/B8*1000</f>
        <v>2098.7053105006917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5021.1476</v>
      </c>
      <c r="C9" s="26">
        <v>11375.646610000002</v>
      </c>
      <c r="D9" s="26">
        <f t="shared" si="0"/>
        <v>2265.547145039114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17125.099186</v>
      </c>
      <c r="C10" s="26">
        <v>24706.44357</v>
      </c>
      <c r="D10" s="26">
        <f>C10/B10*1000</f>
        <v>1442.7036773134635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164.3450723</v>
      </c>
      <c r="C11" s="26">
        <v>174.71869</v>
      </c>
      <c r="D11" s="26">
        <f t="shared" si="0"/>
        <v>1063.1209537032162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219.86284</v>
      </c>
      <c r="C12" s="26">
        <v>733.05482</v>
      </c>
      <c r="D12" s="26">
        <f t="shared" si="0"/>
        <v>3334.1460521477843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5678.0526</v>
      </c>
      <c r="C13" s="26">
        <v>3522.3696500000005</v>
      </c>
      <c r="D13" s="26">
        <f t="shared" si="0"/>
        <v>620.3481894479105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196</v>
      </c>
      <c r="B14" s="140">
        <v>2225.0843</v>
      </c>
      <c r="C14" s="140">
        <v>7889.30373</v>
      </c>
      <c r="D14" s="140">
        <f>C14/B14*1000</f>
        <v>3545.6201502118365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2380.8062400000003</v>
      </c>
      <c r="C15" s="26">
        <v>7640.726529999999</v>
      </c>
      <c r="D15" s="26">
        <f>C15/B15*1000</f>
        <v>3209.3021269971123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2339.62408</v>
      </c>
      <c r="C16" s="26">
        <v>3185.69726</v>
      </c>
      <c r="D16" s="52">
        <f t="shared" si="0"/>
        <v>1361.6278303991467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189</v>
      </c>
      <c r="B17" s="140">
        <v>7391.25742</v>
      </c>
      <c r="C17" s="141">
        <v>28098.76105</v>
      </c>
      <c r="D17" s="141">
        <f>C17/B17*1000</f>
        <v>3801.6212199520446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26.5332</v>
      </c>
      <c r="C18" s="52">
        <v>20.01652</v>
      </c>
      <c r="D18" s="141">
        <f>C18/B18*1000</f>
        <v>754.3952482173278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44882.3231358</v>
      </c>
      <c r="C19" s="52">
        <f>SUM(C7:C18)</f>
        <v>91519.51626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203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724.03943</v>
      </c>
      <c r="AN26" s="94">
        <f aca="true" t="shared" si="3" ref="AN26:AN37">AM26/$AM$39</f>
        <v>0.007911311811822289</v>
      </c>
    </row>
    <row r="27" spans="38:40" ht="12">
      <c r="AL27" s="11" t="str">
        <f t="shared" si="1"/>
        <v>Leche descremada</v>
      </c>
      <c r="AM27" s="44">
        <f t="shared" si="2"/>
        <v>3448.7384</v>
      </c>
      <c r="AN27" s="94">
        <f t="shared" si="3"/>
        <v>0.03768309253517464</v>
      </c>
    </row>
    <row r="28" spans="38:40" ht="12">
      <c r="AL28" s="11" t="str">
        <f t="shared" si="1"/>
        <v>Leche entera</v>
      </c>
      <c r="AM28" s="44">
        <f t="shared" si="2"/>
        <v>11375.646610000002</v>
      </c>
      <c r="AN28" s="94">
        <f t="shared" si="3"/>
        <v>0.12429749494831957</v>
      </c>
    </row>
    <row r="29" spans="38:40" ht="12">
      <c r="AL29" s="11" t="str">
        <f t="shared" si="1"/>
        <v>Leche condensada</v>
      </c>
      <c r="AM29" s="44">
        <f t="shared" si="2"/>
        <v>24706.44357</v>
      </c>
      <c r="AN29" s="94">
        <f t="shared" si="3"/>
        <v>0.2699581966737113</v>
      </c>
    </row>
    <row r="30" spans="38:40" ht="12">
      <c r="AL30" s="11" t="str">
        <f t="shared" si="1"/>
        <v>Leche crema y nata</v>
      </c>
      <c r="AM30" s="44">
        <f t="shared" si="2"/>
        <v>174.71869</v>
      </c>
      <c r="AN30" s="94">
        <f t="shared" si="3"/>
        <v>0.001909086685987691</v>
      </c>
    </row>
    <row r="31" spans="38:40" ht="12">
      <c r="AL31" s="11" t="str">
        <f t="shared" si="1"/>
        <v>Yogur</v>
      </c>
      <c r="AM31" s="44">
        <f t="shared" si="2"/>
        <v>733.05482</v>
      </c>
      <c r="AN31" s="94">
        <f t="shared" si="3"/>
        <v>0.008009819653301562</v>
      </c>
    </row>
    <row r="32" spans="38:40" ht="12">
      <c r="AL32" s="11" t="str">
        <f t="shared" si="1"/>
        <v>Suero y lactosuero</v>
      </c>
      <c r="AM32" s="44">
        <f t="shared" si="2"/>
        <v>3522.3696500000005</v>
      </c>
      <c r="AN32" s="94">
        <f t="shared" si="3"/>
        <v>0.03848763404729124</v>
      </c>
    </row>
    <row r="33" spans="38:40" ht="12">
      <c r="AL33" s="11" t="str">
        <f t="shared" si="1"/>
        <v>Mantequilla y demás materias grasas de la leche</v>
      </c>
      <c r="AM33" s="44">
        <f t="shared" si="2"/>
        <v>7889.30373</v>
      </c>
      <c r="AN33" s="94">
        <f t="shared" si="3"/>
        <v>0.08620351212944664</v>
      </c>
    </row>
    <row r="34" spans="38:40" ht="12">
      <c r="AL34" s="11" t="str">
        <f t="shared" si="1"/>
        <v>Quesos</v>
      </c>
      <c r="AM34" s="44">
        <f t="shared" si="2"/>
        <v>7640.726529999999</v>
      </c>
      <c r="AN34" s="94">
        <f t="shared" si="3"/>
        <v>0.08348740074514024</v>
      </c>
    </row>
    <row r="35" spans="38:40" ht="12">
      <c r="AL35" s="11" t="str">
        <f t="shared" si="1"/>
        <v>Manjar</v>
      </c>
      <c r="AM35" s="44">
        <f t="shared" si="2"/>
        <v>3185.69726</v>
      </c>
      <c r="AN35" s="94">
        <f t="shared" si="3"/>
        <v>0.03480893901306991</v>
      </c>
    </row>
    <row r="36" spans="38:40" ht="12">
      <c r="AL36" s="11" t="str">
        <f t="shared" si="1"/>
        <v>Preparaciones para la alimentación infantil</v>
      </c>
      <c r="AM36" s="44">
        <f t="shared" si="2"/>
        <v>28098.76105</v>
      </c>
      <c r="AN36" s="94">
        <f t="shared" si="3"/>
        <v>0.3070247986251758</v>
      </c>
    </row>
    <row r="37" spans="38:40" ht="12">
      <c r="AL37" s="11" t="s">
        <v>126</v>
      </c>
      <c r="AM37" s="44">
        <f t="shared" si="2"/>
        <v>20.01652</v>
      </c>
      <c r="AN37" s="94">
        <f t="shared" si="3"/>
        <v>0.0002187131315591156</v>
      </c>
    </row>
    <row r="39" spans="39:40" ht="12">
      <c r="AM39" s="29">
        <f>SUM(AM26:AM37)</f>
        <v>91519.51626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O34" sqref="O34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6" t="s">
        <v>13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7" t="s">
        <v>23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4.25" customHeight="1">
      <c r="A4" s="219" t="s">
        <v>118</v>
      </c>
      <c r="B4" s="218" t="s">
        <v>115</v>
      </c>
      <c r="C4" s="218"/>
      <c r="D4" s="218" t="s">
        <v>116</v>
      </c>
      <c r="E4" s="218"/>
      <c r="F4" s="218" t="s">
        <v>117</v>
      </c>
      <c r="G4" s="218"/>
      <c r="H4" s="225" t="s">
        <v>270</v>
      </c>
      <c r="I4" s="225"/>
      <c r="J4" s="225"/>
    </row>
    <row r="5" spans="1:10" ht="14.25" customHeight="1">
      <c r="A5" s="231"/>
      <c r="B5" s="216" t="s">
        <v>119</v>
      </c>
      <c r="C5" s="216"/>
      <c r="D5" s="223" t="s">
        <v>215</v>
      </c>
      <c r="E5" s="223"/>
      <c r="F5" s="216" t="s">
        <v>208</v>
      </c>
      <c r="G5" s="216"/>
      <c r="H5" s="36" t="s">
        <v>115</v>
      </c>
      <c r="I5" s="36" t="s">
        <v>109</v>
      </c>
      <c r="J5" s="41" t="s">
        <v>109</v>
      </c>
    </row>
    <row r="6" spans="1:10" ht="14.25" customHeight="1">
      <c r="A6" s="222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216</v>
      </c>
      <c r="J6" s="67" t="s">
        <v>120</v>
      </c>
    </row>
    <row r="7" spans="1:10" ht="14.25" customHeight="1">
      <c r="A7" s="38" t="s">
        <v>65</v>
      </c>
      <c r="B7" s="26">
        <v>832.4064000000001</v>
      </c>
      <c r="C7" s="26">
        <v>1002.885</v>
      </c>
      <c r="D7" s="26">
        <v>3075.2283500000003</v>
      </c>
      <c r="E7" s="26">
        <v>2555.727</v>
      </c>
      <c r="F7" s="52">
        <f>D7/B7*1000</f>
        <v>3694.383356495097</v>
      </c>
      <c r="G7" s="52">
        <f>E7/C7*1000</f>
        <v>2548.374938302996</v>
      </c>
      <c r="H7" s="60">
        <f aca="true" t="shared" si="0" ref="H7:H12">(C7/B7-1)*100</f>
        <v>20.480212550023637</v>
      </c>
      <c r="I7" s="60">
        <f aca="true" t="shared" si="1" ref="I7:I12">(E7/D7-1)*100</f>
        <v>-16.89309836129731</v>
      </c>
      <c r="J7" s="60">
        <f aca="true" t="shared" si="2" ref="J7:J12">(G7/F7-1)*100</f>
        <v>-31.020289656115494</v>
      </c>
    </row>
    <row r="8" spans="1:10" ht="14.25" customHeight="1">
      <c r="A8" s="21" t="s">
        <v>66</v>
      </c>
      <c r="B8" s="26">
        <v>1587.724</v>
      </c>
      <c r="C8" s="26">
        <v>254.028</v>
      </c>
      <c r="D8" s="26">
        <v>7643.954</v>
      </c>
      <c r="E8" s="26">
        <v>573.242</v>
      </c>
      <c r="F8" s="52">
        <f aca="true" t="shared" si="3" ref="F8:F19">D8/B8*1000</f>
        <v>4814.4098092615595</v>
      </c>
      <c r="G8" s="52">
        <f>E8/C8*1000</f>
        <v>2256.609507613334</v>
      </c>
      <c r="H8" s="60">
        <f t="shared" si="0"/>
        <v>-84.00049378859298</v>
      </c>
      <c r="I8" s="60">
        <f t="shared" si="1"/>
        <v>-92.500713635901</v>
      </c>
      <c r="J8" s="60">
        <f t="shared" si="2"/>
        <v>-53.128013671120044</v>
      </c>
    </row>
    <row r="9" spans="1:10" ht="14.25" customHeight="1">
      <c r="A9" s="21" t="s">
        <v>67</v>
      </c>
      <c r="B9" s="26">
        <v>846.512</v>
      </c>
      <c r="C9" s="26">
        <v>2318.948</v>
      </c>
      <c r="D9" s="26">
        <v>2104.95634</v>
      </c>
      <c r="E9" s="26">
        <v>5203.13475</v>
      </c>
      <c r="F9" s="52">
        <f t="shared" si="3"/>
        <v>2486.623154781031</v>
      </c>
      <c r="G9" s="52">
        <f>E9/C9*1000</f>
        <v>2243.7479193151376</v>
      </c>
      <c r="H9" s="60">
        <f t="shared" si="0"/>
        <v>173.94153892679606</v>
      </c>
      <c r="I9" s="60">
        <f t="shared" si="1"/>
        <v>147.18492498518992</v>
      </c>
      <c r="J9" s="60">
        <f t="shared" si="2"/>
        <v>-9.767271530425404</v>
      </c>
    </row>
    <row r="10" spans="1:10" ht="14.25" customHeight="1">
      <c r="A10" s="21" t="s">
        <v>68</v>
      </c>
      <c r="B10" s="26">
        <v>1326.769</v>
      </c>
      <c r="C10" s="26">
        <v>786.04</v>
      </c>
      <c r="D10" s="26">
        <v>3386.076</v>
      </c>
      <c r="E10" s="26">
        <v>1605.148</v>
      </c>
      <c r="F10" s="52">
        <f t="shared" si="3"/>
        <v>2552.1217333235854</v>
      </c>
      <c r="G10" s="52">
        <f>E10/C10*1000</f>
        <v>2042.0691058979185</v>
      </c>
      <c r="H10" s="60">
        <f t="shared" si="0"/>
        <v>-40.755323647145815</v>
      </c>
      <c r="I10" s="60">
        <f t="shared" si="1"/>
        <v>-52.5956298677289</v>
      </c>
      <c r="J10" s="60">
        <f t="shared" si="2"/>
        <v>-19.985434893869026</v>
      </c>
    </row>
    <row r="11" spans="1:10" ht="14.25" customHeight="1">
      <c r="A11" s="21" t="s">
        <v>69</v>
      </c>
      <c r="B11" s="26">
        <v>271.5164</v>
      </c>
      <c r="C11" s="26">
        <v>621.4448000000001</v>
      </c>
      <c r="D11" s="26">
        <v>767.86436</v>
      </c>
      <c r="E11" s="26">
        <v>1345.351</v>
      </c>
      <c r="F11" s="52">
        <f t="shared" si="3"/>
        <v>2828.0588575865036</v>
      </c>
      <c r="G11" s="52">
        <f>E11/C11*1000</f>
        <v>2164.876108063017</v>
      </c>
      <c r="H11" s="60">
        <f t="shared" si="0"/>
        <v>128.87928684970785</v>
      </c>
      <c r="I11" s="60">
        <f t="shared" si="1"/>
        <v>75.2068555441224</v>
      </c>
      <c r="J11" s="60">
        <f t="shared" si="2"/>
        <v>-23.4501042205838</v>
      </c>
    </row>
    <row r="12" spans="1:10" ht="14.25" customHeight="1">
      <c r="A12" s="21" t="s">
        <v>70</v>
      </c>
      <c r="B12" s="26">
        <v>342.804</v>
      </c>
      <c r="C12" s="26">
        <v>37.802</v>
      </c>
      <c r="D12" s="26">
        <v>902.417</v>
      </c>
      <c r="E12" s="26">
        <v>93.044</v>
      </c>
      <c r="F12" s="52">
        <f t="shared" si="3"/>
        <v>2632.4576142635447</v>
      </c>
      <c r="G12" s="52">
        <f>E12/C12*1000</f>
        <v>2461.351251256547</v>
      </c>
      <c r="H12" s="60">
        <f t="shared" si="0"/>
        <v>-88.9727074363193</v>
      </c>
      <c r="I12" s="60">
        <f t="shared" si="1"/>
        <v>-89.68946728618809</v>
      </c>
      <c r="J12" s="60">
        <f t="shared" si="2"/>
        <v>-6.499871529930257</v>
      </c>
    </row>
    <row r="13" spans="1:10" ht="14.25" customHeight="1">
      <c r="A13" s="21" t="s">
        <v>71</v>
      </c>
      <c r="B13" s="26">
        <v>13.925</v>
      </c>
      <c r="C13" s="26"/>
      <c r="D13" s="26">
        <v>6.797</v>
      </c>
      <c r="E13" s="26"/>
      <c r="F13" s="52">
        <f t="shared" si="3"/>
        <v>488.1149012567325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66.492</v>
      </c>
      <c r="C14" s="26"/>
      <c r="D14" s="26">
        <v>105.174</v>
      </c>
      <c r="E14" s="26"/>
      <c r="F14" s="52">
        <f t="shared" si="3"/>
        <v>1581.754195993503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80.91279999999999</v>
      </c>
      <c r="C15" s="26"/>
      <c r="D15" s="26">
        <v>114.7448</v>
      </c>
      <c r="E15" s="26"/>
      <c r="F15" s="52">
        <f t="shared" si="3"/>
        <v>1418.1291464391297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280.168</v>
      </c>
      <c r="C16" s="26"/>
      <c r="D16" s="26">
        <v>561.558</v>
      </c>
      <c r="E16" s="26"/>
      <c r="F16" s="52">
        <f t="shared" si="3"/>
        <v>2004.3616687130577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217.659</v>
      </c>
      <c r="C17" s="26"/>
      <c r="D17" s="26">
        <v>424</v>
      </c>
      <c r="E17" s="26"/>
      <c r="F17" s="52">
        <f t="shared" si="3"/>
        <v>1948.001231283797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116.665</v>
      </c>
      <c r="C18" s="26"/>
      <c r="D18" s="26">
        <v>274.414</v>
      </c>
      <c r="E18" s="26"/>
      <c r="F18" s="52">
        <f t="shared" si="3"/>
        <v>2352.153602194317</v>
      </c>
      <c r="G18" s="52"/>
      <c r="H18" s="60"/>
      <c r="I18" s="60"/>
      <c r="J18" s="60"/>
    </row>
    <row r="19" spans="1:10" ht="14.25" customHeight="1">
      <c r="A19" s="21" t="s">
        <v>320</v>
      </c>
      <c r="B19" s="26">
        <f>SUM(B7:B12)</f>
        <v>5207.7318</v>
      </c>
      <c r="C19" s="26">
        <f>SUM(C7:C12)</f>
        <v>5021.1478</v>
      </c>
      <c r="D19" s="26">
        <f>SUM(D7:D12)</f>
        <v>17880.49605</v>
      </c>
      <c r="E19" s="26">
        <f>SUM(E7:E12)</f>
        <v>11375.64675</v>
      </c>
      <c r="F19" s="52">
        <f t="shared" si="3"/>
        <v>3433.45178605396</v>
      </c>
      <c r="G19" s="52">
        <f>E19/C19*1000</f>
        <v>2265.547082680976</v>
      </c>
      <c r="H19" s="60">
        <f>(C19/B19-1)*100</f>
        <v>-3.582826596408051</v>
      </c>
      <c r="I19" s="60">
        <f>(E19/D19-1)*100</f>
        <v>-36.379579636997825</v>
      </c>
      <c r="J19" s="60">
        <f>(G19/F19-1)*100</f>
        <v>-34.01546828520484</v>
      </c>
    </row>
    <row r="20" spans="1:10" ht="14.25" customHeight="1">
      <c r="A20" s="21" t="s">
        <v>175</v>
      </c>
      <c r="B20" s="26">
        <f>SUM(B7:B18)</f>
        <v>5983.553599999999</v>
      </c>
      <c r="C20" s="26"/>
      <c r="D20" s="26">
        <f>SUM(D7:D18)</f>
        <v>19367.18385</v>
      </c>
      <c r="E20" s="26"/>
      <c r="F20" s="52">
        <f>D20/B20*1000</f>
        <v>3236.7360843897186</v>
      </c>
      <c r="G20" s="52"/>
      <c r="H20" s="60"/>
      <c r="I20" s="60"/>
      <c r="J20" s="60"/>
    </row>
    <row r="21" spans="1:10" ht="14.25" customHeight="1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5" t="s">
        <v>15</v>
      </c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7" t="s">
        <v>25</v>
      </c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10" ht="14.25" customHeight="1">
      <c r="A27" s="219" t="s">
        <v>118</v>
      </c>
      <c r="B27" s="218" t="s">
        <v>115</v>
      </c>
      <c r="C27" s="218"/>
      <c r="D27" s="218" t="s">
        <v>116</v>
      </c>
      <c r="E27" s="218"/>
      <c r="F27" s="218" t="s">
        <v>117</v>
      </c>
      <c r="G27" s="218"/>
      <c r="H27" s="225" t="s">
        <v>270</v>
      </c>
      <c r="I27" s="225"/>
      <c r="J27" s="225"/>
    </row>
    <row r="28" spans="1:10" ht="14.25" customHeight="1">
      <c r="A28" s="231"/>
      <c r="B28" s="216" t="s">
        <v>119</v>
      </c>
      <c r="C28" s="216"/>
      <c r="D28" s="223" t="s">
        <v>215</v>
      </c>
      <c r="E28" s="223"/>
      <c r="F28" s="216" t="s">
        <v>208</v>
      </c>
      <c r="G28" s="216"/>
      <c r="H28" s="36" t="s">
        <v>115</v>
      </c>
      <c r="I28" s="36" t="s">
        <v>109</v>
      </c>
      <c r="J28" s="41" t="s">
        <v>109</v>
      </c>
    </row>
    <row r="29" spans="1:10" ht="14.25" customHeight="1">
      <c r="A29" s="222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216</v>
      </c>
      <c r="J29" s="67" t="s">
        <v>120</v>
      </c>
    </row>
    <row r="30" spans="1:10" ht="14.25" customHeight="1">
      <c r="A30" s="38" t="s">
        <v>65</v>
      </c>
      <c r="B30" s="26">
        <v>6.2266545</v>
      </c>
      <c r="C30" s="26">
        <v>16.432</v>
      </c>
      <c r="D30" s="26">
        <v>5.17823</v>
      </c>
      <c r="E30" s="26">
        <v>30.622</v>
      </c>
      <c r="F30" s="52">
        <f aca="true" t="shared" si="4" ref="F30:G32">D30/B30*1000</f>
        <v>831.6231453021843</v>
      </c>
      <c r="G30" s="52">
        <f t="shared" si="4"/>
        <v>1863.5589094449856</v>
      </c>
      <c r="H30" s="60">
        <f aca="true" t="shared" si="5" ref="H30:H35">(C30/B30-1)*100</f>
        <v>163.89773192008641</v>
      </c>
      <c r="I30" s="60">
        <f aca="true" t="shared" si="6" ref="I30:I35">(E30/D30-1)*100</f>
        <v>491.3603683111797</v>
      </c>
      <c r="J30" s="60">
        <f aca="true" t="shared" si="7" ref="J30:J35">(G30/F30-1)*100</f>
        <v>124.08694610920551</v>
      </c>
    </row>
    <row r="31" spans="1:10" ht="14.25" customHeight="1">
      <c r="A31" s="21" t="s">
        <v>66</v>
      </c>
      <c r="B31" s="26">
        <v>37.281</v>
      </c>
      <c r="C31" s="26">
        <v>230.199</v>
      </c>
      <c r="D31" s="26">
        <v>117.283</v>
      </c>
      <c r="E31" s="26">
        <v>505.55</v>
      </c>
      <c r="F31" s="52">
        <v>4814.4098092615595</v>
      </c>
      <c r="G31" s="52">
        <f t="shared" si="4"/>
        <v>2196.143336852028</v>
      </c>
      <c r="H31" s="60">
        <f t="shared" si="5"/>
        <v>517.4700249456828</v>
      </c>
      <c r="I31" s="60">
        <f t="shared" si="6"/>
        <v>331.05138852178067</v>
      </c>
      <c r="J31" s="60">
        <f t="shared" si="7"/>
        <v>-54.383955170844175</v>
      </c>
    </row>
    <row r="32" spans="1:10" ht="14.25" customHeight="1">
      <c r="A32" s="21" t="s">
        <v>67</v>
      </c>
      <c r="B32" s="26">
        <v>5.146</v>
      </c>
      <c r="C32" s="26">
        <v>11.879</v>
      </c>
      <c r="D32" s="26">
        <v>2.585</v>
      </c>
      <c r="E32" s="26">
        <v>8.54</v>
      </c>
      <c r="F32" s="52">
        <f t="shared" si="4"/>
        <v>502.33190827827434</v>
      </c>
      <c r="G32" s="52">
        <f>E32/C32*1000</f>
        <v>718.9157336476134</v>
      </c>
      <c r="H32" s="60">
        <f t="shared" si="5"/>
        <v>130.83948698017878</v>
      </c>
      <c r="I32" s="60">
        <f t="shared" si="6"/>
        <v>230.3675048355899</v>
      </c>
      <c r="J32" s="60">
        <f t="shared" si="7"/>
        <v>43.115681444898215</v>
      </c>
    </row>
    <row r="33" spans="1:10" ht="14.25" customHeight="1">
      <c r="A33" s="21" t="s">
        <v>68</v>
      </c>
      <c r="B33" s="26">
        <v>534.022</v>
      </c>
      <c r="C33" s="26">
        <v>407.777</v>
      </c>
      <c r="D33" s="26">
        <v>2010.838</v>
      </c>
      <c r="E33" s="26">
        <v>893.063</v>
      </c>
      <c r="F33" s="52">
        <f>D33/B33*1000</f>
        <v>3765.459100935916</v>
      </c>
      <c r="G33" s="52">
        <f>E33/C33*1000</f>
        <v>2190.076929302045</v>
      </c>
      <c r="H33" s="60">
        <f t="shared" si="5"/>
        <v>-23.640411818239706</v>
      </c>
      <c r="I33" s="60">
        <f t="shared" si="6"/>
        <v>-55.5875212224953</v>
      </c>
      <c r="J33" s="60">
        <f t="shared" si="7"/>
        <v>-41.83771830750479</v>
      </c>
    </row>
    <row r="34" spans="1:10" ht="14.25" customHeight="1">
      <c r="A34" s="21" t="s">
        <v>69</v>
      </c>
      <c r="B34" s="26">
        <v>16.0779353</v>
      </c>
      <c r="C34" s="26">
        <v>313.7704943</v>
      </c>
      <c r="D34" s="26">
        <v>61.65372</v>
      </c>
      <c r="E34" s="26">
        <v>660.2511800000001</v>
      </c>
      <c r="F34" s="52">
        <f aca="true" t="shared" si="8" ref="F34:F40">D34/B34*1000</f>
        <v>3834.6789466182267</v>
      </c>
      <c r="G34" s="52">
        <f>E34/C34*1000</f>
        <v>2104.248780539337</v>
      </c>
      <c r="H34" s="60">
        <f t="shared" si="5"/>
        <v>1851.5596278086775</v>
      </c>
      <c r="I34" s="60">
        <f t="shared" si="6"/>
        <v>970.9024208109422</v>
      </c>
      <c r="J34" s="60">
        <f t="shared" si="7"/>
        <v>-45.12581601140149</v>
      </c>
    </row>
    <row r="35" spans="1:10" ht="14.25" customHeight="1">
      <c r="A35" s="21" t="s">
        <v>70</v>
      </c>
      <c r="B35" s="26">
        <v>34.074</v>
      </c>
      <c r="C35" s="26">
        <v>652.229</v>
      </c>
      <c r="D35" s="26">
        <v>116.514</v>
      </c>
      <c r="E35" s="26">
        <v>1316.402</v>
      </c>
      <c r="F35" s="52">
        <f t="shared" si="8"/>
        <v>3419.4400422609615</v>
      </c>
      <c r="G35" s="52">
        <f>E35/C35*1000</f>
        <v>2018.3125865301909</v>
      </c>
      <c r="H35" s="60">
        <f t="shared" si="5"/>
        <v>1814.154487292364</v>
      </c>
      <c r="I35" s="60">
        <f t="shared" si="6"/>
        <v>1029.8230255591602</v>
      </c>
      <c r="J35" s="60">
        <f t="shared" si="7"/>
        <v>-40.975347963824326</v>
      </c>
    </row>
    <row r="36" spans="1:10" ht="14.25" customHeight="1">
      <c r="A36" s="21" t="s">
        <v>71</v>
      </c>
      <c r="B36" s="26">
        <v>37</v>
      </c>
      <c r="C36" s="26"/>
      <c r="D36" s="26">
        <v>129</v>
      </c>
      <c r="E36" s="26"/>
      <c r="F36" s="52">
        <f t="shared" si="8"/>
        <v>3486.4864864864862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5.123</v>
      </c>
      <c r="C37" s="26"/>
      <c r="D37" s="26">
        <v>4.896</v>
      </c>
      <c r="E37" s="26"/>
      <c r="F37" s="52">
        <f t="shared" si="8"/>
        <v>955.6900253757564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97.24988830000001</v>
      </c>
      <c r="C38" s="26"/>
      <c r="D38" s="26">
        <v>381.92146</v>
      </c>
      <c r="E38" s="26"/>
      <c r="F38" s="52">
        <f t="shared" si="8"/>
        <v>3927.217467045666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32.343</v>
      </c>
      <c r="C39" s="26"/>
      <c r="D39" s="26">
        <v>119.841</v>
      </c>
      <c r="E39" s="26"/>
      <c r="F39" s="52">
        <f t="shared" si="8"/>
        <v>3705.314905852889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34.363</v>
      </c>
      <c r="C40" s="26"/>
      <c r="D40" s="26">
        <v>70.61</v>
      </c>
      <c r="E40" s="26"/>
      <c r="F40" s="52">
        <f t="shared" si="8"/>
        <v>2054.826412129325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19.925</v>
      </c>
      <c r="C41" s="26"/>
      <c r="D41" s="26">
        <v>13.583</v>
      </c>
      <c r="E41" s="26"/>
      <c r="F41" s="52">
        <f>D41/B41*1000</f>
        <v>681.7063989962359</v>
      </c>
      <c r="G41" s="52"/>
      <c r="H41" s="60"/>
      <c r="I41" s="60"/>
      <c r="J41" s="60"/>
    </row>
    <row r="42" spans="1:10" ht="14.25" customHeight="1">
      <c r="A42" s="21" t="s">
        <v>321</v>
      </c>
      <c r="B42" s="26">
        <f>SUM(B30:B35)</f>
        <v>632.8275898</v>
      </c>
      <c r="C42" s="26">
        <f>SUM(C30:C35)</f>
        <v>1632.2864943</v>
      </c>
      <c r="D42" s="26">
        <f>SUM(D30:D35)</f>
        <v>2314.05195</v>
      </c>
      <c r="E42" s="26">
        <f>SUM(E30:E35)</f>
        <v>3414.4281800000003</v>
      </c>
      <c r="F42" s="52">
        <f>D42/B42*1000</f>
        <v>3656.6862559379515</v>
      </c>
      <c r="G42" s="52">
        <f>E42/C42*1000</f>
        <v>2091.8069174273633</v>
      </c>
      <c r="H42" s="60">
        <f>(C42/B42-1)*100</f>
        <v>157.93541884225854</v>
      </c>
      <c r="I42" s="60">
        <f>(E42/D42-1)*100</f>
        <v>47.55192423402597</v>
      </c>
      <c r="J42" s="60">
        <f>(G42/F42-1)*100</f>
        <v>-42.795012450670086</v>
      </c>
    </row>
    <row r="43" spans="1:10" ht="14.25" customHeight="1">
      <c r="A43" s="21" t="s">
        <v>271</v>
      </c>
      <c r="B43" s="26">
        <f>SUM(B30:B41)</f>
        <v>858.8314780999999</v>
      </c>
      <c r="C43" s="26"/>
      <c r="D43" s="26">
        <f>SUM(D30:D41)</f>
        <v>3033.9034100000003</v>
      </c>
      <c r="E43" s="26"/>
      <c r="F43" s="52">
        <f>D43/B43*1000</f>
        <v>3532.594562919294</v>
      </c>
      <c r="G43" s="52"/>
      <c r="H43" s="60"/>
      <c r="I43" s="60"/>
      <c r="J43" s="60"/>
    </row>
    <row r="44" spans="1:10" ht="14.25" customHeight="1">
      <c r="A44" s="21" t="s">
        <v>322</v>
      </c>
      <c r="B44" s="26">
        <f>B19+B42</f>
        <v>5840.5593898</v>
      </c>
      <c r="C44" s="26">
        <f>C19+C42</f>
        <v>6653.434294299999</v>
      </c>
      <c r="D44" s="26">
        <f>D19+D42</f>
        <v>20194.548000000003</v>
      </c>
      <c r="E44" s="26">
        <f>E19+E42</f>
        <v>14790.07493</v>
      </c>
      <c r="F44" s="52">
        <f>D44/B44*1000</f>
        <v>3457.639354762478</v>
      </c>
      <c r="G44" s="52">
        <f>E44/C44*1000</f>
        <v>2222.9234220695116</v>
      </c>
      <c r="H44" s="60">
        <f>(C44/B44-1)*100</f>
        <v>13.917757705188482</v>
      </c>
      <c r="I44" s="60">
        <f>(E44/D44-1)*100</f>
        <v>-26.7620402793863</v>
      </c>
      <c r="J44" s="60">
        <f>(G44/F44-1)*100</f>
        <v>-35.709795210200134</v>
      </c>
    </row>
    <row r="45" spans="1:12" ht="14.25" customHeight="1">
      <c r="A45" s="21" t="s">
        <v>264</v>
      </c>
      <c r="B45" s="26">
        <f>B20+B43</f>
        <v>6842.385078099999</v>
      </c>
      <c r="C45" s="26"/>
      <c r="D45" s="26">
        <f>D20+D43</f>
        <v>22401.08726</v>
      </c>
      <c r="E45" s="26"/>
      <c r="F45" s="52">
        <f>D45/B45*1000</f>
        <v>3273.871172743227</v>
      </c>
      <c r="G45" s="52"/>
      <c r="H45" s="60"/>
      <c r="I45" s="60"/>
      <c r="J45" s="60"/>
      <c r="L45" s="62"/>
    </row>
    <row r="46" spans="1:10" ht="14.25" customHeight="1">
      <c r="A46" s="47" t="s">
        <v>200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Y39"/>
  <sheetViews>
    <sheetView zoomScale="110" zoomScaleNormal="110" zoomScalePageLayoutView="0" workbookViewId="0" topLeftCell="A1">
      <selection activeCell="F21" sqref="F21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6.36328125" style="95" customWidth="1"/>
    <col min="52" max="16384" width="10.90625" style="95" customWidth="1"/>
  </cols>
  <sheetData>
    <row r="1" ht="10.5" customHeight="1"/>
    <row r="2" ht="15" customHeight="1"/>
    <row r="3" ht="15" customHeight="1"/>
    <row r="4" spans="39:51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</row>
    <row r="5" spans="38:51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</row>
    <row r="6" spans="38:51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</row>
    <row r="7" spans="38:51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</row>
    <row r="8" spans="38:51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</row>
    <row r="9" spans="38:51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</row>
    <row r="10" spans="38:51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</row>
    <row r="11" spans="38:51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/>
    </row>
    <row r="12" spans="38:51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/>
    </row>
    <row r="13" spans="38:51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/>
    </row>
    <row r="14" spans="38:51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/>
    </row>
    <row r="15" spans="38:51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/>
    </row>
    <row r="16" spans="38:51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1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</row>
    <row r="27" spans="38:51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</row>
    <row r="28" spans="38:51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</row>
    <row r="29" spans="38:51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</row>
    <row r="30" spans="38:51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</row>
    <row r="31" spans="38:51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</row>
    <row r="32" spans="38:51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</row>
    <row r="33" spans="38:51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/>
    </row>
    <row r="34" spans="38:51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/>
    </row>
    <row r="35" spans="38:51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</row>
    <row r="36" spans="38:51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/>
    </row>
    <row r="37" spans="38:51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</row>
    <row r="38" spans="38:51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paperSize="11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U39"/>
  <sheetViews>
    <sheetView zoomScalePageLayoutView="0" workbookViewId="0" topLeftCell="A1">
      <selection activeCell="I34" sqref="I34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16384" width="10.90625" style="10" customWidth="1"/>
  </cols>
  <sheetData>
    <row r="2" spans="1:32" ht="12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7" t="s">
        <v>27</v>
      </c>
      <c r="B4" s="227"/>
      <c r="C4" s="227"/>
      <c r="D4" s="227"/>
      <c r="E4" s="227"/>
      <c r="F4" s="227"/>
      <c r="G4" s="227"/>
      <c r="H4" s="227"/>
      <c r="I4" s="227"/>
      <c r="J4" s="227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9" t="s">
        <v>118</v>
      </c>
      <c r="B5" s="218" t="s">
        <v>115</v>
      </c>
      <c r="C5" s="218"/>
      <c r="D5" s="218" t="s">
        <v>116</v>
      </c>
      <c r="E5" s="218"/>
      <c r="F5" s="218" t="s">
        <v>117</v>
      </c>
      <c r="G5" s="218"/>
      <c r="H5" s="225" t="s">
        <v>270</v>
      </c>
      <c r="I5" s="225"/>
      <c r="J5" s="22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1"/>
      <c r="B6" s="216" t="s">
        <v>119</v>
      </c>
      <c r="C6" s="216"/>
      <c r="D6" s="223" t="s">
        <v>214</v>
      </c>
      <c r="E6" s="223"/>
      <c r="F6" s="216" t="s">
        <v>208</v>
      </c>
      <c r="G6" s="216"/>
      <c r="H6" s="229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2"/>
      <c r="B7" s="40">
        <v>2015</v>
      </c>
      <c r="C7" s="40">
        <v>2016</v>
      </c>
      <c r="D7" s="40">
        <v>2015</v>
      </c>
      <c r="E7" s="40">
        <v>2016</v>
      </c>
      <c r="F7" s="40">
        <v>2015</v>
      </c>
      <c r="G7" s="40">
        <v>2016</v>
      </c>
      <c r="H7" s="230"/>
      <c r="I7" s="67" t="s">
        <v>216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136.692</v>
      </c>
      <c r="C8" s="26">
        <v>131.9328</v>
      </c>
      <c r="D8" s="26">
        <v>139.86020000000002</v>
      </c>
      <c r="E8" s="26">
        <v>145.46093</v>
      </c>
      <c r="F8" s="52">
        <f>D8/B8*1000</f>
        <v>1023.1776548737308</v>
      </c>
      <c r="G8" s="52">
        <f>E8/C8*1000</f>
        <v>1102.5380345145409</v>
      </c>
      <c r="H8" s="60">
        <f aca="true" t="shared" si="0" ref="H8:H13">(C8/B8-1)*100</f>
        <v>-3.481696075849372</v>
      </c>
      <c r="I8" s="60">
        <f aca="true" t="shared" si="1" ref="I8:I13">(E8/D8-1)*100</f>
        <v>4.004520228056285</v>
      </c>
      <c r="J8" s="60">
        <f aca="true" t="shared" si="2" ref="J8:J13">(G8/F8-1)*100</f>
        <v>7.7562659097166975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20.11768</v>
      </c>
      <c r="C9" s="26">
        <v>100.092</v>
      </c>
      <c r="D9" s="26">
        <v>81.30687</v>
      </c>
      <c r="E9" s="26">
        <v>98.581</v>
      </c>
      <c r="F9" s="52">
        <f aca="true" t="shared" si="3" ref="F9:F20">D9/B9*1000</f>
        <v>4041.562943639625</v>
      </c>
      <c r="G9" s="52">
        <f>E9/C9*1000</f>
        <v>984.9038884226512</v>
      </c>
      <c r="H9" s="60">
        <f t="shared" si="0"/>
        <v>397.5325186602033</v>
      </c>
      <c r="I9" s="60">
        <f t="shared" si="1"/>
        <v>21.245597081771805</v>
      </c>
      <c r="J9" s="60">
        <f t="shared" si="2"/>
        <v>-75.63061859589159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18.302</v>
      </c>
      <c r="C10" s="26">
        <v>96.948</v>
      </c>
      <c r="D10" s="26">
        <v>18.20448</v>
      </c>
      <c r="E10" s="26">
        <v>115.921</v>
      </c>
      <c r="F10" s="52">
        <f t="shared" si="3"/>
        <v>994.6716205879139</v>
      </c>
      <c r="G10" s="52">
        <f>E10/C10*1000</f>
        <v>1195.7028510129142</v>
      </c>
      <c r="H10" s="60">
        <f t="shared" si="0"/>
        <v>429.712599715878</v>
      </c>
      <c r="I10" s="60">
        <f t="shared" si="1"/>
        <v>536.7718275940867</v>
      </c>
      <c r="J10" s="60">
        <f t="shared" si="2"/>
        <v>20.210813927331927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20.22</v>
      </c>
      <c r="C11" s="26">
        <v>164.928</v>
      </c>
      <c r="D11" s="26">
        <v>29.263</v>
      </c>
      <c r="E11" s="26">
        <v>191.833</v>
      </c>
      <c r="F11" s="52">
        <f t="shared" si="3"/>
        <v>1447.2304648862514</v>
      </c>
      <c r="G11" s="52">
        <f>E11/C11*1000</f>
        <v>1163.1317908420644</v>
      </c>
      <c r="H11" s="60">
        <f t="shared" si="0"/>
        <v>715.6676557863502</v>
      </c>
      <c r="I11" s="60">
        <f t="shared" si="1"/>
        <v>555.5479615897208</v>
      </c>
      <c r="J11" s="60">
        <f t="shared" si="2"/>
        <v>-19.630506746312616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14.244</v>
      </c>
      <c r="C12" s="26">
        <v>102.282</v>
      </c>
      <c r="D12" s="26">
        <v>15.08567</v>
      </c>
      <c r="E12" s="26">
        <v>96.4</v>
      </c>
      <c r="F12" s="52">
        <f t="shared" si="3"/>
        <v>1059.0894411682114</v>
      </c>
      <c r="G12" s="52">
        <f>E12/C12*1000</f>
        <v>942.4923251402985</v>
      </c>
      <c r="H12" s="60">
        <f t="shared" si="0"/>
        <v>618.0707666385847</v>
      </c>
      <c r="I12" s="60">
        <f t="shared" si="1"/>
        <v>539.0170274174101</v>
      </c>
      <c r="J12" s="60">
        <f t="shared" si="2"/>
        <v>-11.009185012674882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89.947</v>
      </c>
      <c r="C13" s="26">
        <v>71.058</v>
      </c>
      <c r="D13" s="26">
        <v>123.574</v>
      </c>
      <c r="E13" s="26">
        <v>75.848</v>
      </c>
      <c r="F13" s="52">
        <f t="shared" si="3"/>
        <v>1373.8534915005503</v>
      </c>
      <c r="G13" s="52">
        <f>E13/C13*1000</f>
        <v>1067.4097216358466</v>
      </c>
      <c r="H13" s="60">
        <f t="shared" si="0"/>
        <v>-21.000144529556287</v>
      </c>
      <c r="I13" s="60">
        <f t="shared" si="1"/>
        <v>-38.62139284962856</v>
      </c>
      <c r="J13" s="60">
        <f t="shared" si="2"/>
        <v>-22.305418427841218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22.131</v>
      </c>
      <c r="C14" s="26"/>
      <c r="D14" s="26">
        <v>29.454</v>
      </c>
      <c r="E14" s="26"/>
      <c r="F14" s="52">
        <f t="shared" si="3"/>
        <v>1330.8933170665582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33.246</v>
      </c>
      <c r="C15" s="26"/>
      <c r="D15" s="26">
        <v>42.953</v>
      </c>
      <c r="E15" s="26"/>
      <c r="F15" s="52">
        <f t="shared" si="3"/>
        <v>1291.9749744330145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45.23</v>
      </c>
      <c r="C16" s="26"/>
      <c r="D16" s="26">
        <v>50.685</v>
      </c>
      <c r="E16" s="26"/>
      <c r="F16" s="52">
        <f t="shared" si="3"/>
        <v>1120.6057926155208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179.886</v>
      </c>
      <c r="C17" s="26"/>
      <c r="D17" s="26">
        <v>170.793</v>
      </c>
      <c r="E17" s="26"/>
      <c r="F17" s="52">
        <f t="shared" si="3"/>
        <v>949.451319168807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130.602</v>
      </c>
      <c r="C18" s="26"/>
      <c r="D18" s="26">
        <v>164.45185999999998</v>
      </c>
      <c r="E18" s="26"/>
      <c r="F18" s="52">
        <f t="shared" si="3"/>
        <v>1259.183320316687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95.297</v>
      </c>
      <c r="C19" s="26"/>
      <c r="D19" s="26">
        <v>106.419</v>
      </c>
      <c r="E19" s="26"/>
      <c r="F19" s="52">
        <f t="shared" si="3"/>
        <v>1116.7088155975528</v>
      </c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320</v>
      </c>
      <c r="B20" s="26">
        <f>SUM(B8:B13)</f>
        <v>299.52268000000004</v>
      </c>
      <c r="C20" s="26">
        <f>SUM(C8:C13)</f>
        <v>667.2407999999999</v>
      </c>
      <c r="D20" s="26">
        <f>SUM(D8:D13)</f>
        <v>407.29422</v>
      </c>
      <c r="E20" s="26">
        <f>SUM(E8:E13)</f>
        <v>724.0439299999999</v>
      </c>
      <c r="F20" s="52">
        <f t="shared" si="3"/>
        <v>1359.810949875315</v>
      </c>
      <c r="G20" s="52">
        <f>E20/C20*1000</f>
        <v>1085.1313798556682</v>
      </c>
      <c r="H20" s="60">
        <f>(C20/B20-1)*100</f>
        <v>122.7680388009348</v>
      </c>
      <c r="I20" s="60">
        <f>(E20/D20-1)*100</f>
        <v>77.76926223013918</v>
      </c>
      <c r="J20" s="60">
        <f>(G20/F20-1)*100</f>
        <v>-20.199835134790824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174</v>
      </c>
      <c r="B21" s="26">
        <f>SUM(B8:B19)</f>
        <v>805.91468</v>
      </c>
      <c r="C21" s="26"/>
      <c r="D21" s="26">
        <f>SUM(D8:D19)</f>
        <v>972.0500800000001</v>
      </c>
      <c r="E21" s="26"/>
      <c r="F21" s="26">
        <f>D21/B21*1000</f>
        <v>1206.1451467790612</v>
      </c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199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7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</row>
    <row r="27" spans="34:47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</row>
    <row r="28" spans="34:47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</row>
    <row r="29" spans="34:47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</row>
    <row r="30" spans="34:47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</row>
    <row r="31" spans="34:47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</row>
    <row r="32" spans="34:47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</row>
    <row r="33" spans="34:47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/>
    </row>
    <row r="34" spans="34:47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/>
    </row>
    <row r="35" spans="34:47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/>
    </row>
    <row r="36" spans="34:47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/>
    </row>
    <row r="37" spans="34:47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/>
    </row>
    <row r="38" spans="34:47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D6:E6"/>
    <mergeCell ref="F6:G6"/>
    <mergeCell ref="A2:J2"/>
    <mergeCell ref="A4:J4"/>
    <mergeCell ref="B5:C5"/>
    <mergeCell ref="D5:E5"/>
    <mergeCell ref="F5:G5"/>
    <mergeCell ref="H5:J5"/>
    <mergeCell ref="A5:A7"/>
    <mergeCell ref="H6:H7"/>
    <mergeCell ref="B6:C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SheetLayoutView="75" zoomScalePageLayoutView="0" workbookViewId="0" topLeftCell="A1">
      <selection activeCell="L35" sqref="L35"/>
    </sheetView>
  </sheetViews>
  <sheetFormatPr defaultColWidth="10.90625" defaultRowHeight="18"/>
  <cols>
    <col min="1" max="1" width="12.8125" style="10" customWidth="1"/>
    <col min="2" max="6" width="7.72265625" style="10" customWidth="1"/>
    <col min="7" max="7" width="7.36328125" style="10" customWidth="1"/>
    <col min="8" max="8" width="7.90625" style="10" customWidth="1"/>
    <col min="9" max="29" width="7.99609375" style="10" customWidth="1"/>
    <col min="30" max="34" width="5.2734375" style="10" customWidth="1"/>
    <col min="35" max="36" width="7.99609375" style="10" customWidth="1"/>
    <col min="37" max="37" width="8.72265625" style="10" customWidth="1"/>
    <col min="38" max="38" width="4.453125" style="10" customWidth="1"/>
    <col min="39" max="39" width="5.54296875" style="10" customWidth="1"/>
    <col min="40" max="16384" width="10.90625" style="10" customWidth="1"/>
  </cols>
  <sheetData>
    <row r="1" spans="1:8" ht="12">
      <c r="A1" s="215" t="s">
        <v>19</v>
      </c>
      <c r="B1" s="215"/>
      <c r="C1" s="215"/>
      <c r="D1" s="215"/>
      <c r="E1" s="215"/>
      <c r="F1" s="215"/>
      <c r="G1" s="215"/>
      <c r="H1" s="215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7" t="s">
        <v>29</v>
      </c>
      <c r="B3" s="227"/>
      <c r="C3" s="227"/>
      <c r="D3" s="227"/>
      <c r="E3" s="227"/>
      <c r="F3" s="227"/>
      <c r="G3" s="227"/>
      <c r="H3" s="227"/>
    </row>
    <row r="4" spans="1:37" ht="18" customHeight="1">
      <c r="A4" s="219" t="s">
        <v>83</v>
      </c>
      <c r="B4" s="227" t="s">
        <v>122</v>
      </c>
      <c r="C4" s="227"/>
      <c r="D4" s="227"/>
      <c r="E4" s="227"/>
      <c r="F4" s="227"/>
      <c r="G4" s="227"/>
      <c r="H4" s="227"/>
      <c r="AK4" s="35">
        <v>2015</v>
      </c>
    </row>
    <row r="5" spans="1:39" ht="12">
      <c r="A5" s="231"/>
      <c r="B5" s="229">
        <v>2014</v>
      </c>
      <c r="C5" s="229">
        <v>2015</v>
      </c>
      <c r="D5" s="41" t="s">
        <v>124</v>
      </c>
      <c r="E5" s="227" t="s">
        <v>315</v>
      </c>
      <c r="F5" s="227"/>
      <c r="G5" s="41" t="s">
        <v>125</v>
      </c>
      <c r="H5" s="41" t="s">
        <v>124</v>
      </c>
      <c r="AK5" s="38" t="s">
        <v>93</v>
      </c>
      <c r="AL5" s="29">
        <v>1694.9268271</v>
      </c>
      <c r="AM5" s="98">
        <f aca="true" t="shared" si="0" ref="AM5:AM11">AL5/$AL$13</f>
        <v>0.24771858225603038</v>
      </c>
    </row>
    <row r="6" spans="1:39" ht="12">
      <c r="A6" s="222"/>
      <c r="B6" s="230"/>
      <c r="C6" s="230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D6" s="44"/>
      <c r="AE6" s="44"/>
      <c r="AF6" s="44"/>
      <c r="AG6" s="44"/>
      <c r="AH6" s="44"/>
      <c r="AK6" s="38" t="s">
        <v>142</v>
      </c>
      <c r="AL6" s="29">
        <v>1600</v>
      </c>
      <c r="AM6" s="98">
        <f t="shared" si="0"/>
        <v>0.23384474496034635</v>
      </c>
    </row>
    <row r="7" spans="1:39" ht="12">
      <c r="A7" s="21" t="s">
        <v>87</v>
      </c>
      <c r="B7" s="52">
        <v>3598.655</v>
      </c>
      <c r="C7" s="52">
        <v>550</v>
      </c>
      <c r="D7" s="118">
        <f aca="true" t="shared" si="1" ref="D7:D19">C7/$C$19*100</f>
        <v>8.038413108011905</v>
      </c>
      <c r="E7" s="159">
        <v>300</v>
      </c>
      <c r="F7" s="159">
        <v>4740</v>
      </c>
      <c r="G7" s="55">
        <f aca="true" t="shared" si="2" ref="G7:G12">(F7/E7-1)*100</f>
        <v>1480</v>
      </c>
      <c r="H7" s="118">
        <f aca="true" t="shared" si="3" ref="H7:H14">F7/$F$19*100</f>
        <v>71.24139970751008</v>
      </c>
      <c r="AD7" s="44"/>
      <c r="AE7" s="44"/>
      <c r="AF7" s="44"/>
      <c r="AG7" s="44"/>
      <c r="AH7" s="44"/>
      <c r="AK7" s="38" t="s">
        <v>141</v>
      </c>
      <c r="AL7" s="29">
        <v>1312.2</v>
      </c>
      <c r="AM7" s="98">
        <f t="shared" si="0"/>
        <v>0.19178192146060408</v>
      </c>
    </row>
    <row r="8" spans="1:39" ht="12">
      <c r="A8" s="21" t="s">
        <v>142</v>
      </c>
      <c r="B8" s="26">
        <v>725</v>
      </c>
      <c r="C8" s="52">
        <v>1600</v>
      </c>
      <c r="D8" s="60">
        <f t="shared" si="1"/>
        <v>23.384474496034635</v>
      </c>
      <c r="E8" s="144">
        <v>1525</v>
      </c>
      <c r="F8" s="144">
        <v>1268.7</v>
      </c>
      <c r="G8" s="55">
        <f t="shared" si="2"/>
        <v>-16.80655737704918</v>
      </c>
      <c r="H8" s="60">
        <f t="shared" si="3"/>
        <v>19.06834679513039</v>
      </c>
      <c r="AK8" s="38" t="s">
        <v>92</v>
      </c>
      <c r="AL8" s="29">
        <v>600</v>
      </c>
      <c r="AM8" s="98">
        <f t="shared" si="0"/>
        <v>0.08769177936012988</v>
      </c>
    </row>
    <row r="9" spans="1:39" ht="12">
      <c r="A9" s="21" t="s">
        <v>92</v>
      </c>
      <c r="B9" s="52">
        <v>4900</v>
      </c>
      <c r="C9" s="52">
        <v>600</v>
      </c>
      <c r="D9" s="55">
        <f t="shared" si="1"/>
        <v>8.769177936012989</v>
      </c>
      <c r="E9" s="144">
        <v>600</v>
      </c>
      <c r="F9" s="144">
        <v>200</v>
      </c>
      <c r="G9" s="55">
        <f t="shared" si="2"/>
        <v>-66.66666666666667</v>
      </c>
      <c r="H9" s="60">
        <f t="shared" si="3"/>
        <v>3.005966232384392</v>
      </c>
      <c r="AK9" s="38" t="s">
        <v>87</v>
      </c>
      <c r="AL9" s="29">
        <v>550</v>
      </c>
      <c r="AM9" s="98">
        <f t="shared" si="0"/>
        <v>0.08038413108011906</v>
      </c>
    </row>
    <row r="10" spans="1:39" ht="12">
      <c r="A10" s="21" t="s">
        <v>144</v>
      </c>
      <c r="B10" s="52">
        <v>319.75176</v>
      </c>
      <c r="C10" s="52">
        <v>642.93674</v>
      </c>
      <c r="D10" s="55">
        <f t="shared" si="1"/>
        <v>9.396711124433532</v>
      </c>
      <c r="E10" s="144">
        <v>360.96362</v>
      </c>
      <c r="F10" s="144">
        <v>280.94336</v>
      </c>
      <c r="G10" s="55">
        <f t="shared" si="2"/>
        <v>-22.168511053828645</v>
      </c>
      <c r="H10" s="60">
        <f t="shared" si="3"/>
        <v>4.22253126686306</v>
      </c>
      <c r="AI10" s="76"/>
      <c r="AK10" s="38" t="s">
        <v>144</v>
      </c>
      <c r="AL10" s="29">
        <v>642.93674</v>
      </c>
      <c r="AM10" s="98">
        <f t="shared" si="0"/>
        <v>0.09396711124433532</v>
      </c>
    </row>
    <row r="11" spans="1:40" ht="12">
      <c r="A11" s="21" t="s">
        <v>89</v>
      </c>
      <c r="B11" s="52">
        <v>294.6752838</v>
      </c>
      <c r="C11" s="52">
        <v>350.70524529999994</v>
      </c>
      <c r="D11" s="55">
        <f t="shared" si="1"/>
        <v>5.1256611652146375</v>
      </c>
      <c r="E11" s="144">
        <v>140.1467886</v>
      </c>
      <c r="F11" s="144">
        <v>117.92665</v>
      </c>
      <c r="G11" s="55">
        <f t="shared" si="2"/>
        <v>-15.85490386327697</v>
      </c>
      <c r="H11" s="60">
        <f t="shared" si="3"/>
        <v>1.7724176389910644</v>
      </c>
      <c r="AD11" s="73"/>
      <c r="AK11" s="10" t="s">
        <v>126</v>
      </c>
      <c r="AL11" s="29">
        <v>442.0829188999999</v>
      </c>
      <c r="AM11" s="98">
        <f t="shared" si="0"/>
        <v>0.06461172963843498</v>
      </c>
      <c r="AN11" s="29"/>
    </row>
    <row r="12" spans="1:39" ht="12">
      <c r="A12" s="21" t="s">
        <v>170</v>
      </c>
      <c r="B12" s="52">
        <v>48.122</v>
      </c>
      <c r="C12" s="52">
        <v>24.3556</v>
      </c>
      <c r="D12" s="55">
        <f t="shared" si="1"/>
        <v>0.3559643168972632</v>
      </c>
      <c r="E12" s="144">
        <v>24.3556</v>
      </c>
      <c r="F12" s="144">
        <v>32.2076</v>
      </c>
      <c r="G12" s="55">
        <f t="shared" si="2"/>
        <v>32.23899226461266</v>
      </c>
      <c r="H12" s="60">
        <f t="shared" si="3"/>
        <v>0.4840747901307177</v>
      </c>
      <c r="AD12" s="73"/>
      <c r="AL12" s="29"/>
      <c r="AM12" s="98"/>
    </row>
    <row r="13" spans="1:39" ht="12.75" customHeight="1">
      <c r="A13" s="21" t="s">
        <v>93</v>
      </c>
      <c r="B13" s="52">
        <v>3108.8114029</v>
      </c>
      <c r="C13" s="52">
        <v>1694.9268271</v>
      </c>
      <c r="D13" s="55">
        <f t="shared" si="1"/>
        <v>24.77185822560304</v>
      </c>
      <c r="E13" s="144">
        <v>1528.3814256</v>
      </c>
      <c r="F13" s="144">
        <v>0.7488261</v>
      </c>
      <c r="G13" s="55"/>
      <c r="H13" s="60">
        <f t="shared" si="3"/>
        <v>0.011254729852640491</v>
      </c>
      <c r="J13" s="29"/>
      <c r="AK13" s="11"/>
      <c r="AL13" s="44">
        <f>SUM(AL5:AL12)</f>
        <v>6842.146486</v>
      </c>
      <c r="AM13" s="98">
        <f>AL13/$AL$13</f>
        <v>1</v>
      </c>
    </row>
    <row r="14" spans="1:10" ht="12">
      <c r="A14" s="152" t="s">
        <v>141</v>
      </c>
      <c r="B14" s="27">
        <v>5537.360000000001</v>
      </c>
      <c r="C14" s="27">
        <v>1312.2</v>
      </c>
      <c r="D14" s="55">
        <f t="shared" si="1"/>
        <v>19.178192146060407</v>
      </c>
      <c r="E14" s="144">
        <v>1312.2</v>
      </c>
      <c r="F14" s="144">
        <v>0</v>
      </c>
      <c r="G14" s="55"/>
      <c r="H14" s="60">
        <f t="shared" si="3"/>
        <v>0</v>
      </c>
      <c r="J14" s="73"/>
    </row>
    <row r="15" spans="1:8" ht="12">
      <c r="A15" s="21" t="s">
        <v>166</v>
      </c>
      <c r="B15" s="52">
        <v>1900</v>
      </c>
      <c r="C15" s="52">
        <v>0</v>
      </c>
      <c r="D15" s="55">
        <f t="shared" si="1"/>
        <v>0</v>
      </c>
      <c r="E15" s="144"/>
      <c r="F15" s="144"/>
      <c r="G15" s="55"/>
      <c r="H15" s="60"/>
    </row>
    <row r="16" spans="1:39" ht="12">
      <c r="A16" s="21" t="s">
        <v>225</v>
      </c>
      <c r="B16" s="52">
        <v>1214.775</v>
      </c>
      <c r="C16" s="52">
        <v>0</v>
      </c>
      <c r="D16" s="55">
        <f t="shared" si="1"/>
        <v>0</v>
      </c>
      <c r="E16" s="26"/>
      <c r="F16" s="26"/>
      <c r="G16" s="55"/>
      <c r="H16" s="55"/>
      <c r="I16" s="73"/>
      <c r="J16" s="73"/>
      <c r="K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K16" s="11"/>
      <c r="AL16" s="44"/>
      <c r="AM16" s="100"/>
    </row>
    <row r="17" spans="1:39" ht="12">
      <c r="A17" s="21" t="s">
        <v>97</v>
      </c>
      <c r="B17" s="52">
        <v>18</v>
      </c>
      <c r="C17" s="52">
        <v>0</v>
      </c>
      <c r="D17" s="55">
        <f t="shared" si="1"/>
        <v>0</v>
      </c>
      <c r="E17" s="26"/>
      <c r="F17" s="26"/>
      <c r="G17" s="55"/>
      <c r="H17" s="55"/>
      <c r="AK17" s="11"/>
      <c r="AL17" s="44"/>
      <c r="AM17" s="100"/>
    </row>
    <row r="18" spans="1:39" ht="12">
      <c r="A18" s="21" t="s">
        <v>126</v>
      </c>
      <c r="B18" s="52">
        <v>1247.5086751000001</v>
      </c>
      <c r="C18" s="52">
        <v>67.02207359999998</v>
      </c>
      <c r="D18" s="55">
        <f t="shared" si="1"/>
        <v>0.9795474817315976</v>
      </c>
      <c r="E18" s="26">
        <v>49.5126765</v>
      </c>
      <c r="F18" s="26">
        <v>12.908251400000001</v>
      </c>
      <c r="G18" s="55">
        <f>(F18/E18-1)*100</f>
        <v>-73.92940088787161</v>
      </c>
      <c r="H18" s="55">
        <f>F18/$F$19*100</f>
        <v>0.19400883913764277</v>
      </c>
      <c r="K18" s="146"/>
      <c r="AK18" s="34">
        <v>2016</v>
      </c>
      <c r="AL18" s="11"/>
      <c r="AM18" s="11"/>
    </row>
    <row r="19" spans="1:39" ht="12">
      <c r="A19" s="21" t="s">
        <v>77</v>
      </c>
      <c r="B19" s="52">
        <f>SUM(B7:B18)</f>
        <v>22912.659121800003</v>
      </c>
      <c r="C19" s="52">
        <f>SUM(C7:C18)</f>
        <v>6842.146486</v>
      </c>
      <c r="D19" s="55">
        <f t="shared" si="1"/>
        <v>100</v>
      </c>
      <c r="E19" s="28">
        <f>SUM(E7:E18)</f>
        <v>5840.5601107</v>
      </c>
      <c r="F19" s="28">
        <f>SUM(F7:F18)</f>
        <v>6653.4346875</v>
      </c>
      <c r="G19" s="55">
        <f>(F19/E19-1)*100</f>
        <v>13.917750376557226</v>
      </c>
      <c r="H19" s="55">
        <f>F19/$F$19*100</f>
        <v>100</v>
      </c>
      <c r="AK19" s="12" t="str">
        <f>A7</f>
        <v>Brasil</v>
      </c>
      <c r="AL19" s="44">
        <f>F7</f>
        <v>4740</v>
      </c>
      <c r="AM19" s="44">
        <f>AL19/$AL$25*100</f>
        <v>71.24139970751008</v>
      </c>
    </row>
    <row r="20" spans="1:39" ht="12">
      <c r="A20" s="47" t="s">
        <v>204</v>
      </c>
      <c r="B20" s="53"/>
      <c r="C20" s="53"/>
      <c r="D20" s="53"/>
      <c r="E20" s="53"/>
      <c r="F20" s="53"/>
      <c r="G20" s="53"/>
      <c r="H20" s="54"/>
      <c r="AK20" s="11" t="str">
        <f>A8</f>
        <v>Cuba</v>
      </c>
      <c r="AL20" s="44">
        <f>F8</f>
        <v>1268.7</v>
      </c>
      <c r="AM20" s="44">
        <f>AL20/$AL$25*100</f>
        <v>19.06834679513039</v>
      </c>
    </row>
    <row r="21" spans="1:39" ht="12">
      <c r="A21" s="11"/>
      <c r="B21" s="11"/>
      <c r="C21" s="11"/>
      <c r="D21" s="11"/>
      <c r="E21" s="11"/>
      <c r="F21" s="11"/>
      <c r="G21" s="11"/>
      <c r="H21" s="11"/>
      <c r="J21" s="146"/>
      <c r="K21" s="146"/>
      <c r="AK21" s="11" t="str">
        <f>A9</f>
        <v>China</v>
      </c>
      <c r="AL21" s="44">
        <f>F9</f>
        <v>200</v>
      </c>
      <c r="AM21" s="44">
        <f>AL21/$AL$25*100</f>
        <v>3.005966232384392</v>
      </c>
    </row>
    <row r="22" spans="1:39" ht="12">
      <c r="A22" s="11"/>
      <c r="B22" s="11"/>
      <c r="C22" s="11"/>
      <c r="D22" s="11"/>
      <c r="E22" s="11"/>
      <c r="F22" s="11"/>
      <c r="G22" s="11"/>
      <c r="H22" s="11"/>
      <c r="AK22" s="11" t="str">
        <f>A10</f>
        <v>Bolivia</v>
      </c>
      <c r="AL22" s="44">
        <f>F10</f>
        <v>280.94336</v>
      </c>
      <c r="AM22" s="44">
        <f>AL22/$AL$25*100</f>
        <v>4.22253126686306</v>
      </c>
    </row>
    <row r="23" spans="1:39" ht="12">
      <c r="A23" s="11"/>
      <c r="B23" s="11"/>
      <c r="C23" s="11"/>
      <c r="D23" s="11"/>
      <c r="E23" s="11"/>
      <c r="F23" s="11"/>
      <c r="G23" s="11"/>
      <c r="H23" s="11"/>
      <c r="I23" s="29"/>
      <c r="AK23" s="11" t="str">
        <f>A18</f>
        <v>Otros</v>
      </c>
      <c r="AL23" s="44">
        <f>SUM(F11:F18)</f>
        <v>163.79132750000002</v>
      </c>
      <c r="AM23" s="44">
        <f>AL23/$AL$25*100</f>
        <v>2.4617559981120656</v>
      </c>
    </row>
    <row r="24" spans="1:40" ht="12">
      <c r="A24" s="11"/>
      <c r="B24" s="11"/>
      <c r="C24" s="11"/>
      <c r="D24" s="11"/>
      <c r="E24" s="11"/>
      <c r="F24" s="11"/>
      <c r="G24" s="11"/>
      <c r="H24" s="11"/>
      <c r="AK24" s="11"/>
      <c r="AL24" s="44"/>
      <c r="AM24" s="44"/>
      <c r="AN24" s="29">
        <f>SUM(AM19:AM23)</f>
        <v>100</v>
      </c>
    </row>
    <row r="25" spans="1:39" ht="12">
      <c r="A25" s="11"/>
      <c r="B25" s="11"/>
      <c r="C25" s="11"/>
      <c r="D25" s="11"/>
      <c r="E25" s="11"/>
      <c r="F25" s="11"/>
      <c r="G25" s="11"/>
      <c r="H25" s="11"/>
      <c r="AK25" s="11"/>
      <c r="AL25" s="44">
        <f>SUM(AL19:AL24)</f>
        <v>6653.4346875</v>
      </c>
      <c r="AM25" s="44">
        <f>AL25/$AL$25*100</f>
        <v>100</v>
      </c>
    </row>
    <row r="26" spans="1:39" ht="12">
      <c r="A26" s="11"/>
      <c r="B26" s="11"/>
      <c r="C26" s="11"/>
      <c r="D26" s="11"/>
      <c r="E26" s="11"/>
      <c r="F26" s="11"/>
      <c r="G26" s="11"/>
      <c r="H26" s="11"/>
      <c r="AK26" s="11"/>
      <c r="AL26" s="44"/>
      <c r="AM26" s="44"/>
    </row>
    <row r="27" spans="37:39" ht="12">
      <c r="AK27" s="11"/>
      <c r="AL27" s="44"/>
      <c r="AM27" s="44"/>
    </row>
    <row r="28" spans="37:39" ht="12">
      <c r="AK28" s="11"/>
      <c r="AL28" s="44"/>
      <c r="AM28" s="44"/>
    </row>
    <row r="29" spans="37:39" ht="12">
      <c r="AK29" s="11"/>
      <c r="AL29" s="44"/>
      <c r="AM29" s="44"/>
    </row>
    <row r="30" spans="37:39" ht="12">
      <c r="AK30" s="11"/>
      <c r="AL30" s="44"/>
      <c r="AM30" s="44"/>
    </row>
    <row r="31" spans="37:39" ht="12">
      <c r="AK31" s="11"/>
      <c r="AL31" s="44"/>
      <c r="AM31" s="44"/>
    </row>
    <row r="32" spans="37:39" ht="12">
      <c r="AK32" s="11"/>
      <c r="AL32" s="44"/>
      <c r="AM32" s="101"/>
    </row>
    <row r="33" spans="37:39" ht="12">
      <c r="AK33" s="11"/>
      <c r="AL33" s="44"/>
      <c r="AM33" s="101"/>
    </row>
    <row r="34" spans="37:39" ht="12">
      <c r="AK34" s="11"/>
      <c r="AL34" s="44"/>
      <c r="AM34" s="43"/>
    </row>
    <row r="35" spans="37:39" ht="12">
      <c r="AK35" s="11"/>
      <c r="AL35" s="44"/>
      <c r="AM35" s="43"/>
    </row>
    <row r="36" spans="37:38" ht="12">
      <c r="AK36" s="11"/>
      <c r="AL36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3" t="s">
        <v>248</v>
      </c>
      <c r="B7" s="2"/>
      <c r="C7" s="2"/>
      <c r="D7" s="2"/>
      <c r="E7" s="2"/>
      <c r="F7" s="2"/>
    </row>
    <row r="10" ht="15">
      <c r="A10" s="3" t="s">
        <v>306</v>
      </c>
    </row>
    <row r="14" ht="30">
      <c r="A14" s="121" t="s">
        <v>167</v>
      </c>
    </row>
    <row r="19" ht="15">
      <c r="A19" s="4" t="s">
        <v>222</v>
      </c>
    </row>
    <row r="20" ht="15">
      <c r="A20" s="4" t="s">
        <v>224</v>
      </c>
    </row>
    <row r="28" ht="15">
      <c r="A28" s="4" t="s">
        <v>226</v>
      </c>
    </row>
    <row r="30" ht="15">
      <c r="A30" s="4"/>
    </row>
    <row r="31" ht="15">
      <c r="A31" s="4" t="s">
        <v>223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4"/>
    </row>
    <row r="37" ht="15">
      <c r="A37" s="4"/>
    </row>
    <row r="38" ht="15">
      <c r="A38" s="4"/>
    </row>
    <row r="39" ht="15">
      <c r="A39" s="4"/>
    </row>
    <row r="40" ht="15">
      <c r="A40" s="163" t="s">
        <v>252</v>
      </c>
    </row>
    <row r="41" ht="15">
      <c r="A41" s="163" t="s">
        <v>253</v>
      </c>
    </row>
    <row r="42" ht="15">
      <c r="A42" s="163" t="s">
        <v>254</v>
      </c>
    </row>
    <row r="43" ht="15">
      <c r="A43" s="164" t="s">
        <v>255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paperSize="11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H31" sqref="H31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16384" width="10.90625" style="10" customWidth="1"/>
  </cols>
  <sheetData>
    <row r="1" spans="1:55" ht="12">
      <c r="A1" s="215" t="s">
        <v>21</v>
      </c>
      <c r="B1" s="215"/>
      <c r="C1" s="215"/>
      <c r="D1" s="215"/>
      <c r="E1" s="215"/>
      <c r="F1" s="215"/>
      <c r="G1" s="215"/>
      <c r="H1" s="215"/>
      <c r="I1" s="215"/>
      <c r="J1" s="21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7" t="s">
        <v>30</v>
      </c>
      <c r="B3" s="227"/>
      <c r="C3" s="227"/>
      <c r="D3" s="227"/>
      <c r="E3" s="227"/>
      <c r="F3" s="227"/>
      <c r="G3" s="227"/>
      <c r="H3" s="227"/>
      <c r="I3" s="227"/>
      <c r="J3" s="227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9" t="s">
        <v>118</v>
      </c>
      <c r="B4" s="229" t="s">
        <v>115</v>
      </c>
      <c r="C4" s="229"/>
      <c r="D4" s="229" t="s">
        <v>116</v>
      </c>
      <c r="E4" s="229"/>
      <c r="F4" s="229" t="s">
        <v>117</v>
      </c>
      <c r="G4" s="229"/>
      <c r="H4" s="238" t="s">
        <v>270</v>
      </c>
      <c r="I4" s="238"/>
      <c r="J4" s="23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1"/>
      <c r="B5" s="216" t="s">
        <v>119</v>
      </c>
      <c r="C5" s="216"/>
      <c r="D5" s="223" t="s">
        <v>214</v>
      </c>
      <c r="E5" s="223"/>
      <c r="F5" s="216" t="s">
        <v>208</v>
      </c>
      <c r="G5" s="216"/>
      <c r="H5" s="229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2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230"/>
      <c r="I6" s="67" t="s">
        <v>216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831.967</v>
      </c>
      <c r="C7" s="26">
        <v>515.703</v>
      </c>
      <c r="D7" s="26">
        <v>3849.8683199999996</v>
      </c>
      <c r="E7" s="26">
        <v>1686.461</v>
      </c>
      <c r="F7" s="52">
        <f>D7/B7*1000</f>
        <v>4627.429116779872</v>
      </c>
      <c r="G7" s="52">
        <f>E7/C7*1000</f>
        <v>3270.2175476970274</v>
      </c>
      <c r="H7" s="60">
        <f aca="true" t="shared" si="0" ref="H7:H12">(C7/B7-1)*100</f>
        <v>-38.01400776713499</v>
      </c>
      <c r="I7" s="60">
        <f aca="true" t="shared" si="1" ref="I7:I12">(E7/D7-1)*100</f>
        <v>-56.19431991377824</v>
      </c>
      <c r="J7" s="60">
        <f aca="true" t="shared" si="2" ref="J7:J12">(G7/F7-1)*100</f>
        <v>-29.329710619690673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1008.70438</v>
      </c>
      <c r="C8" s="26">
        <v>419.576</v>
      </c>
      <c r="D8" s="26">
        <v>4623.6420100000005</v>
      </c>
      <c r="E8" s="26">
        <v>1382.228</v>
      </c>
      <c r="F8" s="52">
        <f aca="true" t="shared" si="3" ref="F8:F18">D8/B8*1000</f>
        <v>4583.743365920549</v>
      </c>
      <c r="G8" s="52">
        <f>E8/C8*1000</f>
        <v>3294.3447670982137</v>
      </c>
      <c r="H8" s="60">
        <f t="shared" si="0"/>
        <v>-58.404463357242484</v>
      </c>
      <c r="I8" s="60">
        <f t="shared" si="1"/>
        <v>-70.10521149754845</v>
      </c>
      <c r="J8" s="60">
        <f t="shared" si="2"/>
        <v>-28.129816525262353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693.315</v>
      </c>
      <c r="C9" s="26">
        <v>350.64732</v>
      </c>
      <c r="D9" s="26">
        <v>2988.97461</v>
      </c>
      <c r="E9" s="26">
        <v>1115.819</v>
      </c>
      <c r="F9" s="52">
        <f t="shared" si="3"/>
        <v>4311.135068475369</v>
      </c>
      <c r="G9" s="52">
        <f>E9/C9*1000</f>
        <v>3182.1689097752123</v>
      </c>
      <c r="H9" s="60">
        <f t="shared" si="0"/>
        <v>-49.42452997555225</v>
      </c>
      <c r="I9" s="60">
        <f t="shared" si="1"/>
        <v>-62.668836454251455</v>
      </c>
      <c r="J9" s="60">
        <f t="shared" si="2"/>
        <v>-26.187213825787524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341.718</v>
      </c>
      <c r="C10" s="26">
        <v>480.352</v>
      </c>
      <c r="D10" s="26">
        <v>1344.6284</v>
      </c>
      <c r="E10" s="26">
        <v>1532.604</v>
      </c>
      <c r="F10" s="52">
        <f t="shared" si="3"/>
        <v>3934.906560380197</v>
      </c>
      <c r="G10" s="52">
        <f>E10/C10*1000</f>
        <v>3190.5852374925057</v>
      </c>
      <c r="H10" s="60">
        <f t="shared" si="0"/>
        <v>40.56970952656869</v>
      </c>
      <c r="I10" s="60">
        <f t="shared" si="1"/>
        <v>13.9797433997378</v>
      </c>
      <c r="J10" s="60">
        <f t="shared" si="2"/>
        <v>-18.91585763133785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475.96</v>
      </c>
      <c r="C11" s="26">
        <v>352.6</v>
      </c>
      <c r="D11" s="26">
        <v>2000.22766</v>
      </c>
      <c r="E11" s="26">
        <v>1107.87</v>
      </c>
      <c r="F11" s="52">
        <f t="shared" si="3"/>
        <v>4202.512101857299</v>
      </c>
      <c r="G11" s="52">
        <f>E11/C11*1000</f>
        <v>3142.0022688598974</v>
      </c>
      <c r="H11" s="60">
        <f t="shared" si="0"/>
        <v>-25.918144381880825</v>
      </c>
      <c r="I11" s="60">
        <f t="shared" si="1"/>
        <v>-44.61280472443823</v>
      </c>
      <c r="J11" s="60">
        <f t="shared" si="2"/>
        <v>-25.235140489630226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161.326</v>
      </c>
      <c r="C12" s="26">
        <v>261.925</v>
      </c>
      <c r="D12" s="26">
        <v>668.80171</v>
      </c>
      <c r="E12" s="26">
        <v>815.74</v>
      </c>
      <c r="F12" s="52">
        <f t="shared" si="3"/>
        <v>4145.653583427345</v>
      </c>
      <c r="G12" s="52">
        <f>E12/C12*1000</f>
        <v>3114.4029779517036</v>
      </c>
      <c r="H12" s="60">
        <f t="shared" si="0"/>
        <v>62.3575865018658</v>
      </c>
      <c r="I12" s="60">
        <f t="shared" si="1"/>
        <v>21.970381923814173</v>
      </c>
      <c r="J12" s="60">
        <f t="shared" si="2"/>
        <v>-24.875464983330176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325</v>
      </c>
      <c r="C13" s="26"/>
      <c r="D13" s="26">
        <v>1292.4828</v>
      </c>
      <c r="E13" s="26"/>
      <c r="F13" s="52">
        <f t="shared" si="3"/>
        <v>3976.870153846154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269.517</v>
      </c>
      <c r="C14" s="26"/>
      <c r="D14" s="26">
        <v>1045.426</v>
      </c>
      <c r="E14" s="26"/>
      <c r="F14" s="52">
        <f t="shared" si="3"/>
        <v>3878.8870460861467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290.62028999999995</v>
      </c>
      <c r="C15" s="26"/>
      <c r="D15" s="26">
        <v>1088.88143</v>
      </c>
      <c r="E15" s="26"/>
      <c r="F15" s="52">
        <f t="shared" si="3"/>
        <v>3746.7495129125364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289.057</v>
      </c>
      <c r="C16" s="26"/>
      <c r="D16" s="26">
        <v>997.291</v>
      </c>
      <c r="E16" s="26"/>
      <c r="F16" s="52">
        <f t="shared" si="3"/>
        <v>3450.153429946343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464.86175000000003</v>
      </c>
      <c r="C17" s="26"/>
      <c r="D17" s="26">
        <v>1578.1184400000002</v>
      </c>
      <c r="E17" s="26"/>
      <c r="F17" s="52">
        <f t="shared" si="3"/>
        <v>3394.812414658767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345.2</v>
      </c>
      <c r="C18" s="26"/>
      <c r="D18" s="26">
        <v>1089.612</v>
      </c>
      <c r="E18" s="26"/>
      <c r="F18" s="52">
        <f t="shared" si="3"/>
        <v>3156.465816917729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324</v>
      </c>
      <c r="B19" s="26">
        <f>SUM(B7:B12)</f>
        <v>3512.99038</v>
      </c>
      <c r="C19" s="26">
        <f>SUM(C7:C12)</f>
        <v>2380.80332</v>
      </c>
      <c r="D19" s="26">
        <f>SUM(D7:D12)</f>
        <v>15476.142710000002</v>
      </c>
      <c r="E19" s="26">
        <f>SUM(E7:E12)</f>
        <v>7640.722</v>
      </c>
      <c r="F19" s="52">
        <f>D19/B19*1000</f>
        <v>4405.404238539361</v>
      </c>
      <c r="G19" s="52">
        <f>E19/C19*1000</f>
        <v>3209.304160412545</v>
      </c>
      <c r="H19" s="60">
        <f>(C19/B19-1)*100</f>
        <v>-32.228584127235784</v>
      </c>
      <c r="I19" s="60">
        <f>(E19/D19-1)*100</f>
        <v>-50.62902854299152</v>
      </c>
      <c r="J19" s="60">
        <f>(G19/F19-1)*100</f>
        <v>-27.1507451612066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174</v>
      </c>
      <c r="B20" s="26">
        <f>SUM(B7:B18)</f>
        <v>5497.2464199999995</v>
      </c>
      <c r="C20" s="26"/>
      <c r="D20" s="26">
        <f>SUM(D7:D18)</f>
        <v>22567.954380000003</v>
      </c>
      <c r="E20" s="26"/>
      <c r="F20" s="52">
        <f>D20/B20*1000</f>
        <v>4105.319764799629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0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</row>
    <row r="26" spans="57:70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</row>
    <row r="27" spans="57:70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</row>
    <row r="28" spans="57:70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</row>
    <row r="29" spans="57:70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</row>
    <row r="30" spans="57:70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</row>
    <row r="31" spans="57:70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</row>
    <row r="32" spans="57:70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/>
    </row>
    <row r="33" spans="57:70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/>
    </row>
    <row r="34" spans="57:70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/>
    </row>
    <row r="35" spans="57:70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/>
    </row>
    <row r="36" spans="57:70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/>
    </row>
    <row r="37" spans="57:70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D5:E5"/>
    <mergeCell ref="F5:G5"/>
    <mergeCell ref="A1:J1"/>
    <mergeCell ref="A3:J3"/>
    <mergeCell ref="B4:C4"/>
    <mergeCell ref="D4:E4"/>
    <mergeCell ref="F4:G4"/>
    <mergeCell ref="H4:J4"/>
    <mergeCell ref="A4:A6"/>
    <mergeCell ref="H5:H6"/>
    <mergeCell ref="B5:C5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P24" sqref="P24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273437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5" t="s">
        <v>22</v>
      </c>
      <c r="B1" s="215"/>
      <c r="C1" s="215"/>
      <c r="D1" s="215"/>
      <c r="E1" s="215"/>
      <c r="F1" s="215"/>
      <c r="G1" s="215"/>
      <c r="H1" s="215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6" t="s">
        <v>31</v>
      </c>
      <c r="B3" s="216"/>
      <c r="C3" s="216"/>
      <c r="D3" s="216"/>
      <c r="E3" s="216"/>
      <c r="F3" s="216"/>
      <c r="G3" s="216"/>
      <c r="H3" s="216"/>
    </row>
    <row r="4" spans="1:8" ht="13.5" customHeight="1">
      <c r="A4" s="219" t="s">
        <v>83</v>
      </c>
      <c r="B4" s="227" t="s">
        <v>122</v>
      </c>
      <c r="C4" s="227"/>
      <c r="D4" s="227"/>
      <c r="E4" s="227"/>
      <c r="F4" s="227"/>
      <c r="G4" s="227"/>
      <c r="H4" s="227"/>
    </row>
    <row r="5" spans="1:37" ht="13.5" customHeight="1">
      <c r="A5" s="231"/>
      <c r="B5" s="229">
        <v>2014</v>
      </c>
      <c r="C5" s="229">
        <v>2015</v>
      </c>
      <c r="D5" s="41" t="s">
        <v>124</v>
      </c>
      <c r="E5" s="227" t="s">
        <v>315</v>
      </c>
      <c r="F5" s="227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22"/>
      <c r="B6" s="230"/>
      <c r="C6" s="230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J6" s="38" t="s">
        <v>94</v>
      </c>
      <c r="AK6" s="42">
        <v>3274.8521800000003</v>
      </c>
    </row>
    <row r="7" spans="1:37" ht="13.5" customHeight="1">
      <c r="A7" s="38" t="s">
        <v>94</v>
      </c>
      <c r="B7" s="174">
        <v>4220.87774</v>
      </c>
      <c r="C7" s="174">
        <v>3274.8521800000003</v>
      </c>
      <c r="D7" s="160">
        <f aca="true" t="shared" si="0" ref="D7:D16">C7/$C$16*100</f>
        <v>59.572419785076626</v>
      </c>
      <c r="E7" s="174">
        <v>1893.0125</v>
      </c>
      <c r="F7" s="174">
        <v>1533.1466599999999</v>
      </c>
      <c r="G7" s="60">
        <f aca="true" t="shared" si="1" ref="G7:G12">(F7/E7-1)*100</f>
        <v>-19.010219953645326</v>
      </c>
      <c r="H7" s="99">
        <f aca="true" t="shared" si="2" ref="H7:H16">F7/$F$16*100</f>
        <v>64.3961123018562</v>
      </c>
      <c r="AJ7" s="38" t="s">
        <v>168</v>
      </c>
      <c r="AK7" s="42">
        <v>1226.68458</v>
      </c>
    </row>
    <row r="8" spans="1:37" ht="13.5" customHeight="1">
      <c r="A8" s="21" t="s">
        <v>95</v>
      </c>
      <c r="B8" s="144">
        <v>1381.54639</v>
      </c>
      <c r="C8" s="144">
        <v>478.95582</v>
      </c>
      <c r="D8" s="148">
        <f t="shared" si="0"/>
        <v>8.712624448150082</v>
      </c>
      <c r="E8" s="144">
        <v>249.71516</v>
      </c>
      <c r="F8" s="144">
        <v>274.19554000000005</v>
      </c>
      <c r="G8" s="60">
        <f t="shared" si="1"/>
        <v>9.803321512398377</v>
      </c>
      <c r="H8" s="60">
        <f t="shared" si="2"/>
        <v>11.516919579310247</v>
      </c>
      <c r="AJ8" s="38" t="s">
        <v>95</v>
      </c>
      <c r="AK8" s="42">
        <v>478.95582</v>
      </c>
    </row>
    <row r="9" spans="1:37" ht="13.5" customHeight="1">
      <c r="A9" s="21" t="s">
        <v>168</v>
      </c>
      <c r="B9" s="26">
        <v>358.52701</v>
      </c>
      <c r="C9" s="26">
        <v>1226.68458</v>
      </c>
      <c r="D9" s="148">
        <f t="shared" si="0"/>
        <v>22.314463287817897</v>
      </c>
      <c r="E9" s="26">
        <v>1055.69856</v>
      </c>
      <c r="F9" s="26">
        <v>194.95813</v>
      </c>
      <c r="G9" s="60">
        <f t="shared" si="1"/>
        <v>-81.53278432055453</v>
      </c>
      <c r="H9" s="60">
        <f t="shared" si="2"/>
        <v>8.188744078560548</v>
      </c>
      <c r="AJ9" s="38" t="s">
        <v>141</v>
      </c>
      <c r="AK9" s="42">
        <v>199.93139000000002</v>
      </c>
    </row>
    <row r="10" spans="1:37" ht="13.5" customHeight="1">
      <c r="A10" s="21" t="s">
        <v>92</v>
      </c>
      <c r="B10" s="26">
        <v>0</v>
      </c>
      <c r="C10" s="26">
        <v>46.472</v>
      </c>
      <c r="D10" s="148">
        <f t="shared" si="0"/>
        <v>0.8453662455848865</v>
      </c>
      <c r="E10" s="26">
        <v>46.28385840000001</v>
      </c>
      <c r="F10" s="26">
        <v>221.98537</v>
      </c>
      <c r="G10" s="60">
        <f t="shared" si="1"/>
        <v>379.61725248040244</v>
      </c>
      <c r="H10" s="60">
        <f t="shared" si="2"/>
        <v>9.323957837072875</v>
      </c>
      <c r="J10" s="149"/>
      <c r="AJ10" s="38" t="s">
        <v>89</v>
      </c>
      <c r="AK10" s="42">
        <v>142.24743</v>
      </c>
    </row>
    <row r="11" spans="1:37" ht="13.5" customHeight="1">
      <c r="A11" s="21" t="s">
        <v>89</v>
      </c>
      <c r="B11" s="144">
        <v>142.93242</v>
      </c>
      <c r="C11" s="144">
        <v>142.24743</v>
      </c>
      <c r="D11" s="148">
        <f t="shared" si="0"/>
        <v>2.587604920020635</v>
      </c>
      <c r="E11" s="144">
        <v>47.513929999999995</v>
      </c>
      <c r="F11" s="144">
        <v>70.80394</v>
      </c>
      <c r="G11" s="60">
        <f t="shared" si="1"/>
        <v>49.017225053789495</v>
      </c>
      <c r="H11" s="60">
        <f t="shared" si="2"/>
        <v>2.973948018550221</v>
      </c>
      <c r="AJ11" s="11" t="s">
        <v>126</v>
      </c>
      <c r="AK11" s="44">
        <v>174.5999884</v>
      </c>
    </row>
    <row r="12" spans="1:37" ht="13.5" customHeight="1">
      <c r="A12" s="21" t="s">
        <v>143</v>
      </c>
      <c r="B12" s="26">
        <v>60.02903</v>
      </c>
      <c r="C12" s="144">
        <v>60.018910000000005</v>
      </c>
      <c r="D12" s="148">
        <f t="shared" si="0"/>
        <v>1.0917963636339558</v>
      </c>
      <c r="E12" s="26">
        <v>19.99955</v>
      </c>
      <c r="F12" s="144">
        <v>60.0186</v>
      </c>
      <c r="G12" s="60">
        <f t="shared" si="1"/>
        <v>200.09975224442547</v>
      </c>
      <c r="H12" s="60">
        <f t="shared" si="2"/>
        <v>2.520935933030821</v>
      </c>
      <c r="AJ12" s="11"/>
      <c r="AK12" s="44">
        <f>SUM(AK6:AK11)</f>
        <v>5497.271388400001</v>
      </c>
    </row>
    <row r="13" spans="1:37" ht="13.5" customHeight="1">
      <c r="A13" s="21" t="s">
        <v>141</v>
      </c>
      <c r="B13" s="144">
        <v>1742.05901</v>
      </c>
      <c r="C13" s="144">
        <v>199.93139000000002</v>
      </c>
      <c r="D13" s="60">
        <f t="shared" si="0"/>
        <v>3.6369265049678883</v>
      </c>
      <c r="E13" s="144">
        <v>199.93139000000002</v>
      </c>
      <c r="F13" s="144">
        <v>0</v>
      </c>
      <c r="G13" s="60"/>
      <c r="H13" s="60"/>
      <c r="I13" s="102"/>
      <c r="AJ13" s="103"/>
      <c r="AK13" s="104"/>
    </row>
    <row r="14" spans="1:37" ht="13.5" customHeight="1">
      <c r="A14" s="21" t="s">
        <v>142</v>
      </c>
      <c r="B14" s="26">
        <v>23.01653</v>
      </c>
      <c r="C14" s="26">
        <v>66</v>
      </c>
      <c r="D14" s="148">
        <f t="shared" si="0"/>
        <v>1.2005976116500796</v>
      </c>
      <c r="E14" s="26">
        <v>0</v>
      </c>
      <c r="F14" s="26">
        <v>24</v>
      </c>
      <c r="G14" s="60"/>
      <c r="H14" s="60">
        <f t="shared" si="2"/>
        <v>1.0080618740313787</v>
      </c>
      <c r="AJ14" s="103"/>
      <c r="AK14" s="103"/>
    </row>
    <row r="15" spans="1:37" ht="13.5" customHeight="1">
      <c r="A15" s="21" t="s">
        <v>126</v>
      </c>
      <c r="B15" s="26">
        <v>480.7</v>
      </c>
      <c r="C15" s="26">
        <v>2.1</v>
      </c>
      <c r="D15" s="148">
        <f t="shared" si="0"/>
        <v>0.03820083309795708</v>
      </c>
      <c r="E15" s="26">
        <v>0.83862</v>
      </c>
      <c r="F15" s="26">
        <v>1.698</v>
      </c>
      <c r="G15" s="60">
        <f>(F15/E15-1)*100</f>
        <v>102.47549545682193</v>
      </c>
      <c r="H15" s="60">
        <f t="shared" si="2"/>
        <v>0.07132037758772006</v>
      </c>
      <c r="J15" s="102"/>
      <c r="AJ15" s="103"/>
      <c r="AK15" s="103"/>
    </row>
    <row r="16" spans="1:37" ht="13.5" customHeight="1">
      <c r="A16" s="21" t="s">
        <v>77</v>
      </c>
      <c r="B16" s="52">
        <f>SUM(B7:B15)</f>
        <v>8409.688129999999</v>
      </c>
      <c r="C16" s="52">
        <f>SUM(C7:C15)</f>
        <v>5497.26231</v>
      </c>
      <c r="D16" s="120">
        <f t="shared" si="0"/>
        <v>100</v>
      </c>
      <c r="E16" s="28">
        <f>SUM(E7:E15)</f>
        <v>3512.9935684000006</v>
      </c>
      <c r="F16" s="28">
        <f>SUM(F7:F15)</f>
        <v>2380.8062399999994</v>
      </c>
      <c r="G16" s="55">
        <f>(F16/E16-1)*100</f>
        <v>-32.228562516715854</v>
      </c>
      <c r="H16" s="60">
        <f t="shared" si="2"/>
        <v>100</v>
      </c>
      <c r="AJ16" s="11">
        <v>2016</v>
      </c>
      <c r="AK16" s="44"/>
    </row>
    <row r="17" spans="1:38" ht="13.5" customHeight="1">
      <c r="A17" s="47" t="s">
        <v>199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1533.1466599999999</v>
      </c>
      <c r="AL17" s="105">
        <f>AK17/$AK$24</f>
        <v>0.643961123018562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Corea del Sur</v>
      </c>
      <c r="AK18" s="44">
        <f>F8</f>
        <v>274.19554000000005</v>
      </c>
      <c r="AL18" s="105">
        <f>AK18/$AK$24</f>
        <v>0.11516919579310245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Rusia</v>
      </c>
      <c r="AK19" s="44">
        <f>F9</f>
        <v>194.95813</v>
      </c>
      <c r="AL19" s="105">
        <f>AK19/$AK$24</f>
        <v>0.08188744078560548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221.98537</v>
      </c>
      <c r="AL20" s="105">
        <f>AK20/$AK$24</f>
        <v>0.09323957837072873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7"/>
      <c r="AJ21" s="11" t="s">
        <v>126</v>
      </c>
      <c r="AK21" s="44">
        <f>SUM(F11:F15)</f>
        <v>156.52054</v>
      </c>
      <c r="AL21" s="105">
        <f>AK21/$AK$24</f>
        <v>0.06574266203200141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2380.80624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0"/>
  <sheetViews>
    <sheetView zoomScale="96" zoomScaleNormal="96" zoomScaleSheetLayoutView="75" zoomScalePageLayoutView="0" workbookViewId="0" topLeftCell="A1">
      <selection activeCell="F29" sqref="F29"/>
    </sheetView>
  </sheetViews>
  <sheetFormatPr defaultColWidth="10.90625" defaultRowHeight="18"/>
  <cols>
    <col min="1" max="1" width="8.8125" style="10" customWidth="1"/>
    <col min="2" max="2" width="17.2734375" style="10" customWidth="1"/>
    <col min="3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5" t="s">
        <v>24</v>
      </c>
      <c r="B2" s="215"/>
      <c r="C2" s="215"/>
      <c r="D2" s="215"/>
      <c r="E2" s="215"/>
    </row>
    <row r="3" spans="1:5" ht="12">
      <c r="A3" s="34"/>
      <c r="B3" s="34"/>
      <c r="C3" s="34"/>
      <c r="D3" s="34"/>
      <c r="E3" s="34"/>
    </row>
    <row r="4" spans="1:5" ht="12">
      <c r="A4" s="239" t="s">
        <v>32</v>
      </c>
      <c r="B4" s="240"/>
      <c r="C4" s="240"/>
      <c r="D4" s="240"/>
      <c r="E4" s="241"/>
    </row>
    <row r="5" spans="1:5" ht="12">
      <c r="A5" s="242" t="s">
        <v>319</v>
      </c>
      <c r="B5" s="243"/>
      <c r="C5" s="243"/>
      <c r="D5" s="243"/>
      <c r="E5" s="244"/>
    </row>
    <row r="6" spans="1:5" ht="12">
      <c r="A6" s="84" t="s">
        <v>98</v>
      </c>
      <c r="B6" s="245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6"/>
      <c r="C7" s="50" t="s">
        <v>119</v>
      </c>
      <c r="D7" s="50" t="s">
        <v>214</v>
      </c>
      <c r="E7" s="23" t="s">
        <v>210</v>
      </c>
    </row>
    <row r="8" spans="1:5" ht="12">
      <c r="A8" s="204">
        <v>4061010</v>
      </c>
      <c r="B8" s="200" t="s">
        <v>194</v>
      </c>
      <c r="C8" s="206">
        <v>0.134</v>
      </c>
      <c r="D8" s="206">
        <v>1.0275</v>
      </c>
      <c r="E8" s="122">
        <f>D8/C8*1000</f>
        <v>7667.9104477611945</v>
      </c>
    </row>
    <row r="9" spans="1:5" ht="12">
      <c r="A9" s="143">
        <v>4061020</v>
      </c>
      <c r="B9" s="203" t="s">
        <v>298</v>
      </c>
      <c r="C9" s="207">
        <v>0.12</v>
      </c>
      <c r="D9" s="172">
        <v>1.08797</v>
      </c>
      <c r="E9" s="52"/>
    </row>
    <row r="10" spans="1:5" ht="12">
      <c r="A10" s="143">
        <v>4061030</v>
      </c>
      <c r="B10" s="201" t="s">
        <v>171</v>
      </c>
      <c r="C10" s="171">
        <v>318.00491999999997</v>
      </c>
      <c r="D10" s="171">
        <v>1148.25511</v>
      </c>
      <c r="E10" s="52">
        <f>D10/C10*1000</f>
        <v>3610.8092604353424</v>
      </c>
    </row>
    <row r="11" spans="1:36" ht="12">
      <c r="A11" s="143"/>
      <c r="B11" s="170" t="s">
        <v>77</v>
      </c>
      <c r="C11" s="172">
        <f>SUM(C8:C10)</f>
        <v>318.25892</v>
      </c>
      <c r="D11" s="172">
        <f>SUM(D8:D10)</f>
        <v>1150.37058</v>
      </c>
      <c r="E11" s="52">
        <f>D11/C11*1000</f>
        <v>3614.5745105903084</v>
      </c>
      <c r="AH11" s="10" t="str">
        <f>B10</f>
        <v>Mozzarella</v>
      </c>
      <c r="AI11" s="58">
        <f>C10</f>
        <v>318.00491999999997</v>
      </c>
      <c r="AJ11" s="76">
        <f>AI11/$AI$15*100</f>
        <v>13.35702648359994</v>
      </c>
    </row>
    <row r="12" spans="1:36" ht="12">
      <c r="A12" s="175"/>
      <c r="B12" s="11"/>
      <c r="C12" s="173"/>
      <c r="D12" s="173"/>
      <c r="E12" s="52"/>
      <c r="AH12" s="10" t="str">
        <f>B15</f>
        <v>Queso fundido</v>
      </c>
      <c r="AI12" s="60">
        <f>C15</f>
        <v>0.2665</v>
      </c>
      <c r="AJ12" s="76">
        <f>AI12/$AI$15*100</f>
        <v>0.011193687059556765</v>
      </c>
    </row>
    <row r="13" spans="1:36" ht="12">
      <c r="A13" s="175">
        <v>4062000</v>
      </c>
      <c r="B13" s="11" t="s">
        <v>132</v>
      </c>
      <c r="C13" s="173">
        <v>0.03</v>
      </c>
      <c r="D13" s="173">
        <v>0.54825</v>
      </c>
      <c r="E13" s="52">
        <f>D13/C13*1000</f>
        <v>18275.000000000004</v>
      </c>
      <c r="AH13" s="10" t="str">
        <f>B17</f>
        <v>Gouda y del tipo gouda</v>
      </c>
      <c r="AI13" s="60">
        <f>C17</f>
        <v>2061.64161</v>
      </c>
      <c r="AJ13" s="76">
        <f>AI13/$AI$15*100</f>
        <v>86.59426270656951</v>
      </c>
    </row>
    <row r="14" spans="1:36" ht="12">
      <c r="A14" s="175"/>
      <c r="B14" s="11"/>
      <c r="C14" s="173"/>
      <c r="D14" s="173"/>
      <c r="E14" s="52"/>
      <c r="AH14" s="73" t="s">
        <v>126</v>
      </c>
      <c r="AI14" s="60">
        <f>C19+C18+C13+C9+C8</f>
        <v>0.8932100000000001</v>
      </c>
      <c r="AJ14" s="76">
        <f>AI14/$AI$15*100</f>
        <v>0.03751712277098198</v>
      </c>
    </row>
    <row r="15" spans="1:36" ht="12">
      <c r="A15" s="175">
        <v>4063000</v>
      </c>
      <c r="B15" s="11" t="s">
        <v>300</v>
      </c>
      <c r="C15" s="173">
        <v>0.2665</v>
      </c>
      <c r="D15" s="173">
        <v>1.89818</v>
      </c>
      <c r="E15" s="52">
        <f>D15/C15*1000</f>
        <v>7122.626641651032</v>
      </c>
      <c r="AI15" s="73">
        <f>SUM(AI11:AI14)</f>
        <v>2380.8062400000003</v>
      </c>
      <c r="AJ15" s="76">
        <f>AI15/$AI$15*100</f>
        <v>100</v>
      </c>
    </row>
    <row r="16" spans="1:35" ht="12">
      <c r="A16" s="175"/>
      <c r="B16" s="11"/>
      <c r="C16" s="173"/>
      <c r="D16" s="173"/>
      <c r="E16" s="52"/>
      <c r="AI16" s="73"/>
    </row>
    <row r="17" spans="1:35" ht="12">
      <c r="A17" s="175">
        <v>4069010</v>
      </c>
      <c r="B17" s="11" t="s">
        <v>139</v>
      </c>
      <c r="C17" s="171">
        <v>2061.64161</v>
      </c>
      <c r="D17" s="171">
        <v>6480.78919</v>
      </c>
      <c r="E17" s="52">
        <f>D17/C17*1000</f>
        <v>3143.5091135941907</v>
      </c>
      <c r="AI17" s="73"/>
    </row>
    <row r="18" spans="1:35" ht="12">
      <c r="A18" s="175">
        <v>4069030</v>
      </c>
      <c r="B18" s="11" t="s">
        <v>299</v>
      </c>
      <c r="C18" s="205">
        <v>0.02</v>
      </c>
      <c r="D18" s="205">
        <v>0.1262</v>
      </c>
      <c r="E18" s="52">
        <f>D18/C18*1000</f>
        <v>6310.000000000001</v>
      </c>
      <c r="AI18" s="73"/>
    </row>
    <row r="19" spans="1:35" ht="12">
      <c r="A19" s="175">
        <v>4069090</v>
      </c>
      <c r="B19" s="11" t="s">
        <v>262</v>
      </c>
      <c r="C19" s="205">
        <v>0.58921</v>
      </c>
      <c r="D19" s="205">
        <v>6.99413</v>
      </c>
      <c r="E19" s="52"/>
      <c r="AI19" s="73"/>
    </row>
    <row r="20" spans="1:36" ht="12">
      <c r="A20" s="87"/>
      <c r="B20" s="11" t="s">
        <v>77</v>
      </c>
      <c r="C20" s="173">
        <f>SUM(C17:C19)</f>
        <v>2062.25082</v>
      </c>
      <c r="D20" s="173">
        <f>SUM(D17:D19)</f>
        <v>6487.90952</v>
      </c>
      <c r="E20" s="52">
        <f>D20/C20*1000</f>
        <v>3146.033187175554</v>
      </c>
      <c r="AJ20" s="134"/>
    </row>
    <row r="21" spans="1:36" ht="12">
      <c r="A21" s="87"/>
      <c r="B21" s="11"/>
      <c r="C21" s="173"/>
      <c r="D21" s="173"/>
      <c r="E21" s="52"/>
      <c r="AJ21" s="134"/>
    </row>
    <row r="22" spans="1:36" ht="12">
      <c r="A22" s="88"/>
      <c r="B22" s="11" t="s">
        <v>77</v>
      </c>
      <c r="C22" s="173">
        <f>C20+C11+C13+C15</f>
        <v>2380.806240000001</v>
      </c>
      <c r="D22" s="173">
        <f>D20+D11+D13+D15</f>
        <v>7640.72653</v>
      </c>
      <c r="E22" s="52">
        <f>D22/C22*1000</f>
        <v>3209.3021269971123</v>
      </c>
      <c r="AJ22" s="134"/>
    </row>
    <row r="23" spans="1:36" ht="12">
      <c r="A23" s="88"/>
      <c r="B23" s="22"/>
      <c r="C23" s="26"/>
      <c r="D23" s="26"/>
      <c r="E23" s="52"/>
      <c r="AJ23" s="134"/>
    </row>
    <row r="24" spans="1:36" ht="12">
      <c r="A24" s="88"/>
      <c r="B24" s="22"/>
      <c r="C24" s="60"/>
      <c r="D24" s="60"/>
      <c r="E24" s="52"/>
      <c r="AJ24" s="134"/>
    </row>
    <row r="25" spans="1:36" ht="12">
      <c r="A25" s="88"/>
      <c r="B25" s="64"/>
      <c r="C25" s="24"/>
      <c r="D25" s="24"/>
      <c r="E25" s="22"/>
      <c r="AJ25" s="134"/>
    </row>
    <row r="26" spans="1:36" ht="12">
      <c r="A26" s="47" t="s">
        <v>199</v>
      </c>
      <c r="B26" s="53"/>
      <c r="C26" s="53"/>
      <c r="D26" s="53"/>
      <c r="E26" s="54"/>
      <c r="AJ26" s="134"/>
    </row>
    <row r="27" spans="34:35" ht="12">
      <c r="AH27" s="73"/>
      <c r="AI27" s="73"/>
    </row>
    <row r="28" spans="34:35" ht="12">
      <c r="AH28" s="73"/>
      <c r="AI28" s="73"/>
    </row>
    <row r="29" spans="34:35" ht="12">
      <c r="AH29" s="73"/>
      <c r="AI29" s="73"/>
    </row>
    <row r="32" spans="34:35" ht="12">
      <c r="AH32" s="73"/>
      <c r="AI32" s="73"/>
    </row>
    <row r="33" spans="34:35" ht="12.75" customHeight="1">
      <c r="AH33" s="73"/>
      <c r="AI33" s="73"/>
    </row>
    <row r="34" spans="34:35" ht="12">
      <c r="AH34" s="73"/>
      <c r="AI34" s="73"/>
    </row>
    <row r="38" spans="34:35" ht="12">
      <c r="AH38" s="10" t="s">
        <v>140</v>
      </c>
      <c r="AI38" s="73"/>
    </row>
    <row r="39" ht="12">
      <c r="AI39" s="73"/>
    </row>
    <row r="40" ht="12">
      <c r="AI40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paperSize="119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A18" sqref="A18"/>
    </sheetView>
  </sheetViews>
  <sheetFormatPr defaultColWidth="6.453125" defaultRowHeight="18"/>
  <cols>
    <col min="1" max="1" width="9.99609375" style="10" customWidth="1"/>
    <col min="2" max="13" width="5.0859375" style="10" customWidth="1"/>
    <col min="14" max="16" width="4.90625" style="10" customWidth="1"/>
    <col min="17" max="17" width="5.0859375" style="10" customWidth="1"/>
    <col min="18" max="16384" width="6.453125" style="10" customWidth="1"/>
  </cols>
  <sheetData>
    <row r="1" spans="1:17" ht="12">
      <c r="A1" s="215" t="s">
        <v>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2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14.25" customHeight="1">
      <c r="A3" s="255" t="s">
        <v>33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4.25" customHeight="1">
      <c r="A4" s="262" t="s">
        <v>282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7" ht="12">
      <c r="A5" s="249" t="s">
        <v>206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1"/>
    </row>
    <row r="6" spans="1:17" ht="18" customHeight="1">
      <c r="A6" s="252" t="s">
        <v>151</v>
      </c>
      <c r="B6" s="252">
        <v>2002</v>
      </c>
      <c r="C6" s="252">
        <v>2003</v>
      </c>
      <c r="D6" s="252">
        <v>2004</v>
      </c>
      <c r="E6" s="252">
        <v>2005</v>
      </c>
      <c r="F6" s="254">
        <v>2006</v>
      </c>
      <c r="G6" s="254">
        <v>2007</v>
      </c>
      <c r="H6" s="254">
        <v>2008</v>
      </c>
      <c r="I6" s="254">
        <v>2009</v>
      </c>
      <c r="J6" s="254">
        <v>2010</v>
      </c>
      <c r="K6" s="254">
        <v>2011</v>
      </c>
      <c r="L6" s="247">
        <v>2012</v>
      </c>
      <c r="M6" s="261">
        <v>2013</v>
      </c>
      <c r="N6" s="265">
        <v>2014</v>
      </c>
      <c r="O6" s="259">
        <v>2015</v>
      </c>
      <c r="P6" s="258" t="s">
        <v>315</v>
      </c>
      <c r="Q6" s="259"/>
    </row>
    <row r="7" spans="1:17" ht="12">
      <c r="A7" s="252"/>
      <c r="B7" s="252"/>
      <c r="C7" s="252"/>
      <c r="D7" s="252"/>
      <c r="E7" s="252"/>
      <c r="F7" s="254"/>
      <c r="G7" s="254"/>
      <c r="H7" s="254"/>
      <c r="I7" s="254"/>
      <c r="J7" s="254"/>
      <c r="K7" s="254"/>
      <c r="L7" s="247"/>
      <c r="M7" s="261"/>
      <c r="N7" s="247"/>
      <c r="O7" s="261"/>
      <c r="P7" s="260"/>
      <c r="Q7" s="261"/>
    </row>
    <row r="8" spans="1:17" ht="12">
      <c r="A8" s="253"/>
      <c r="B8" s="253"/>
      <c r="C8" s="253"/>
      <c r="D8" s="253"/>
      <c r="E8" s="253"/>
      <c r="F8" s="230"/>
      <c r="G8" s="230"/>
      <c r="H8" s="230"/>
      <c r="I8" s="230"/>
      <c r="J8" s="230"/>
      <c r="K8" s="230"/>
      <c r="L8" s="248"/>
      <c r="M8" s="267"/>
      <c r="N8" s="266"/>
      <c r="O8" s="267"/>
      <c r="P8" s="198">
        <v>2015</v>
      </c>
      <c r="Q8" s="199">
        <v>2016</v>
      </c>
    </row>
    <row r="9" spans="1:17" ht="12">
      <c r="A9" s="108"/>
      <c r="B9" s="108"/>
      <c r="C9" s="16"/>
      <c r="D9" s="108"/>
      <c r="E9" s="108"/>
      <c r="F9" s="22"/>
      <c r="G9" s="22"/>
      <c r="H9" s="22"/>
      <c r="I9" s="22"/>
      <c r="J9" s="22"/>
      <c r="K9" s="22"/>
      <c r="L9" s="22"/>
      <c r="M9" s="22"/>
      <c r="N9" s="22"/>
      <c r="O9" s="22"/>
      <c r="P9" s="185"/>
      <c r="Q9" s="22"/>
    </row>
    <row r="10" spans="1:17" ht="12">
      <c r="A10" s="107" t="s">
        <v>150</v>
      </c>
      <c r="B10" s="107"/>
      <c r="C10" s="16"/>
      <c r="D10" s="107"/>
      <c r="E10" s="10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1">
        <v>44970</v>
      </c>
      <c r="C11" s="110">
        <v>55458</v>
      </c>
      <c r="D11" s="111">
        <v>85519</v>
      </c>
      <c r="E11" s="111">
        <v>115211</v>
      </c>
      <c r="F11" s="52">
        <v>121980</v>
      </c>
      <c r="G11" s="52">
        <v>173548</v>
      </c>
      <c r="H11" s="52">
        <v>226406</v>
      </c>
      <c r="I11" s="52">
        <v>129655</v>
      </c>
      <c r="J11" s="52">
        <v>159263</v>
      </c>
      <c r="K11" s="52">
        <v>201828</v>
      </c>
      <c r="L11" s="52">
        <v>212166.809</v>
      </c>
      <c r="M11" s="52">
        <v>269747.933</v>
      </c>
      <c r="N11" s="52">
        <v>299788.25544</v>
      </c>
      <c r="O11" s="52">
        <v>172765.05684</v>
      </c>
      <c r="P11" s="52">
        <v>101883.22394</v>
      </c>
      <c r="Q11" s="52">
        <v>91519.51626</v>
      </c>
    </row>
    <row r="12" spans="1:17" ht="12">
      <c r="A12" s="107" t="s">
        <v>153</v>
      </c>
      <c r="B12" s="111">
        <v>5438</v>
      </c>
      <c r="C12" s="110">
        <v>1732</v>
      </c>
      <c r="D12" s="111">
        <v>124.8</v>
      </c>
      <c r="E12" s="111">
        <v>2683.14</v>
      </c>
      <c r="F12" s="52">
        <v>51.2</v>
      </c>
      <c r="G12" s="52">
        <v>3.546</v>
      </c>
      <c r="H12" s="52">
        <v>905.941</v>
      </c>
      <c r="I12" s="52">
        <v>46.076</v>
      </c>
      <c r="J12" s="52">
        <v>10904.167</v>
      </c>
      <c r="K12" s="52">
        <v>19332</v>
      </c>
      <c r="L12" s="52">
        <v>24722.592</v>
      </c>
      <c r="M12" s="52">
        <v>22047.008</v>
      </c>
      <c r="N12" s="52">
        <v>18627.3737</v>
      </c>
      <c r="O12" s="52">
        <v>3938.38127</v>
      </c>
      <c r="P12" s="52">
        <v>2185.38952</v>
      </c>
      <c r="Q12" s="52">
        <v>11628.79959</v>
      </c>
    </row>
    <row r="13" spans="1:17" ht="12">
      <c r="A13" s="109" t="s">
        <v>154</v>
      </c>
      <c r="B13" s="14">
        <f>B12/B11*100</f>
        <v>12.092506115187902</v>
      </c>
      <c r="C13" s="14">
        <f>C12/C11*100</f>
        <v>3.1230841357423635</v>
      </c>
      <c r="D13" s="14">
        <f aca="true" t="shared" si="0" ref="D13:K13">D12/D11*100</f>
        <v>0.14593248284007063</v>
      </c>
      <c r="E13" s="15">
        <f t="shared" si="0"/>
        <v>2.3288922064733404</v>
      </c>
      <c r="F13" s="14">
        <f t="shared" si="0"/>
        <v>0.04197409411378915</v>
      </c>
      <c r="G13" s="14">
        <f t="shared" si="0"/>
        <v>0.0020432387581533636</v>
      </c>
      <c r="H13" s="14">
        <f t="shared" si="0"/>
        <v>0.40014001395722726</v>
      </c>
      <c r="I13" s="14">
        <f t="shared" si="0"/>
        <v>0.03553738768269639</v>
      </c>
      <c r="J13" s="14">
        <f t="shared" si="0"/>
        <v>6.8466417184154515</v>
      </c>
      <c r="K13" s="14">
        <f t="shared" si="0"/>
        <v>9.578452940127237</v>
      </c>
      <c r="L13" s="14">
        <f aca="true" t="shared" si="1" ref="L13:Q13">L12/L11*100</f>
        <v>11.652431460191307</v>
      </c>
      <c r="M13" s="14">
        <f t="shared" si="1"/>
        <v>8.173188856279392</v>
      </c>
      <c r="N13" s="14">
        <f t="shared" si="1"/>
        <v>6.2135101565805355</v>
      </c>
      <c r="O13" s="14">
        <f t="shared" si="1"/>
        <v>2.2796168056410773</v>
      </c>
      <c r="P13" s="14">
        <f t="shared" si="1"/>
        <v>2.144994470617652</v>
      </c>
      <c r="Q13" s="14">
        <f t="shared" si="1"/>
        <v>12.706360419304952</v>
      </c>
    </row>
    <row r="14" spans="1:17" ht="12">
      <c r="A14" s="107"/>
      <c r="B14" s="112"/>
      <c r="C14" s="113"/>
      <c r="D14" s="112"/>
      <c r="E14" s="11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2"/>
      <c r="C15" s="113"/>
      <c r="D15" s="112"/>
      <c r="E15" s="11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1">
        <v>25668</v>
      </c>
      <c r="C16" s="110">
        <v>72162</v>
      </c>
      <c r="D16" s="111">
        <v>50688</v>
      </c>
      <c r="E16" s="111">
        <v>85423</v>
      </c>
      <c r="F16" s="52">
        <v>86123</v>
      </c>
      <c r="G16" s="52">
        <v>73945</v>
      </c>
      <c r="H16" s="52">
        <v>102085</v>
      </c>
      <c r="I16" s="52">
        <v>76384</v>
      </c>
      <c r="J16" s="52">
        <v>89288</v>
      </c>
      <c r="K16" s="52">
        <v>128986</v>
      </c>
      <c r="L16" s="52">
        <v>187700.777</v>
      </c>
      <c r="M16" s="52">
        <v>219229.934</v>
      </c>
      <c r="N16" s="52">
        <v>224993.99202</v>
      </c>
      <c r="O16" s="52">
        <v>212543.79512999998</v>
      </c>
      <c r="P16" s="52">
        <v>108424.75894</v>
      </c>
      <c r="Q16" s="52">
        <v>96924.53848999999</v>
      </c>
    </row>
    <row r="17" spans="1:17" ht="12">
      <c r="A17" s="107" t="s">
        <v>153</v>
      </c>
      <c r="B17" s="111">
        <v>15926</v>
      </c>
      <c r="C17" s="110">
        <v>48103</v>
      </c>
      <c r="D17" s="111">
        <v>34183</v>
      </c>
      <c r="E17" s="111">
        <v>65933</v>
      </c>
      <c r="F17" s="52">
        <v>67546</v>
      </c>
      <c r="G17" s="52">
        <v>40935</v>
      </c>
      <c r="H17" s="52">
        <v>52177</v>
      </c>
      <c r="I17" s="52">
        <v>53324</v>
      </c>
      <c r="J17" s="52">
        <v>48690</v>
      </c>
      <c r="K17" s="52">
        <v>66968</v>
      </c>
      <c r="L17" s="52">
        <v>81738.159</v>
      </c>
      <c r="M17" s="52">
        <v>76079.264</v>
      </c>
      <c r="N17" s="52">
        <v>70930.06764</v>
      </c>
      <c r="O17" s="52">
        <v>64906.6165</v>
      </c>
      <c r="P17" s="52">
        <v>33068.24725</v>
      </c>
      <c r="Q17" s="52">
        <v>26147.0935</v>
      </c>
    </row>
    <row r="18" spans="1:17" ht="12">
      <c r="A18" s="109" t="s">
        <v>154</v>
      </c>
      <c r="B18" s="14">
        <f>B17/B16*100</f>
        <v>62.046127473897464</v>
      </c>
      <c r="C18" s="14">
        <f>C17/C16*100</f>
        <v>66.6597378121449</v>
      </c>
      <c r="D18" s="14">
        <f aca="true" t="shared" si="2" ref="D18:I18">D17/D16*100</f>
        <v>67.4380523989899</v>
      </c>
      <c r="E18" s="15">
        <f t="shared" si="2"/>
        <v>77.18413073762336</v>
      </c>
      <c r="F18" s="14">
        <f t="shared" si="2"/>
        <v>78.42968777213984</v>
      </c>
      <c r="G18" s="14">
        <f t="shared" si="2"/>
        <v>55.35871255662993</v>
      </c>
      <c r="H18" s="14">
        <f t="shared" si="2"/>
        <v>51.11132879463193</v>
      </c>
      <c r="I18" s="14">
        <f t="shared" si="2"/>
        <v>69.81043150397988</v>
      </c>
      <c r="J18" s="14">
        <f aca="true" t="shared" si="3" ref="J18:Q18">J17/J16*100</f>
        <v>54.531403996057705</v>
      </c>
      <c r="K18" s="14">
        <f t="shared" si="3"/>
        <v>51.91881289442265</v>
      </c>
      <c r="L18" s="14">
        <f t="shared" si="3"/>
        <v>43.54705414991436</v>
      </c>
      <c r="M18" s="14">
        <f t="shared" si="3"/>
        <v>34.702954387606574</v>
      </c>
      <c r="N18" s="14">
        <f t="shared" si="3"/>
        <v>31.525316299865878</v>
      </c>
      <c r="O18" s="14">
        <f t="shared" si="3"/>
        <v>30.537996397542734</v>
      </c>
      <c r="P18" s="14">
        <f t="shared" si="3"/>
        <v>30.498797113581112</v>
      </c>
      <c r="Q18" s="14">
        <f t="shared" si="3"/>
        <v>26.976753160086158</v>
      </c>
    </row>
    <row r="19" spans="1:17" ht="12">
      <c r="A19" s="107"/>
      <c r="B19" s="112"/>
      <c r="C19" s="113"/>
      <c r="D19" s="112"/>
      <c r="E19" s="1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207</v>
      </c>
      <c r="B20" s="112"/>
      <c r="C20" s="113"/>
      <c r="D20" s="112"/>
      <c r="E20" s="1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H21">B12</f>
        <v>5438</v>
      </c>
      <c r="C21" s="110">
        <f t="shared" si="4"/>
        <v>1732</v>
      </c>
      <c r="D21" s="110">
        <f t="shared" si="4"/>
        <v>124.8</v>
      </c>
      <c r="E21" s="111">
        <f t="shared" si="4"/>
        <v>2683.14</v>
      </c>
      <c r="F21" s="111">
        <f t="shared" si="4"/>
        <v>51.2</v>
      </c>
      <c r="G21" s="111">
        <f t="shared" si="4"/>
        <v>3.546</v>
      </c>
      <c r="H21" s="111">
        <f t="shared" si="4"/>
        <v>905.941</v>
      </c>
      <c r="I21" s="111">
        <f aca="true" t="shared" si="5" ref="I21:Q21">I12</f>
        <v>46.076</v>
      </c>
      <c r="J21" s="111">
        <f t="shared" si="5"/>
        <v>10904.167</v>
      </c>
      <c r="K21" s="111">
        <f t="shared" si="5"/>
        <v>19332</v>
      </c>
      <c r="L21" s="111">
        <f t="shared" si="5"/>
        <v>24722.592</v>
      </c>
      <c r="M21" s="111">
        <f t="shared" si="5"/>
        <v>22047.008</v>
      </c>
      <c r="N21" s="111">
        <f>N12</f>
        <v>18627.3737</v>
      </c>
      <c r="O21" s="111">
        <f>O12</f>
        <v>3938.38127</v>
      </c>
      <c r="P21" s="111">
        <f>P12</f>
        <v>2185.38952</v>
      </c>
      <c r="Q21" s="111">
        <f t="shared" si="5"/>
        <v>11628.79959</v>
      </c>
    </row>
    <row r="22" spans="1:17" ht="12">
      <c r="A22" s="107" t="s">
        <v>156</v>
      </c>
      <c r="B22" s="110">
        <f aca="true" t="shared" si="6" ref="B22:H22">B17</f>
        <v>15926</v>
      </c>
      <c r="C22" s="110">
        <f t="shared" si="6"/>
        <v>48103</v>
      </c>
      <c r="D22" s="110">
        <f t="shared" si="6"/>
        <v>34183</v>
      </c>
      <c r="E22" s="111">
        <f t="shared" si="6"/>
        <v>65933</v>
      </c>
      <c r="F22" s="111">
        <f t="shared" si="6"/>
        <v>67546</v>
      </c>
      <c r="G22" s="111">
        <f t="shared" si="6"/>
        <v>40935</v>
      </c>
      <c r="H22" s="111">
        <f t="shared" si="6"/>
        <v>52177</v>
      </c>
      <c r="I22" s="111">
        <f aca="true" t="shared" si="7" ref="I22:Q22">I17</f>
        <v>53324</v>
      </c>
      <c r="J22" s="111">
        <f t="shared" si="7"/>
        <v>48690</v>
      </c>
      <c r="K22" s="111">
        <f t="shared" si="7"/>
        <v>66968</v>
      </c>
      <c r="L22" s="111">
        <f t="shared" si="7"/>
        <v>81738.159</v>
      </c>
      <c r="M22" s="111">
        <f t="shared" si="7"/>
        <v>76079.264</v>
      </c>
      <c r="N22" s="111">
        <f>N17</f>
        <v>70930.06764</v>
      </c>
      <c r="O22" s="111">
        <f>O17</f>
        <v>64906.6165</v>
      </c>
      <c r="P22" s="111">
        <f>P17</f>
        <v>33068.24725</v>
      </c>
      <c r="Q22" s="111">
        <f t="shared" si="7"/>
        <v>26147.0935</v>
      </c>
    </row>
    <row r="23" spans="1:17" ht="12">
      <c r="A23" s="107" t="s">
        <v>157</v>
      </c>
      <c r="B23" s="110">
        <f aca="true" t="shared" si="8" ref="B23:H23">B21-B22</f>
        <v>-10488</v>
      </c>
      <c r="C23" s="110">
        <f t="shared" si="8"/>
        <v>-46371</v>
      </c>
      <c r="D23" s="110">
        <f t="shared" si="8"/>
        <v>-34058.2</v>
      </c>
      <c r="E23" s="111">
        <f t="shared" si="8"/>
        <v>-63249.86</v>
      </c>
      <c r="F23" s="111">
        <f t="shared" si="8"/>
        <v>-67494.8</v>
      </c>
      <c r="G23" s="111">
        <f t="shared" si="8"/>
        <v>-40931.454</v>
      </c>
      <c r="H23" s="111">
        <f t="shared" si="8"/>
        <v>-51271.059</v>
      </c>
      <c r="I23" s="111">
        <f aca="true" t="shared" si="9" ref="I23:Q23">I21-I22</f>
        <v>-53277.924</v>
      </c>
      <c r="J23" s="111">
        <f t="shared" si="9"/>
        <v>-37785.833</v>
      </c>
      <c r="K23" s="111">
        <f t="shared" si="9"/>
        <v>-47636</v>
      </c>
      <c r="L23" s="111">
        <f t="shared" si="9"/>
        <v>-57015.566999999995</v>
      </c>
      <c r="M23" s="111">
        <f t="shared" si="9"/>
        <v>-54032.255999999994</v>
      </c>
      <c r="N23" s="111">
        <f>N21-N22</f>
        <v>-52302.69394</v>
      </c>
      <c r="O23" s="111">
        <f>O21-O22</f>
        <v>-60968.23523</v>
      </c>
      <c r="P23" s="111">
        <f>P21-P22</f>
        <v>-30882.85773</v>
      </c>
      <c r="Q23" s="111">
        <f t="shared" si="9"/>
        <v>-14518.293909999999</v>
      </c>
    </row>
    <row r="24" spans="1:17" ht="12">
      <c r="A24" s="13"/>
      <c r="B24" s="18"/>
      <c r="C24" s="18"/>
      <c r="D24" s="18"/>
      <c r="E24" s="13"/>
      <c r="F24" s="16"/>
      <c r="G24" s="16"/>
      <c r="H24" s="16"/>
      <c r="I24" s="16"/>
      <c r="J24" s="16"/>
      <c r="K24" s="16"/>
      <c r="L24" s="16"/>
      <c r="M24" s="22"/>
      <c r="N24" s="16"/>
      <c r="O24" s="16"/>
      <c r="P24" s="16"/>
      <c r="Q24" s="22"/>
    </row>
    <row r="25" spans="1:17" ht="12">
      <c r="A25" s="114" t="s">
        <v>200</v>
      </c>
      <c r="B25" s="17"/>
      <c r="C25" s="17"/>
      <c r="D25" s="17"/>
      <c r="E25" s="115"/>
      <c r="F25" s="115"/>
      <c r="G25" s="115"/>
      <c r="H25" s="115"/>
      <c r="I25" s="115"/>
      <c r="J25" s="115"/>
      <c r="K25" s="115"/>
      <c r="L25" s="115"/>
      <c r="M25" s="53"/>
      <c r="N25" s="115"/>
      <c r="O25" s="115"/>
      <c r="P25" s="115"/>
      <c r="Q25" s="54"/>
    </row>
    <row r="28" spans="2:13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2:13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/>
  <mergeCells count="20">
    <mergeCell ref="P6:Q7"/>
    <mergeCell ref="A6:A8"/>
    <mergeCell ref="A4:Q4"/>
    <mergeCell ref="N6:N8"/>
    <mergeCell ref="F6:F8"/>
    <mergeCell ref="E6:E8"/>
    <mergeCell ref="G6:G8"/>
    <mergeCell ref="M6:M8"/>
    <mergeCell ref="I6:I8"/>
    <mergeCell ref="O6:O8"/>
    <mergeCell ref="L6:L8"/>
    <mergeCell ref="A5:Q5"/>
    <mergeCell ref="C6:C8"/>
    <mergeCell ref="K6:K8"/>
    <mergeCell ref="A1:Q1"/>
    <mergeCell ref="B6:B8"/>
    <mergeCell ref="D6:D8"/>
    <mergeCell ref="H6:H8"/>
    <mergeCell ref="A3:Q3"/>
    <mergeCell ref="J6:J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paperSize="11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A35"/>
  <sheetViews>
    <sheetView zoomScale="112" zoomScaleNormal="112" zoomScaleSheetLayoutView="75" zoomScalePageLayoutView="0" workbookViewId="0" topLeftCell="A1">
      <selection activeCell="A11" sqref="A11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50" customWidth="1"/>
    <col min="47" max="47" width="2.453125" style="151" customWidth="1"/>
    <col min="48" max="51" width="4.2734375" style="150" customWidth="1"/>
    <col min="52" max="53" width="3.6328125" style="150" customWidth="1"/>
    <col min="54" max="54" width="3.90625" style="95" customWidth="1"/>
    <col min="55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50" t="s">
        <v>158</v>
      </c>
    </row>
    <row r="8" ht="12" customHeight="1"/>
    <row r="9" spans="37:53" ht="12" customHeight="1">
      <c r="AK9" s="186"/>
      <c r="AL9" s="187">
        <v>2002</v>
      </c>
      <c r="AM9" s="187">
        <v>2003</v>
      </c>
      <c r="AN9" s="188">
        <v>2004</v>
      </c>
      <c r="AO9" s="188">
        <v>2005</v>
      </c>
      <c r="AP9" s="189">
        <v>2006</v>
      </c>
      <c r="AQ9" s="189">
        <v>2007</v>
      </c>
      <c r="AR9" s="189">
        <v>2008</v>
      </c>
      <c r="AS9" s="150">
        <v>2009</v>
      </c>
      <c r="AT9" s="150">
        <v>2010</v>
      </c>
      <c r="AU9" s="190">
        <v>2011</v>
      </c>
      <c r="AV9" s="150">
        <v>2012</v>
      </c>
      <c r="AW9" s="150">
        <v>2013</v>
      </c>
      <c r="AX9" s="150">
        <v>2014</v>
      </c>
      <c r="AY9" s="150">
        <v>2015</v>
      </c>
      <c r="AZ9" s="189" t="s">
        <v>325</v>
      </c>
      <c r="BA9" s="189" t="s">
        <v>326</v>
      </c>
    </row>
    <row r="10" spans="37:53" ht="12" customHeight="1">
      <c r="AK10" s="191" t="s">
        <v>159</v>
      </c>
      <c r="AL10" s="192">
        <v>25668</v>
      </c>
      <c r="AM10" s="192">
        <v>72162</v>
      </c>
      <c r="AN10" s="192">
        <v>50688</v>
      </c>
      <c r="AO10" s="192">
        <v>85423</v>
      </c>
      <c r="AP10" s="151">
        <v>86123</v>
      </c>
      <c r="AQ10" s="151">
        <v>73945</v>
      </c>
      <c r="AR10" s="151">
        <v>102085</v>
      </c>
      <c r="AS10" s="151">
        <v>76384</v>
      </c>
      <c r="AT10" s="151">
        <v>89288</v>
      </c>
      <c r="AU10" s="151">
        <v>128986</v>
      </c>
      <c r="AV10" s="151">
        <v>187700.777</v>
      </c>
      <c r="AW10" s="151">
        <v>219229.934</v>
      </c>
      <c r="AX10" s="151">
        <v>224997.767</v>
      </c>
      <c r="AY10" s="151">
        <v>212543.79512999998</v>
      </c>
      <c r="AZ10" s="151">
        <v>108424.75894</v>
      </c>
      <c r="BA10" s="151">
        <v>96924.53848999999</v>
      </c>
    </row>
    <row r="11" spans="37:53" ht="12" customHeight="1">
      <c r="AK11" s="186" t="s">
        <v>160</v>
      </c>
      <c r="AL11" s="192">
        <v>44970</v>
      </c>
      <c r="AM11" s="192">
        <v>55458</v>
      </c>
      <c r="AN11" s="192">
        <v>85519</v>
      </c>
      <c r="AO11" s="192">
        <v>115211</v>
      </c>
      <c r="AP11" s="151">
        <v>121980</v>
      </c>
      <c r="AQ11" s="151">
        <v>173548</v>
      </c>
      <c r="AR11" s="151">
        <v>226406</v>
      </c>
      <c r="AS11" s="151">
        <v>129655</v>
      </c>
      <c r="AT11" s="151">
        <v>159263</v>
      </c>
      <c r="AU11" s="151">
        <v>201828</v>
      </c>
      <c r="AV11" s="151">
        <v>212166.809</v>
      </c>
      <c r="AW11" s="151">
        <v>269747.933</v>
      </c>
      <c r="AX11" s="151">
        <v>299788.25544</v>
      </c>
      <c r="AY11" s="151">
        <v>172765.05684</v>
      </c>
      <c r="AZ11" s="151">
        <v>101883.22394</v>
      </c>
      <c r="BA11" s="151">
        <v>91519.51626</v>
      </c>
    </row>
    <row r="12" spans="37:53" ht="12" customHeight="1">
      <c r="AK12" s="150" t="s">
        <v>161</v>
      </c>
      <c r="AL12" s="151">
        <f>AL11-AL10</f>
        <v>19302</v>
      </c>
      <c r="AM12" s="151">
        <f>AM11-AM10</f>
        <v>-16704</v>
      </c>
      <c r="AN12" s="151">
        <f>AN11-AN10</f>
        <v>34831</v>
      </c>
      <c r="AO12" s="151">
        <f>AO11-AO10</f>
        <v>29788</v>
      </c>
      <c r="AP12" s="151">
        <f aca="true" t="shared" si="0" ref="AP12:AW12">AP11-AP10</f>
        <v>35857</v>
      </c>
      <c r="AQ12" s="151">
        <f t="shared" si="0"/>
        <v>99603</v>
      </c>
      <c r="AR12" s="151">
        <f t="shared" si="0"/>
        <v>124321</v>
      </c>
      <c r="AS12" s="151">
        <f t="shared" si="0"/>
        <v>53271</v>
      </c>
      <c r="AT12" s="151">
        <f t="shared" si="0"/>
        <v>69975</v>
      </c>
      <c r="AU12" s="151">
        <f t="shared" si="0"/>
        <v>72842</v>
      </c>
      <c r="AV12" s="151">
        <f t="shared" si="0"/>
        <v>24466.032000000007</v>
      </c>
      <c r="AW12" s="151">
        <f t="shared" si="0"/>
        <v>50517.99900000001</v>
      </c>
      <c r="AX12" s="151">
        <f>AX11-AX10</f>
        <v>74790.48843999999</v>
      </c>
      <c r="AY12" s="151">
        <f>AY11-AY10</f>
        <v>-39778.73828999998</v>
      </c>
      <c r="AZ12" s="151">
        <f>AZ11-AZ10</f>
        <v>-6541.5350000000035</v>
      </c>
      <c r="BA12" s="151">
        <f>BA11-BA10</f>
        <v>-5405.022229999988</v>
      </c>
    </row>
    <row r="13" ht="12" customHeight="1"/>
    <row r="14" ht="12" customHeight="1"/>
    <row r="15" spans="44:46" ht="12" customHeight="1">
      <c r="AR15" s="151"/>
      <c r="AS15" s="151"/>
      <c r="AT15" s="151"/>
    </row>
    <row r="16" ht="12" customHeight="1"/>
    <row r="17" spans="44:46" ht="12" customHeight="1">
      <c r="AR17" s="151"/>
      <c r="AS17" s="151"/>
      <c r="AT17" s="151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50" t="s">
        <v>162</v>
      </c>
    </row>
    <row r="31" ht="12" customHeight="1"/>
    <row r="32" spans="38:53" ht="12" customHeight="1">
      <c r="AL32" s="193">
        <v>2002</v>
      </c>
      <c r="AM32" s="194">
        <v>2003</v>
      </c>
      <c r="AN32" s="195">
        <v>2004</v>
      </c>
      <c r="AO32" s="195">
        <v>2005</v>
      </c>
      <c r="AP32" s="189">
        <v>2006</v>
      </c>
      <c r="AQ32" s="189">
        <v>2007</v>
      </c>
      <c r="AR32" s="189">
        <v>2008</v>
      </c>
      <c r="AS32" s="189">
        <v>2009</v>
      </c>
      <c r="AT32" s="150">
        <v>2010</v>
      </c>
      <c r="AU32" s="190">
        <v>2011</v>
      </c>
      <c r="AV32" s="150">
        <f>AV9</f>
        <v>2012</v>
      </c>
      <c r="AW32" s="150">
        <v>2013</v>
      </c>
      <c r="AX32" s="150">
        <v>2014</v>
      </c>
      <c r="AY32" s="150">
        <f>AY9</f>
        <v>2015</v>
      </c>
      <c r="AZ32" s="189" t="str">
        <f>AZ9</f>
        <v>2015 ene-jun</v>
      </c>
      <c r="BA32" s="189" t="str">
        <f>BA9</f>
        <v>2016 ene-jun</v>
      </c>
    </row>
    <row r="33" spans="37:53" ht="12" customHeight="1">
      <c r="AK33" s="150" t="s">
        <v>160</v>
      </c>
      <c r="AL33" s="196">
        <v>5438</v>
      </c>
      <c r="AM33" s="197">
        <v>1732</v>
      </c>
      <c r="AN33" s="196">
        <v>124.8</v>
      </c>
      <c r="AO33" s="196">
        <v>2683.14</v>
      </c>
      <c r="AP33" s="151">
        <v>51.2</v>
      </c>
      <c r="AQ33" s="151">
        <v>3.546</v>
      </c>
      <c r="AR33" s="151">
        <v>905.941</v>
      </c>
      <c r="AS33" s="151">
        <v>46.076</v>
      </c>
      <c r="AT33" s="151">
        <v>10904.167</v>
      </c>
      <c r="AU33" s="151">
        <v>19332</v>
      </c>
      <c r="AV33" s="151">
        <v>24722.592</v>
      </c>
      <c r="AW33" s="151">
        <v>22047.008</v>
      </c>
      <c r="AX33" s="151">
        <v>18627.3737</v>
      </c>
      <c r="AY33" s="151">
        <v>3938.38127</v>
      </c>
      <c r="AZ33" s="151">
        <v>2185.38952</v>
      </c>
      <c r="BA33" s="151">
        <v>11628.79959</v>
      </c>
    </row>
    <row r="34" spans="37:53" ht="12" customHeight="1">
      <c r="AK34" s="150" t="s">
        <v>159</v>
      </c>
      <c r="AL34" s="196">
        <v>15926</v>
      </c>
      <c r="AM34" s="197">
        <v>48103</v>
      </c>
      <c r="AN34" s="196">
        <v>34183</v>
      </c>
      <c r="AO34" s="196">
        <v>65933</v>
      </c>
      <c r="AP34" s="151">
        <v>67546</v>
      </c>
      <c r="AQ34" s="151">
        <v>40935</v>
      </c>
      <c r="AR34" s="151">
        <v>52177</v>
      </c>
      <c r="AS34" s="151">
        <v>53324</v>
      </c>
      <c r="AT34" s="151">
        <v>48690</v>
      </c>
      <c r="AU34" s="151">
        <v>66968</v>
      </c>
      <c r="AV34" s="151">
        <v>81738.159</v>
      </c>
      <c r="AW34" s="151">
        <v>76079.264</v>
      </c>
      <c r="AX34" s="151">
        <v>70930.067</v>
      </c>
      <c r="AY34" s="151">
        <v>64906.6165</v>
      </c>
      <c r="AZ34" s="151">
        <v>33068.24725</v>
      </c>
      <c r="BA34" s="151">
        <v>26147.0935</v>
      </c>
    </row>
    <row r="35" spans="37:53" ht="12" customHeight="1">
      <c r="AK35" s="150" t="s">
        <v>161</v>
      </c>
      <c r="AL35" s="151">
        <f>AL33-AL34</f>
        <v>-10488</v>
      </c>
      <c r="AM35" s="151">
        <f>AM33-AM34</f>
        <v>-46371</v>
      </c>
      <c r="AN35" s="151">
        <f>AN33-AN34</f>
        <v>-34058.2</v>
      </c>
      <c r="AO35" s="151">
        <f>AO33-AO34</f>
        <v>-63249.86</v>
      </c>
      <c r="AP35" s="151">
        <f aca="true" t="shared" si="1" ref="AP35:AW35">AP33-AP34</f>
        <v>-67494.8</v>
      </c>
      <c r="AQ35" s="151">
        <f t="shared" si="1"/>
        <v>-40931.454</v>
      </c>
      <c r="AR35" s="151">
        <f t="shared" si="1"/>
        <v>-51271.059</v>
      </c>
      <c r="AS35" s="151">
        <f t="shared" si="1"/>
        <v>-53277.924</v>
      </c>
      <c r="AT35" s="151">
        <f t="shared" si="1"/>
        <v>-37785.833</v>
      </c>
      <c r="AU35" s="151">
        <f t="shared" si="1"/>
        <v>-47636</v>
      </c>
      <c r="AV35" s="151">
        <f t="shared" si="1"/>
        <v>-57015.566999999995</v>
      </c>
      <c r="AW35" s="151">
        <f t="shared" si="1"/>
        <v>-54032.255999999994</v>
      </c>
      <c r="AX35" s="151">
        <f>AX33-AX34</f>
        <v>-52302.6933</v>
      </c>
      <c r="AY35" s="151">
        <f>AY33-AY34</f>
        <v>-60968.23523</v>
      </c>
      <c r="AZ35" s="151">
        <f>AZ33-AZ34</f>
        <v>-30882.85773</v>
      </c>
      <c r="BA35" s="151">
        <f>BA33-BA34</f>
        <v>-14518.293909999999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paperSize="11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F35" sqref="F35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5" t="s">
        <v>28</v>
      </c>
      <c r="B2" s="215"/>
      <c r="C2" s="215"/>
      <c r="D2" s="21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6" t="s">
        <v>163</v>
      </c>
      <c r="B5" s="216"/>
      <c r="C5" s="216"/>
      <c r="D5" s="21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6" t="s">
        <v>164</v>
      </c>
      <c r="B6" s="216"/>
      <c r="C6" s="216"/>
      <c r="D6" s="216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6" t="s">
        <v>205</v>
      </c>
      <c r="B7" s="216"/>
      <c r="C7" s="216"/>
      <c r="D7" s="216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2002</v>
      </c>
      <c r="B10" s="132">
        <v>32.5</v>
      </c>
      <c r="C10" s="132">
        <v>12066</v>
      </c>
      <c r="D10" s="132">
        <f aca="true" t="shared" si="0" ref="D10:D19">B10-C10</f>
        <v>-12033.5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2003</v>
      </c>
      <c r="B11" s="117">
        <v>0.4</v>
      </c>
      <c r="C11" s="117">
        <v>29071.028</v>
      </c>
      <c r="D11" s="117">
        <f t="shared" si="0"/>
        <v>-29070.627999999997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2004</v>
      </c>
      <c r="B12" s="117">
        <v>40.897</v>
      </c>
      <c r="C12" s="117">
        <v>22313</v>
      </c>
      <c r="D12" s="117">
        <f t="shared" si="0"/>
        <v>-22272.103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2005</v>
      </c>
      <c r="B13" s="117">
        <v>1823.93</v>
      </c>
      <c r="C13" s="117">
        <v>37784</v>
      </c>
      <c r="D13" s="117">
        <f t="shared" si="0"/>
        <v>-35960.07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2006</v>
      </c>
      <c r="B14" s="133">
        <v>26.898</v>
      </c>
      <c r="C14" s="117">
        <v>37784</v>
      </c>
      <c r="D14" s="117">
        <f t="shared" si="0"/>
        <v>-37757.102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2007</v>
      </c>
      <c r="B15" s="133"/>
      <c r="C15" s="117">
        <v>24660</v>
      </c>
      <c r="D15" s="117">
        <f t="shared" si="0"/>
        <v>-24660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2008</v>
      </c>
      <c r="B16" s="133">
        <v>0.2</v>
      </c>
      <c r="C16" s="117">
        <v>40905</v>
      </c>
      <c r="D16" s="117">
        <f t="shared" si="0"/>
        <v>-40904.8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2009</v>
      </c>
      <c r="B17" s="117"/>
      <c r="C17" s="117">
        <v>37915</v>
      </c>
      <c r="D17" s="117">
        <f t="shared" si="0"/>
        <v>-37915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2010</v>
      </c>
      <c r="B18" s="117">
        <v>235.972</v>
      </c>
      <c r="C18" s="117">
        <v>38472</v>
      </c>
      <c r="D18" s="117">
        <f t="shared" si="0"/>
        <v>-38236.028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2011</v>
      </c>
      <c r="B19" s="117">
        <v>2559.598</v>
      </c>
      <c r="C19" s="117">
        <v>55864</v>
      </c>
      <c r="D19" s="117">
        <f t="shared" si="0"/>
        <v>-53304.402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2012</v>
      </c>
      <c r="B20" s="117">
        <v>2365.161</v>
      </c>
      <c r="C20" s="117">
        <v>71254.761</v>
      </c>
      <c r="D20" s="117">
        <f aca="true" t="shared" si="1" ref="D20:D25">B20-C20</f>
        <v>-68889.6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2013</v>
      </c>
      <c r="B21" s="117">
        <v>2641.23424</v>
      </c>
      <c r="C21" s="117">
        <v>63162.12878</v>
      </c>
      <c r="D21" s="117">
        <f t="shared" si="1"/>
        <v>-60520.89454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2014</v>
      </c>
      <c r="B22" s="117">
        <v>3005.41601</v>
      </c>
      <c r="C22" s="117">
        <v>48300.21211</v>
      </c>
      <c r="D22" s="117">
        <f t="shared" si="1"/>
        <v>-45294.7961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2015</v>
      </c>
      <c r="B23" s="117">
        <v>2363.61008</v>
      </c>
      <c r="C23" s="117">
        <v>41029.68685</v>
      </c>
      <c r="D23" s="117">
        <f t="shared" si="1"/>
        <v>-38666.07677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50" t="s">
        <v>325</v>
      </c>
      <c r="B24" s="117">
        <v>1230.98553</v>
      </c>
      <c r="C24" s="117">
        <v>19504.56135</v>
      </c>
      <c r="D24" s="117">
        <f t="shared" si="1"/>
        <v>-18273.57582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50" t="s">
        <v>326</v>
      </c>
      <c r="B25" s="117">
        <v>1294.9406000000001</v>
      </c>
      <c r="C25" s="117">
        <v>20040.47415</v>
      </c>
      <c r="D25" s="117">
        <f t="shared" si="1"/>
        <v>-18745.533549999996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203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2" sqref="B42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1" t="s">
        <v>0</v>
      </c>
      <c r="B1" s="211"/>
    </row>
    <row r="2" spans="1:2" ht="12">
      <c r="A2" s="10"/>
      <c r="B2" s="11"/>
    </row>
    <row r="3" spans="1:3" ht="12">
      <c r="A3" s="10"/>
      <c r="B3" s="11" t="s">
        <v>228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177</v>
      </c>
      <c r="B5" s="12" t="s">
        <v>5</v>
      </c>
      <c r="C5" s="7">
        <v>6</v>
      </c>
    </row>
    <row r="6" spans="1:3" ht="12">
      <c r="A6" s="10" t="s">
        <v>179</v>
      </c>
      <c r="B6" s="12" t="s">
        <v>307</v>
      </c>
      <c r="C6" s="7">
        <v>7</v>
      </c>
    </row>
    <row r="7" spans="1:3" ht="12">
      <c r="A7" s="10" t="s">
        <v>180</v>
      </c>
      <c r="B7" s="12" t="s">
        <v>8</v>
      </c>
      <c r="C7" s="7">
        <v>8</v>
      </c>
    </row>
    <row r="8" spans="1:3" ht="12">
      <c r="A8" s="10" t="s">
        <v>181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308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307</v>
      </c>
      <c r="C25" s="7">
        <v>7</v>
      </c>
    </row>
    <row r="26" spans="1:3" ht="12">
      <c r="A26" s="10" t="s">
        <v>182</v>
      </c>
      <c r="B26" s="12" t="s">
        <v>40</v>
      </c>
      <c r="C26" s="7">
        <v>9</v>
      </c>
    </row>
    <row r="27" spans="1:3" ht="12">
      <c r="A27" s="10" t="s">
        <v>183</v>
      </c>
      <c r="B27" s="12" t="s">
        <v>42</v>
      </c>
      <c r="C27" s="7">
        <v>9</v>
      </c>
    </row>
    <row r="28" spans="1:3" ht="12">
      <c r="A28" s="10" t="s">
        <v>36</v>
      </c>
      <c r="B28" s="12" t="s">
        <v>265</v>
      </c>
      <c r="C28" s="7">
        <v>10</v>
      </c>
    </row>
    <row r="29" spans="1:3" ht="12">
      <c r="A29" s="10" t="s">
        <v>37</v>
      </c>
      <c r="B29" s="12" t="s">
        <v>309</v>
      </c>
      <c r="C29" s="7">
        <v>10</v>
      </c>
    </row>
    <row r="30" spans="1:3" ht="12">
      <c r="A30" s="10" t="s">
        <v>38</v>
      </c>
      <c r="B30" s="12" t="s">
        <v>266</v>
      </c>
      <c r="C30" s="7">
        <v>11</v>
      </c>
    </row>
    <row r="31" spans="1:3" ht="12">
      <c r="A31" s="10" t="s">
        <v>39</v>
      </c>
      <c r="B31" s="12" t="s">
        <v>310</v>
      </c>
      <c r="C31" s="7">
        <v>11</v>
      </c>
    </row>
    <row r="32" spans="1:3" ht="12">
      <c r="A32" s="10" t="s">
        <v>41</v>
      </c>
      <c r="B32" s="12" t="s">
        <v>311</v>
      </c>
      <c r="C32" s="7">
        <v>12</v>
      </c>
    </row>
    <row r="33" spans="1:3" ht="12">
      <c r="A33" s="10" t="s">
        <v>43</v>
      </c>
      <c r="B33" s="12" t="s">
        <v>308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267</v>
      </c>
      <c r="C37" s="7">
        <v>19</v>
      </c>
    </row>
    <row r="38" spans="1:3" ht="12">
      <c r="A38" s="10" t="s">
        <v>48</v>
      </c>
      <c r="B38" s="12" t="s">
        <v>312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8" t="s">
        <v>268</v>
      </c>
      <c r="C40" s="7">
        <v>21</v>
      </c>
    </row>
    <row r="41" spans="1:3" ht="12">
      <c r="A41" s="10" t="s">
        <v>53</v>
      </c>
      <c r="B41" s="12" t="s">
        <v>313</v>
      </c>
      <c r="C41" s="7">
        <v>21</v>
      </c>
    </row>
    <row r="42" spans="1:3" ht="12">
      <c r="A42" s="10" t="s">
        <v>55</v>
      </c>
      <c r="B42" s="12" t="s">
        <v>314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12" t="s">
        <v>197</v>
      </c>
      <c r="B47" s="212"/>
      <c r="C47" s="212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1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26" sqref="C26"/>
    </sheetView>
  </sheetViews>
  <sheetFormatPr defaultColWidth="10.90625" defaultRowHeight="18"/>
  <cols>
    <col min="1" max="16384" width="10.90625" style="156" customWidth="1"/>
  </cols>
  <sheetData>
    <row r="1" spans="1:5" ht="14.25">
      <c r="A1" s="155"/>
      <c r="B1" s="155"/>
      <c r="C1" s="155"/>
      <c r="D1" s="155"/>
      <c r="E1" s="155"/>
    </row>
    <row r="2" spans="1:5" ht="14.25">
      <c r="A2" s="155"/>
      <c r="B2" s="155"/>
      <c r="C2" s="155"/>
      <c r="D2" s="155"/>
      <c r="E2" s="155"/>
    </row>
    <row r="3" spans="1:5" ht="14.25">
      <c r="A3" s="155"/>
      <c r="B3" s="155"/>
      <c r="C3" s="155"/>
      <c r="D3" s="155"/>
      <c r="E3" s="155"/>
    </row>
    <row r="4" spans="1:5" ht="15">
      <c r="A4" s="213" t="s">
        <v>228</v>
      </c>
      <c r="B4" s="213"/>
      <c r="C4" s="213"/>
      <c r="D4" s="213"/>
      <c r="E4" s="213"/>
    </row>
    <row r="5" spans="1:5" ht="14.25">
      <c r="A5" s="155"/>
      <c r="B5" s="155"/>
      <c r="C5" s="155"/>
      <c r="D5" s="155"/>
      <c r="E5" s="155"/>
    </row>
    <row r="6" spans="1:5" ht="14.25">
      <c r="A6" s="155"/>
      <c r="B6" s="155"/>
      <c r="C6" s="155"/>
      <c r="D6" s="155"/>
      <c r="E6" s="155"/>
    </row>
    <row r="7" spans="1:5" ht="47.25" customHeight="1">
      <c r="A7" s="214" t="s">
        <v>229</v>
      </c>
      <c r="B7" s="214"/>
      <c r="C7" s="214"/>
      <c r="D7" s="214"/>
      <c r="E7" s="214"/>
    </row>
    <row r="8" spans="1:5" ht="12.75" customHeight="1">
      <c r="A8" s="157"/>
      <c r="B8" s="157"/>
      <c r="C8" s="157"/>
      <c r="D8" s="157"/>
      <c r="E8" s="157"/>
    </row>
    <row r="9" spans="1:5" ht="80.25" customHeight="1">
      <c r="A9" s="214" t="s">
        <v>230</v>
      </c>
      <c r="B9" s="214"/>
      <c r="C9" s="214"/>
      <c r="D9" s="214"/>
      <c r="E9" s="214"/>
    </row>
    <row r="10" spans="1:5" ht="14.25">
      <c r="A10" s="155"/>
      <c r="B10" s="155"/>
      <c r="C10" s="155"/>
      <c r="D10" s="155"/>
      <c r="E10" s="155"/>
    </row>
    <row r="11" spans="1:5" ht="14.25">
      <c r="A11" s="155"/>
      <c r="B11" s="155"/>
      <c r="C11" s="155"/>
      <c r="D11" s="155"/>
      <c r="E11" s="155"/>
    </row>
    <row r="12" spans="1:5" ht="14.25">
      <c r="A12" s="155"/>
      <c r="B12" s="155"/>
      <c r="C12" s="155"/>
      <c r="D12" s="155"/>
      <c r="E12" s="155"/>
    </row>
    <row r="13" spans="1:5" ht="14.25">
      <c r="A13" s="155"/>
      <c r="B13" s="155"/>
      <c r="C13" s="155"/>
      <c r="D13" s="155"/>
      <c r="E13" s="155"/>
    </row>
    <row r="14" spans="1:5" ht="14.25">
      <c r="A14" s="155"/>
      <c r="B14" s="155"/>
      <c r="C14" s="155"/>
      <c r="D14" s="155"/>
      <c r="E14" s="155"/>
    </row>
    <row r="15" spans="1:5" ht="14.25">
      <c r="A15" s="155"/>
      <c r="B15" s="155"/>
      <c r="C15" s="155"/>
      <c r="D15" s="155"/>
      <c r="E15" s="155"/>
    </row>
    <row r="16" spans="1:5" ht="14.25">
      <c r="A16" s="155"/>
      <c r="B16" s="155"/>
      <c r="C16" s="155"/>
      <c r="D16" s="155"/>
      <c r="E16" s="155"/>
    </row>
    <row r="17" spans="1:5" ht="14.25">
      <c r="A17" s="155"/>
      <c r="B17" s="155"/>
      <c r="C17" s="155"/>
      <c r="D17" s="155"/>
      <c r="E17" s="155"/>
    </row>
    <row r="18" spans="1:5" ht="14.25">
      <c r="A18" s="155"/>
      <c r="B18" s="155"/>
      <c r="C18" s="155"/>
      <c r="D18" s="155"/>
      <c r="E18" s="155"/>
    </row>
    <row r="19" spans="1:5" ht="14.25">
      <c r="A19" s="155"/>
      <c r="B19" s="155"/>
      <c r="C19" s="155"/>
      <c r="D19" s="155"/>
      <c r="E19" s="155"/>
    </row>
    <row r="20" spans="1:5" ht="14.25">
      <c r="A20" s="155"/>
      <c r="B20" s="155"/>
      <c r="C20" s="155"/>
      <c r="D20" s="155"/>
      <c r="E20" s="155"/>
    </row>
    <row r="21" spans="1:5" ht="14.25">
      <c r="A21" s="155"/>
      <c r="B21" s="155"/>
      <c r="C21" s="155"/>
      <c r="D21" s="155"/>
      <c r="E21" s="155"/>
    </row>
    <row r="22" spans="1:5" ht="14.25">
      <c r="A22" s="155"/>
      <c r="B22" s="155"/>
      <c r="C22" s="155"/>
      <c r="D22" s="155"/>
      <c r="E22" s="155"/>
    </row>
    <row r="23" spans="1:5" ht="14.25">
      <c r="A23" s="155"/>
      <c r="B23" s="155"/>
      <c r="C23" s="155"/>
      <c r="D23" s="155"/>
      <c r="E23" s="155"/>
    </row>
    <row r="24" spans="1:5" ht="14.25">
      <c r="A24" s="155"/>
      <c r="B24" s="155"/>
      <c r="C24" s="155"/>
      <c r="D24" s="155"/>
      <c r="E24" s="155"/>
    </row>
    <row r="25" spans="1:5" ht="14.25">
      <c r="A25" s="155"/>
      <c r="B25" s="155"/>
      <c r="C25" s="155"/>
      <c r="D25" s="155"/>
      <c r="E25" s="155"/>
    </row>
    <row r="26" spans="1:5" ht="14.25">
      <c r="A26" s="155"/>
      <c r="B26" s="155"/>
      <c r="C26" s="155"/>
      <c r="D26" s="155"/>
      <c r="E26" s="155"/>
    </row>
    <row r="27" spans="1:5" ht="14.25">
      <c r="A27" s="155"/>
      <c r="B27" s="155"/>
      <c r="C27" s="155"/>
      <c r="D27" s="155"/>
      <c r="E27" s="155"/>
    </row>
    <row r="28" spans="1:5" ht="14.25">
      <c r="A28" s="155"/>
      <c r="B28" s="155"/>
      <c r="C28" s="155"/>
      <c r="D28" s="155"/>
      <c r="E28" s="155"/>
    </row>
    <row r="29" spans="1:5" ht="14.25">
      <c r="A29" s="155"/>
      <c r="B29" s="155"/>
      <c r="C29" s="155"/>
      <c r="D29" s="155"/>
      <c r="E29" s="155"/>
    </row>
    <row r="30" spans="1:5" ht="14.25">
      <c r="A30" s="155"/>
      <c r="B30" s="155"/>
      <c r="C30" s="155"/>
      <c r="D30" s="155"/>
      <c r="E30" s="155"/>
    </row>
    <row r="31" spans="1:5" ht="14.25">
      <c r="A31" s="155"/>
      <c r="B31" s="155"/>
      <c r="C31" s="155"/>
      <c r="D31" s="155"/>
      <c r="E31" s="155"/>
    </row>
    <row r="32" spans="1:5" ht="14.25">
      <c r="A32" s="155"/>
      <c r="B32" s="155"/>
      <c r="C32" s="155"/>
      <c r="D32" s="155"/>
      <c r="E32" s="155"/>
    </row>
    <row r="33" spans="1:5" ht="14.25">
      <c r="A33" s="155"/>
      <c r="B33" s="155"/>
      <c r="C33" s="155"/>
      <c r="D33" s="155"/>
      <c r="E33" s="155"/>
    </row>
    <row r="34" spans="1:5" ht="14.25">
      <c r="A34" s="155"/>
      <c r="B34" s="155"/>
      <c r="C34" s="155"/>
      <c r="D34" s="155"/>
      <c r="E34" s="155"/>
    </row>
    <row r="35" spans="1:5" ht="14.25">
      <c r="A35" s="155"/>
      <c r="B35" s="155"/>
      <c r="C35" s="155"/>
      <c r="D35" s="155"/>
      <c r="E35" s="155"/>
    </row>
    <row r="36" spans="1:5" ht="14.25">
      <c r="A36" s="155"/>
      <c r="B36" s="155"/>
      <c r="C36" s="155"/>
      <c r="D36" s="155"/>
      <c r="E36" s="155"/>
    </row>
    <row r="37" spans="1:5" ht="14.25">
      <c r="A37" s="155"/>
      <c r="B37" s="155"/>
      <c r="C37" s="155"/>
      <c r="D37" s="155"/>
      <c r="E37" s="155"/>
    </row>
    <row r="38" spans="1:5" ht="14.25">
      <c r="A38" s="155"/>
      <c r="B38" s="155"/>
      <c r="C38" s="155"/>
      <c r="D38" s="155"/>
      <c r="E38" s="155"/>
    </row>
    <row r="39" spans="1:5" ht="14.25">
      <c r="A39" s="155"/>
      <c r="B39" s="155"/>
      <c r="C39" s="155"/>
      <c r="D39" s="155"/>
      <c r="E39" s="155"/>
    </row>
    <row r="40" spans="1:5" ht="14.25">
      <c r="A40" s="155"/>
      <c r="B40" s="155"/>
      <c r="C40" s="155"/>
      <c r="D40" s="155"/>
      <c r="E40" s="155"/>
    </row>
    <row r="41" spans="1:5" ht="14.25">
      <c r="A41" s="155"/>
      <c r="B41" s="155"/>
      <c r="C41" s="155"/>
      <c r="D41" s="155"/>
      <c r="E41" s="155"/>
    </row>
    <row r="42" spans="1:5" ht="14.25">
      <c r="A42" s="155"/>
      <c r="B42" s="155"/>
      <c r="C42" s="155"/>
      <c r="D42" s="155"/>
      <c r="E42" s="155"/>
    </row>
    <row r="43" spans="1:5" ht="14.25">
      <c r="A43" s="155"/>
      <c r="B43" s="155"/>
      <c r="C43" s="155"/>
      <c r="D43" s="155"/>
      <c r="E43" s="155"/>
    </row>
    <row r="44" spans="1:5" ht="14.25">
      <c r="A44" s="155"/>
      <c r="B44" s="155"/>
      <c r="C44" s="155"/>
      <c r="D44" s="155"/>
      <c r="E44" s="155"/>
    </row>
    <row r="45" spans="1:5" ht="14.25">
      <c r="A45" s="155"/>
      <c r="B45" s="155"/>
      <c r="C45" s="155"/>
      <c r="D45" s="155"/>
      <c r="E45" s="155"/>
    </row>
    <row r="46" spans="1:5" ht="14.25">
      <c r="A46" s="155"/>
      <c r="B46" s="155"/>
      <c r="C46" s="155"/>
      <c r="D46" s="155"/>
      <c r="E46" s="155"/>
    </row>
    <row r="47" spans="1:5" ht="14.25">
      <c r="A47" s="155"/>
      <c r="B47" s="155"/>
      <c r="C47" s="155"/>
      <c r="D47" s="155"/>
      <c r="E47" s="155"/>
    </row>
    <row r="48" spans="1:5" ht="14.25">
      <c r="A48" s="155"/>
      <c r="B48" s="155"/>
      <c r="C48" s="155"/>
      <c r="D48" s="155"/>
      <c r="E48" s="155"/>
    </row>
    <row r="49" spans="1:5" ht="14.25">
      <c r="A49" s="155"/>
      <c r="B49" s="155"/>
      <c r="C49" s="155"/>
      <c r="D49" s="155"/>
      <c r="E49" s="155"/>
    </row>
    <row r="50" spans="1:5" ht="14.25">
      <c r="A50" s="155"/>
      <c r="B50" s="155"/>
      <c r="C50" s="155"/>
      <c r="D50" s="155"/>
      <c r="E50" s="155"/>
    </row>
    <row r="51" spans="1:5" ht="14.25">
      <c r="A51" s="155"/>
      <c r="B51" s="155"/>
      <c r="C51" s="155"/>
      <c r="D51" s="155"/>
      <c r="E51" s="155"/>
    </row>
    <row r="52" spans="1:5" ht="14.25">
      <c r="A52" s="155"/>
      <c r="B52" s="155"/>
      <c r="C52" s="155"/>
      <c r="D52" s="155"/>
      <c r="E52" s="155"/>
    </row>
    <row r="53" spans="1:5" ht="14.25">
      <c r="A53" s="155"/>
      <c r="B53" s="155"/>
      <c r="C53" s="155"/>
      <c r="D53" s="155"/>
      <c r="E53" s="155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E32" sqref="E32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5" t="s">
        <v>1</v>
      </c>
      <c r="B1" s="215"/>
      <c r="C1" s="215"/>
      <c r="D1" s="215"/>
      <c r="E1" s="215"/>
    </row>
    <row r="2" spans="1:5" ht="15" customHeight="1">
      <c r="A2" s="49"/>
      <c r="B2" s="49"/>
      <c r="C2" s="49"/>
      <c r="D2" s="49"/>
      <c r="E2" s="49"/>
    </row>
    <row r="3" spans="1:5" ht="15" customHeight="1">
      <c r="A3" s="216" t="s">
        <v>3</v>
      </c>
      <c r="B3" s="216"/>
      <c r="C3" s="216"/>
      <c r="D3" s="216"/>
      <c r="E3" s="216"/>
    </row>
    <row r="4" spans="1:5" ht="15" customHeight="1">
      <c r="A4" s="217" t="s">
        <v>315</v>
      </c>
      <c r="B4" s="217"/>
      <c r="C4" s="217"/>
      <c r="D4" s="217"/>
      <c r="E4" s="217"/>
    </row>
    <row r="5" spans="1:5" ht="15" customHeight="1">
      <c r="A5" s="219" t="s">
        <v>83</v>
      </c>
      <c r="B5" s="218" t="s">
        <v>212</v>
      </c>
      <c r="C5" s="218"/>
      <c r="D5" s="36" t="s">
        <v>125</v>
      </c>
      <c r="E5" s="41" t="s">
        <v>124</v>
      </c>
    </row>
    <row r="6" spans="1:5" ht="15" customHeight="1">
      <c r="A6" s="220"/>
      <c r="B6" s="36">
        <v>2015</v>
      </c>
      <c r="C6" s="41">
        <v>2016</v>
      </c>
      <c r="D6" s="50" t="s">
        <v>64</v>
      </c>
      <c r="E6" s="23" t="s">
        <v>64</v>
      </c>
    </row>
    <row r="7" spans="1:8" ht="15" customHeight="1">
      <c r="A7" s="177" t="s">
        <v>85</v>
      </c>
      <c r="B7" s="176">
        <v>26763.15106</v>
      </c>
      <c r="C7" s="176">
        <v>25296.71925</v>
      </c>
      <c r="D7" s="123">
        <f>(C7/B7-1)*100</f>
        <v>-5.479294298016047</v>
      </c>
      <c r="E7" s="123">
        <f aca="true" t="shared" si="0" ref="E7:E24">C7/$C$44*100</f>
        <v>26.099396132394208</v>
      </c>
      <c r="G7" s="134"/>
      <c r="H7" s="145"/>
    </row>
    <row r="8" spans="1:8" ht="15" customHeight="1">
      <c r="A8" s="177" t="s">
        <v>84</v>
      </c>
      <c r="B8" s="178">
        <v>19504.56135</v>
      </c>
      <c r="C8" s="178">
        <v>20040.47415</v>
      </c>
      <c r="D8" s="55">
        <f>(C8/B8-1)*100</f>
        <v>2.7476280567570788</v>
      </c>
      <c r="E8" s="55">
        <f t="shared" si="0"/>
        <v>20.676367885999923</v>
      </c>
      <c r="G8" s="145"/>
      <c r="H8" s="145"/>
    </row>
    <row r="9" spans="1:8" ht="15" customHeight="1">
      <c r="A9" s="177" t="s">
        <v>86</v>
      </c>
      <c r="B9" s="178">
        <v>23860.63168</v>
      </c>
      <c r="C9" s="178">
        <v>17624.097420000002</v>
      </c>
      <c r="D9" s="55">
        <f>(C9/B9-1)*100</f>
        <v>-26.137339294447372</v>
      </c>
      <c r="E9" s="55">
        <f t="shared" si="0"/>
        <v>18.183318377954755</v>
      </c>
      <c r="G9" s="145"/>
      <c r="H9" s="145"/>
    </row>
    <row r="10" spans="1:5" ht="15" customHeight="1">
      <c r="A10" s="177" t="s">
        <v>90</v>
      </c>
      <c r="B10" s="178">
        <v>1880.1929499999999</v>
      </c>
      <c r="C10" s="178">
        <v>5635.33234</v>
      </c>
      <c r="D10" s="55">
        <f>(C10/B10-1)*100</f>
        <v>199.72095895796227</v>
      </c>
      <c r="E10" s="55">
        <f t="shared" si="0"/>
        <v>5.814144104056182</v>
      </c>
    </row>
    <row r="11" spans="1:8" ht="15" customHeight="1">
      <c r="A11" s="177" t="s">
        <v>232</v>
      </c>
      <c r="B11" s="178">
        <v>2801.8325099999997</v>
      </c>
      <c r="C11" s="178">
        <v>4591.94099</v>
      </c>
      <c r="D11" s="55">
        <f aca="true" t="shared" si="1" ref="D11:D33">(C11/B11-1)*100</f>
        <v>63.89063134969479</v>
      </c>
      <c r="E11" s="55">
        <f t="shared" si="0"/>
        <v>4.737645452367838</v>
      </c>
      <c r="G11" s="145"/>
      <c r="H11" s="145"/>
    </row>
    <row r="12" spans="1:8" ht="15" customHeight="1">
      <c r="A12" s="177" t="s">
        <v>317</v>
      </c>
      <c r="B12" s="178">
        <v>2318.1340499999997</v>
      </c>
      <c r="C12" s="178">
        <v>4071.6511800000003</v>
      </c>
      <c r="D12" s="55">
        <f t="shared" si="1"/>
        <v>75.64347411229306</v>
      </c>
      <c r="E12" s="55">
        <f t="shared" si="0"/>
        <v>4.200846600285938</v>
      </c>
      <c r="G12" s="145"/>
      <c r="H12" s="145"/>
    </row>
    <row r="13" spans="1:8" ht="15" customHeight="1">
      <c r="A13" s="177" t="s">
        <v>94</v>
      </c>
      <c r="B13" s="178">
        <v>6748.34742</v>
      </c>
      <c r="C13" s="178">
        <v>3817.5991200000003</v>
      </c>
      <c r="D13" s="55">
        <f t="shared" si="1"/>
        <v>-43.42912594147382</v>
      </c>
      <c r="E13" s="55">
        <f t="shared" si="0"/>
        <v>3.9387333481024243</v>
      </c>
      <c r="G13" s="145"/>
      <c r="H13" s="145"/>
    </row>
    <row r="14" spans="1:8" ht="15" customHeight="1">
      <c r="A14" s="177" t="s">
        <v>88</v>
      </c>
      <c r="B14" s="178">
        <v>10976.65552</v>
      </c>
      <c r="C14" s="178">
        <v>3442.77875</v>
      </c>
      <c r="D14" s="55">
        <f t="shared" si="1"/>
        <v>-68.63544871452794</v>
      </c>
      <c r="E14" s="55">
        <f t="shared" si="0"/>
        <v>3.552019750246427</v>
      </c>
      <c r="G14" s="145"/>
      <c r="H14" s="145"/>
    </row>
    <row r="15" spans="1:8" ht="15" customHeight="1">
      <c r="A15" s="177" t="s">
        <v>234</v>
      </c>
      <c r="B15" s="178">
        <v>2351.0089500000004</v>
      </c>
      <c r="C15" s="178">
        <v>2740.4208</v>
      </c>
      <c r="D15" s="55">
        <f t="shared" si="1"/>
        <v>16.56360559580172</v>
      </c>
      <c r="E15" s="55">
        <f t="shared" si="0"/>
        <v>2.8273756498543836</v>
      </c>
      <c r="G15" s="145"/>
      <c r="H15" s="145"/>
    </row>
    <row r="16" spans="1:8" ht="15" customHeight="1">
      <c r="A16" s="177" t="s">
        <v>87</v>
      </c>
      <c r="B16" s="178">
        <v>2587.0303799999997</v>
      </c>
      <c r="C16" s="178">
        <v>2663.8406</v>
      </c>
      <c r="D16" s="55">
        <f t="shared" si="1"/>
        <v>2.9690497875019206</v>
      </c>
      <c r="E16" s="55">
        <f t="shared" si="0"/>
        <v>2.748365523839803</v>
      </c>
      <c r="G16" s="145"/>
      <c r="H16" s="145"/>
    </row>
    <row r="17" spans="1:8" ht="15" customHeight="1">
      <c r="A17" s="177" t="s">
        <v>238</v>
      </c>
      <c r="B17" s="178">
        <v>352.54566</v>
      </c>
      <c r="C17" s="178">
        <v>1891.9943799999999</v>
      </c>
      <c r="D17" s="55">
        <f t="shared" si="1"/>
        <v>436.66647888957135</v>
      </c>
      <c r="E17" s="55">
        <f t="shared" si="0"/>
        <v>1.952028257730835</v>
      </c>
      <c r="G17" s="145"/>
      <c r="H17" s="145"/>
    </row>
    <row r="18" spans="1:8" ht="15" customHeight="1">
      <c r="A18" s="177" t="s">
        <v>89</v>
      </c>
      <c r="B18" s="178">
        <v>1991.53268</v>
      </c>
      <c r="C18" s="178">
        <v>1790.11731</v>
      </c>
      <c r="D18" s="55">
        <f t="shared" si="1"/>
        <v>-10.113585984438878</v>
      </c>
      <c r="E18" s="55">
        <f t="shared" si="0"/>
        <v>1.8469185800504915</v>
      </c>
      <c r="G18" s="145"/>
      <c r="H18" s="145"/>
    </row>
    <row r="19" spans="1:8" ht="15" customHeight="1">
      <c r="A19" s="177" t="s">
        <v>236</v>
      </c>
      <c r="B19" s="178">
        <v>1315.27883</v>
      </c>
      <c r="C19" s="178">
        <v>880.91322</v>
      </c>
      <c r="D19" s="55">
        <f t="shared" si="1"/>
        <v>-33.02460285170103</v>
      </c>
      <c r="E19" s="55">
        <f t="shared" si="0"/>
        <v>0.908865013673381</v>
      </c>
      <c r="G19" s="145"/>
      <c r="H19" s="145"/>
    </row>
    <row r="20" spans="1:8" ht="15" customHeight="1">
      <c r="A20" s="177" t="s">
        <v>233</v>
      </c>
      <c r="B20" s="178">
        <v>723.13106</v>
      </c>
      <c r="C20" s="178">
        <v>747.3996999999999</v>
      </c>
      <c r="D20" s="55">
        <f t="shared" si="1"/>
        <v>3.3560500084175438</v>
      </c>
      <c r="E20" s="55">
        <f t="shared" si="0"/>
        <v>0.7711150464514323</v>
      </c>
      <c r="G20" s="145"/>
      <c r="H20" s="145"/>
    </row>
    <row r="21" spans="1:8" ht="15" customHeight="1">
      <c r="A21" s="177" t="s">
        <v>93</v>
      </c>
      <c r="B21" s="178">
        <v>264.87053000000003</v>
      </c>
      <c r="C21" s="178">
        <v>398.09721</v>
      </c>
      <c r="D21" s="55">
        <f t="shared" si="1"/>
        <v>50.2987931499967</v>
      </c>
      <c r="E21" s="55">
        <f t="shared" si="0"/>
        <v>0.410729023013169</v>
      </c>
      <c r="G21" s="145"/>
      <c r="H21" s="145"/>
    </row>
    <row r="22" spans="1:8" ht="15" customHeight="1">
      <c r="A22" s="177" t="s">
        <v>249</v>
      </c>
      <c r="B22" s="178">
        <v>0.5309400000000001</v>
      </c>
      <c r="C22" s="178">
        <v>331.75718</v>
      </c>
      <c r="D22" s="55"/>
      <c r="E22" s="55">
        <f t="shared" si="0"/>
        <v>0.3422839924424591</v>
      </c>
      <c r="G22" s="145"/>
      <c r="H22" s="145"/>
    </row>
    <row r="23" spans="1:8" ht="15" customHeight="1">
      <c r="A23" s="177" t="s">
        <v>231</v>
      </c>
      <c r="B23" s="178">
        <v>1430.5786699999999</v>
      </c>
      <c r="C23" s="178">
        <v>273.61109999999996</v>
      </c>
      <c r="D23" s="55">
        <f t="shared" si="1"/>
        <v>-80.87409621450598</v>
      </c>
      <c r="E23" s="55">
        <f t="shared" si="0"/>
        <v>0.28229290978592514</v>
      </c>
      <c r="G23" s="145"/>
      <c r="H23" s="145"/>
    </row>
    <row r="24" spans="1:8" ht="15" customHeight="1">
      <c r="A24" s="177" t="s">
        <v>235</v>
      </c>
      <c r="B24" s="178">
        <v>287.26045</v>
      </c>
      <c r="C24" s="178">
        <v>263.21967</v>
      </c>
      <c r="D24" s="55">
        <f t="shared" si="1"/>
        <v>-8.36898361748023</v>
      </c>
      <c r="E24" s="55">
        <f t="shared" si="0"/>
        <v>0.271571754790617</v>
      </c>
      <c r="G24" s="145"/>
      <c r="H24" s="145"/>
    </row>
    <row r="25" spans="1:8" ht="15" customHeight="1">
      <c r="A25" s="177" t="s">
        <v>91</v>
      </c>
      <c r="B25" s="178">
        <v>1753.9398899999999</v>
      </c>
      <c r="C25" s="178">
        <v>237.625</v>
      </c>
      <c r="D25" s="55">
        <f t="shared" si="1"/>
        <v>-86.45193023120079</v>
      </c>
      <c r="E25" s="55">
        <f aca="true" t="shared" si="2" ref="E25:E34">C25/$C$44*100</f>
        <v>0.24516495378981504</v>
      </c>
      <c r="G25" s="145"/>
      <c r="H25" s="145"/>
    </row>
    <row r="26" spans="1:8" ht="15" customHeight="1">
      <c r="A26" s="177" t="s">
        <v>237</v>
      </c>
      <c r="B26" s="178">
        <v>64.02121</v>
      </c>
      <c r="C26" s="178">
        <v>81.58763</v>
      </c>
      <c r="D26" s="55">
        <f t="shared" si="1"/>
        <v>27.438437980163144</v>
      </c>
      <c r="E26" s="55">
        <f t="shared" si="2"/>
        <v>0.08417644414001274</v>
      </c>
      <c r="G26" s="145"/>
      <c r="H26" s="145"/>
    </row>
    <row r="27" spans="1:8" ht="15" customHeight="1">
      <c r="A27" s="177" t="s">
        <v>272</v>
      </c>
      <c r="B27" s="178">
        <v>45.48539</v>
      </c>
      <c r="C27" s="178">
        <v>45.69779</v>
      </c>
      <c r="D27" s="55">
        <f t="shared" si="1"/>
        <v>0.46696312816048025</v>
      </c>
      <c r="E27" s="55">
        <f t="shared" si="2"/>
        <v>0.04714780251929162</v>
      </c>
      <c r="G27" s="145"/>
      <c r="H27" s="145"/>
    </row>
    <row r="28" spans="1:8" ht="15" customHeight="1">
      <c r="A28" s="177" t="s">
        <v>287</v>
      </c>
      <c r="B28" s="178">
        <v>0.46032999999999996</v>
      </c>
      <c r="C28" s="178">
        <v>29.93311</v>
      </c>
      <c r="D28" s="55"/>
      <c r="E28" s="55">
        <f t="shared" si="2"/>
        <v>0.030882901756698368</v>
      </c>
      <c r="G28" s="145"/>
      <c r="H28" s="145"/>
    </row>
    <row r="29" spans="1:8" ht="15" customHeight="1">
      <c r="A29" s="177" t="s">
        <v>318</v>
      </c>
      <c r="B29" s="178">
        <v>0</v>
      </c>
      <c r="C29" s="178">
        <v>21.6</v>
      </c>
      <c r="D29" s="55"/>
      <c r="E29" s="55">
        <f t="shared" si="2"/>
        <v>0.022285378229815907</v>
      </c>
      <c r="G29" s="145"/>
      <c r="H29" s="145"/>
    </row>
    <row r="30" spans="1:8" ht="15" customHeight="1">
      <c r="A30" s="177" t="s">
        <v>95</v>
      </c>
      <c r="B30" s="178">
        <v>6.3082</v>
      </c>
      <c r="C30" s="178">
        <v>2.451</v>
      </c>
      <c r="D30" s="55">
        <f t="shared" si="1"/>
        <v>-61.14581021527536</v>
      </c>
      <c r="E30" s="55">
        <f t="shared" si="2"/>
        <v>0.002528771390799944</v>
      </c>
      <c r="G30" s="145"/>
      <c r="H30" s="145"/>
    </row>
    <row r="31" spans="1:8" ht="15" customHeight="1">
      <c r="A31" s="177" t="s">
        <v>273</v>
      </c>
      <c r="B31" s="178">
        <v>0</v>
      </c>
      <c r="C31" s="178">
        <v>1.80734</v>
      </c>
      <c r="D31" s="55"/>
      <c r="E31" s="55">
        <f t="shared" si="2"/>
        <v>0.0018646877541609018</v>
      </c>
      <c r="G31" s="145"/>
      <c r="H31" s="145"/>
    </row>
    <row r="32" spans="1:8" ht="15" customHeight="1">
      <c r="A32" s="177" t="s">
        <v>283</v>
      </c>
      <c r="B32" s="178">
        <v>0</v>
      </c>
      <c r="C32" s="178">
        <v>0.51724</v>
      </c>
      <c r="D32" s="55"/>
      <c r="E32" s="55">
        <f t="shared" si="2"/>
        <v>0.0005336522701662028</v>
      </c>
      <c r="G32" s="145"/>
      <c r="H32" s="145"/>
    </row>
    <row r="33" spans="1:8" ht="15" customHeight="1">
      <c r="A33" s="177" t="s">
        <v>92</v>
      </c>
      <c r="B33" s="178">
        <v>4.542479999999999</v>
      </c>
      <c r="C33" s="178">
        <v>0.46088999999999997</v>
      </c>
      <c r="D33" s="55">
        <f t="shared" si="1"/>
        <v>-89.85378031383738</v>
      </c>
      <c r="E33" s="55">
        <f t="shared" si="2"/>
        <v>0.0004755142579786969</v>
      </c>
      <c r="G33" s="145"/>
      <c r="H33" s="145"/>
    </row>
    <row r="34" spans="1:8" ht="15" customHeight="1">
      <c r="A34" s="177" t="s">
        <v>284</v>
      </c>
      <c r="B34" s="178">
        <v>0</v>
      </c>
      <c r="C34" s="178">
        <v>0.35416000000000003</v>
      </c>
      <c r="D34" s="55"/>
      <c r="E34" s="55">
        <f t="shared" si="2"/>
        <v>0.0003653976645310927</v>
      </c>
      <c r="G34" s="145"/>
      <c r="H34" s="145"/>
    </row>
    <row r="35" spans="1:8" ht="15" customHeight="1">
      <c r="A35" s="177" t="s">
        <v>274</v>
      </c>
      <c r="B35" s="178">
        <v>0</v>
      </c>
      <c r="C35" s="178">
        <v>0.30949</v>
      </c>
      <c r="D35" s="55"/>
      <c r="E35" s="55"/>
      <c r="G35" s="145"/>
      <c r="H35" s="145"/>
    </row>
    <row r="36" spans="1:8" ht="15" customHeight="1">
      <c r="A36" s="177" t="s">
        <v>240</v>
      </c>
      <c r="B36" s="178">
        <v>0</v>
      </c>
      <c r="C36" s="178">
        <v>0.16175</v>
      </c>
      <c r="D36" s="55"/>
      <c r="E36" s="55"/>
      <c r="G36" s="145"/>
      <c r="H36" s="145"/>
    </row>
    <row r="37" spans="1:8" ht="15" customHeight="1">
      <c r="A37" s="177" t="s">
        <v>96</v>
      </c>
      <c r="B37" s="178">
        <v>70.758</v>
      </c>
      <c r="C37" s="178">
        <v>0.06872</v>
      </c>
      <c r="D37" s="55"/>
      <c r="E37" s="55"/>
      <c r="G37" s="145"/>
      <c r="H37" s="145"/>
    </row>
    <row r="38" spans="1:8" ht="15" customHeight="1">
      <c r="A38" s="177" t="s">
        <v>316</v>
      </c>
      <c r="B38" s="178">
        <v>306.1202</v>
      </c>
      <c r="C38" s="178">
        <v>0</v>
      </c>
      <c r="D38" s="55"/>
      <c r="E38" s="55"/>
      <c r="G38" s="145"/>
      <c r="H38" s="145"/>
    </row>
    <row r="39" spans="1:8" ht="15" customHeight="1">
      <c r="A39" s="177" t="s">
        <v>285</v>
      </c>
      <c r="B39" s="178">
        <v>0.31847000000000003</v>
      </c>
      <c r="C39" s="178">
        <v>0</v>
      </c>
      <c r="D39" s="55"/>
      <c r="E39" s="55"/>
      <c r="G39" s="145"/>
      <c r="H39" s="145"/>
    </row>
    <row r="40" spans="1:8" ht="15" customHeight="1">
      <c r="A40" s="177" t="s">
        <v>286</v>
      </c>
      <c r="B40" s="178">
        <v>3.59345</v>
      </c>
      <c r="C40" s="178">
        <v>0</v>
      </c>
      <c r="D40" s="55"/>
      <c r="E40" s="55"/>
      <c r="G40" s="145"/>
      <c r="H40" s="145"/>
    </row>
    <row r="41" spans="1:8" ht="15" customHeight="1">
      <c r="A41" s="177" t="s">
        <v>97</v>
      </c>
      <c r="B41" s="178">
        <v>11.81798</v>
      </c>
      <c r="C41" s="178">
        <v>0</v>
      </c>
      <c r="D41" s="55"/>
      <c r="E41" s="55"/>
      <c r="G41" s="145"/>
      <c r="H41" s="145"/>
    </row>
    <row r="42" spans="1:8" ht="15" customHeight="1">
      <c r="A42" s="177" t="s">
        <v>275</v>
      </c>
      <c r="B42" s="178">
        <v>0.010119999999999999</v>
      </c>
      <c r="C42" s="178">
        <v>0</v>
      </c>
      <c r="D42" s="55"/>
      <c r="E42" s="55"/>
      <c r="G42" s="145"/>
      <c r="H42" s="145"/>
    </row>
    <row r="43" spans="1:8" ht="15" customHeight="1">
      <c r="A43" s="177" t="s">
        <v>245</v>
      </c>
      <c r="B43" s="178">
        <v>0.10853</v>
      </c>
      <c r="C43" s="178">
        <v>0</v>
      </c>
      <c r="D43" s="55"/>
      <c r="E43" s="55"/>
      <c r="G43" s="145"/>
      <c r="H43" s="145"/>
    </row>
    <row r="44" spans="1:8" ht="15" customHeight="1">
      <c r="A44" s="24" t="s">
        <v>77</v>
      </c>
      <c r="B44" s="28">
        <f>SUM(B7:B43)</f>
        <v>108424.75894000001</v>
      </c>
      <c r="C44" s="28">
        <f>SUM(C7:C43)</f>
        <v>96924.53849</v>
      </c>
      <c r="D44" s="55">
        <f>(C44/B44-1)*100</f>
        <v>-10.606636862678187</v>
      </c>
      <c r="E44" s="55">
        <f>C44/$C$44*100</f>
        <v>100</v>
      </c>
      <c r="G44" s="145"/>
      <c r="H44" s="145"/>
    </row>
    <row r="45" spans="1:5" ht="15" customHeight="1">
      <c r="A45" s="47" t="s">
        <v>199</v>
      </c>
      <c r="B45" s="53"/>
      <c r="C45" s="53"/>
      <c r="D45" s="53"/>
      <c r="E45" s="54"/>
    </row>
    <row r="46" spans="1:5" ht="15" customHeight="1">
      <c r="A46" s="47" t="s">
        <v>221</v>
      </c>
      <c r="B46" s="53"/>
      <c r="C46" s="53"/>
      <c r="D46" s="53"/>
      <c r="E46" s="54"/>
    </row>
    <row r="47" spans="7:8" ht="15" customHeight="1">
      <c r="G47" s="145"/>
      <c r="H47" s="145"/>
    </row>
    <row r="48" ht="15" customHeight="1"/>
    <row r="49" spans="2:8" ht="15" customHeight="1">
      <c r="B49" s="29"/>
      <c r="H49" s="145"/>
    </row>
    <row r="50" ht="15" customHeight="1">
      <c r="C50" s="145"/>
    </row>
    <row r="51" ht="15" customHeight="1"/>
    <row r="52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paperSize="11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1" sqref="A1:H1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5" t="s">
        <v>177</v>
      </c>
      <c r="B1" s="215"/>
      <c r="C1" s="215"/>
      <c r="D1" s="215"/>
      <c r="E1" s="215"/>
      <c r="F1" s="215"/>
      <c r="G1" s="215"/>
      <c r="H1" s="215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8" t="s">
        <v>5</v>
      </c>
      <c r="B3" s="218"/>
      <c r="C3" s="218"/>
      <c r="D3" s="218"/>
      <c r="E3" s="218"/>
      <c r="F3" s="218"/>
      <c r="G3" s="218"/>
      <c r="H3" s="218"/>
    </row>
    <row r="4" spans="1:8" ht="15" customHeight="1">
      <c r="A4" s="223" t="s">
        <v>315</v>
      </c>
      <c r="B4" s="223"/>
      <c r="C4" s="223"/>
      <c r="D4" s="223"/>
      <c r="E4" s="223"/>
      <c r="F4" s="223"/>
      <c r="G4" s="223"/>
      <c r="H4" s="223"/>
    </row>
    <row r="5" spans="1:8" ht="15" customHeight="1">
      <c r="A5" s="36" t="s">
        <v>98</v>
      </c>
      <c r="B5" s="219" t="s">
        <v>99</v>
      </c>
      <c r="C5" s="218" t="s">
        <v>100</v>
      </c>
      <c r="D5" s="218"/>
      <c r="E5" s="36" t="s">
        <v>63</v>
      </c>
      <c r="F5" s="218" t="s">
        <v>211</v>
      </c>
      <c r="G5" s="218"/>
      <c r="H5" s="36" t="s">
        <v>63</v>
      </c>
    </row>
    <row r="6" spans="1:14" ht="15" customHeight="1">
      <c r="A6" s="50" t="s">
        <v>101</v>
      </c>
      <c r="B6" s="222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50" t="s">
        <v>64</v>
      </c>
      <c r="J6" s="29"/>
      <c r="K6" s="29"/>
      <c r="L6" s="29"/>
      <c r="M6" s="29"/>
      <c r="N6" s="29"/>
    </row>
    <row r="7" spans="1:8" ht="15" customHeight="1">
      <c r="A7" s="56">
        <v>4011000</v>
      </c>
      <c r="B7" s="57" t="s">
        <v>188</v>
      </c>
      <c r="C7" s="159">
        <v>4.0089077</v>
      </c>
      <c r="D7" s="159">
        <v>25.04544</v>
      </c>
      <c r="E7" s="118">
        <f aca="true" t="shared" si="0" ref="E7:E40">(D7/C7-1)*100</f>
        <v>524.7447403191647</v>
      </c>
      <c r="F7" s="159">
        <v>4.843430000000001</v>
      </c>
      <c r="G7" s="159">
        <v>14.358</v>
      </c>
      <c r="H7" s="118">
        <f aca="true" t="shared" si="1" ref="H7:H40">(G7/F7-1)*100</f>
        <v>196.44281015726457</v>
      </c>
    </row>
    <row r="8" spans="1:8" ht="15" customHeight="1">
      <c r="A8" s="59">
        <v>4012000</v>
      </c>
      <c r="B8" s="11" t="s">
        <v>293</v>
      </c>
      <c r="C8" s="144">
        <v>0.0152336</v>
      </c>
      <c r="D8" s="144">
        <v>23.06111</v>
      </c>
      <c r="E8" s="60"/>
      <c r="F8" s="144">
        <v>0.13108</v>
      </c>
      <c r="G8" s="144">
        <v>11.38775</v>
      </c>
      <c r="H8" s="60"/>
    </row>
    <row r="9" spans="1:14" ht="15" customHeight="1">
      <c r="A9" s="59">
        <v>4013000</v>
      </c>
      <c r="B9" s="10" t="s">
        <v>190</v>
      </c>
      <c r="C9" s="144">
        <v>131.328304</v>
      </c>
      <c r="D9" s="144">
        <v>25.059660700000002</v>
      </c>
      <c r="E9" s="60">
        <f t="shared" si="0"/>
        <v>-80.9183093539379</v>
      </c>
      <c r="F9" s="144">
        <v>336.66169</v>
      </c>
      <c r="G9" s="144">
        <v>13.08393</v>
      </c>
      <c r="H9" s="60">
        <f t="shared" si="1"/>
        <v>-96.11362670935324</v>
      </c>
      <c r="J9" s="29"/>
      <c r="K9" s="29"/>
      <c r="L9" s="29"/>
      <c r="M9" s="29"/>
      <c r="N9" s="29"/>
    </row>
    <row r="10" spans="1:14" ht="15" customHeight="1">
      <c r="A10" s="59">
        <v>4021000</v>
      </c>
      <c r="B10" s="10" t="s">
        <v>256</v>
      </c>
      <c r="C10" s="144">
        <v>4810.2918615</v>
      </c>
      <c r="D10" s="144">
        <v>5913.0601799999995</v>
      </c>
      <c r="E10" s="60">
        <f t="shared" si="0"/>
        <v>22.925185212277775</v>
      </c>
      <c r="F10" s="144">
        <v>13784.73588</v>
      </c>
      <c r="G10" s="144">
        <v>12696.59974</v>
      </c>
      <c r="H10" s="60">
        <f t="shared" si="1"/>
        <v>-7.893775763805211</v>
      </c>
      <c r="J10" s="29"/>
      <c r="K10" s="29"/>
      <c r="L10" s="29"/>
      <c r="M10" s="29"/>
      <c r="N10" s="29"/>
    </row>
    <row r="11" spans="1:14" ht="15" customHeight="1">
      <c r="A11" s="59">
        <v>4022111</v>
      </c>
      <c r="B11" s="10" t="s">
        <v>289</v>
      </c>
      <c r="C11" s="144">
        <v>19.00142</v>
      </c>
      <c r="D11" s="144">
        <v>38.075</v>
      </c>
      <c r="E11" s="60">
        <f t="shared" si="0"/>
        <v>100.37976109153948</v>
      </c>
      <c r="F11" s="144">
        <v>46.39511</v>
      </c>
      <c r="G11" s="144">
        <v>73.48125</v>
      </c>
      <c r="H11" s="60">
        <f t="shared" si="1"/>
        <v>58.38145442483054</v>
      </c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288</v>
      </c>
      <c r="C12" s="144">
        <v>0</v>
      </c>
      <c r="D12" s="144">
        <v>0.001</v>
      </c>
      <c r="E12" s="60"/>
      <c r="F12" s="144">
        <v>0</v>
      </c>
      <c r="G12" s="144">
        <v>0.05525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294</v>
      </c>
      <c r="C13" s="144">
        <v>0.003</v>
      </c>
      <c r="D13" s="144">
        <v>0.3</v>
      </c>
      <c r="E13" s="60"/>
      <c r="F13" s="144">
        <v>0.00034</v>
      </c>
      <c r="G13" s="144">
        <v>1.41656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290</v>
      </c>
      <c r="C14" s="144">
        <v>0.38880000000000003</v>
      </c>
      <c r="D14" s="144">
        <v>0.294177</v>
      </c>
      <c r="E14" s="60">
        <f t="shared" si="0"/>
        <v>-24.33719135802469</v>
      </c>
      <c r="F14" s="144">
        <v>8.2142</v>
      </c>
      <c r="G14" s="144">
        <v>8.12774</v>
      </c>
      <c r="H14" s="60">
        <f t="shared" si="1"/>
        <v>-1.0525675050522376</v>
      </c>
      <c r="J14" s="29"/>
      <c r="K14" s="29"/>
      <c r="L14" s="29"/>
      <c r="M14" s="29"/>
      <c r="N14" s="29"/>
    </row>
    <row r="15" spans="1:8" ht="15" customHeight="1">
      <c r="A15" s="59">
        <v>4022118</v>
      </c>
      <c r="B15" s="10" t="s">
        <v>187</v>
      </c>
      <c r="C15" s="144">
        <v>3278.8957462</v>
      </c>
      <c r="D15" s="144">
        <v>2916.3046985</v>
      </c>
      <c r="E15" s="60">
        <f t="shared" si="0"/>
        <v>-11.05832803986575</v>
      </c>
      <c r="F15" s="144">
        <v>10709.241619999999</v>
      </c>
      <c r="G15" s="144">
        <v>7250.44385</v>
      </c>
      <c r="H15" s="60">
        <f t="shared" si="1"/>
        <v>-32.29731752004302</v>
      </c>
    </row>
    <row r="16" spans="1:14" ht="15" customHeight="1">
      <c r="A16" s="165">
        <v>4022120</v>
      </c>
      <c r="B16" s="166" t="s">
        <v>198</v>
      </c>
      <c r="C16" s="144">
        <v>1.1092899999999999</v>
      </c>
      <c r="D16" s="144">
        <v>0.4</v>
      </c>
      <c r="E16" s="60">
        <f t="shared" si="0"/>
        <v>-63.9408991336801</v>
      </c>
      <c r="F16" s="144">
        <v>0.8389500000000001</v>
      </c>
      <c r="G16" s="144">
        <v>2.69532</v>
      </c>
      <c r="H16" s="60">
        <f t="shared" si="1"/>
        <v>221.27301984623637</v>
      </c>
      <c r="J16" s="29"/>
      <c r="K16" s="29"/>
      <c r="L16" s="29"/>
      <c r="M16" s="29"/>
      <c r="N16" s="29"/>
    </row>
    <row r="17" spans="1:8" ht="15" customHeight="1">
      <c r="A17" s="165">
        <v>4022916</v>
      </c>
      <c r="B17" s="166" t="s">
        <v>251</v>
      </c>
      <c r="C17" s="144">
        <v>0</v>
      </c>
      <c r="D17" s="144">
        <v>0.054</v>
      </c>
      <c r="E17" s="60"/>
      <c r="F17" s="144">
        <v>0</v>
      </c>
      <c r="G17" s="144">
        <v>0.5767100000000001</v>
      </c>
      <c r="H17" s="60"/>
    </row>
    <row r="18" spans="1:8" ht="15" customHeight="1">
      <c r="A18" s="165">
        <v>4022917</v>
      </c>
      <c r="B18" s="166" t="s">
        <v>269</v>
      </c>
      <c r="C18" s="144">
        <v>0</v>
      </c>
      <c r="D18" s="144">
        <v>0.054</v>
      </c>
      <c r="E18" s="60"/>
      <c r="F18" s="144">
        <v>0</v>
      </c>
      <c r="G18" s="144">
        <v>0.65413</v>
      </c>
      <c r="H18" s="60"/>
    </row>
    <row r="19" spans="1:8" ht="15" customHeight="1">
      <c r="A19" s="165">
        <v>4022918</v>
      </c>
      <c r="B19" s="202" t="s">
        <v>295</v>
      </c>
      <c r="C19" s="144">
        <v>0</v>
      </c>
      <c r="D19" s="144">
        <v>0.400128</v>
      </c>
      <c r="E19" s="60"/>
      <c r="F19" s="144">
        <v>0</v>
      </c>
      <c r="G19" s="144">
        <v>0.38097000000000003</v>
      </c>
      <c r="H19" s="60"/>
    </row>
    <row r="20" spans="1:8" ht="15" customHeight="1">
      <c r="A20" s="59">
        <v>4029110</v>
      </c>
      <c r="B20" s="10" t="s">
        <v>257</v>
      </c>
      <c r="C20" s="144">
        <v>1117.8571883</v>
      </c>
      <c r="D20" s="144">
        <v>1153.639714</v>
      </c>
      <c r="E20" s="60">
        <f t="shared" si="0"/>
        <v>3.2009925842510167</v>
      </c>
      <c r="F20" s="144">
        <v>1641.5280400000001</v>
      </c>
      <c r="G20" s="144">
        <v>1294.7402299999999</v>
      </c>
      <c r="H20" s="60">
        <f t="shared" si="1"/>
        <v>-21.12591448635871</v>
      </c>
    </row>
    <row r="21" spans="1:8" ht="15" customHeight="1">
      <c r="A21" s="59">
        <v>4029910</v>
      </c>
      <c r="B21" s="10" t="s">
        <v>81</v>
      </c>
      <c r="C21" s="144">
        <v>67.77856</v>
      </c>
      <c r="D21" s="144">
        <v>141.3290377</v>
      </c>
      <c r="E21" s="60">
        <f t="shared" si="0"/>
        <v>108.51584586630341</v>
      </c>
      <c r="F21" s="144">
        <v>104.062</v>
      </c>
      <c r="G21" s="144">
        <v>175.11807000000002</v>
      </c>
      <c r="H21" s="60">
        <f t="shared" si="1"/>
        <v>68.28243739309261</v>
      </c>
    </row>
    <row r="22" spans="1:10" ht="15" customHeight="1">
      <c r="A22" s="59">
        <v>4029990</v>
      </c>
      <c r="B22" s="10" t="s">
        <v>191</v>
      </c>
      <c r="C22" s="144">
        <v>27.1006485</v>
      </c>
      <c r="D22" s="144">
        <v>55.7645735</v>
      </c>
      <c r="E22" s="60">
        <f t="shared" si="0"/>
        <v>105.7684099330686</v>
      </c>
      <c r="F22" s="144">
        <v>27.646459999999998</v>
      </c>
      <c r="G22" s="144">
        <v>73.05268</v>
      </c>
      <c r="H22" s="60">
        <f t="shared" si="1"/>
        <v>164.238821172765</v>
      </c>
      <c r="J22" s="29"/>
    </row>
    <row r="23" spans="1:10" ht="15" customHeight="1">
      <c r="A23" s="59">
        <v>4031000</v>
      </c>
      <c r="B23" s="10" t="s">
        <v>79</v>
      </c>
      <c r="C23" s="144">
        <v>31.9337567</v>
      </c>
      <c r="D23" s="144">
        <v>56.1534465</v>
      </c>
      <c r="E23" s="60">
        <f t="shared" si="0"/>
        <v>75.84353456290972</v>
      </c>
      <c r="F23" s="144">
        <v>107.17905999999999</v>
      </c>
      <c r="G23" s="144">
        <v>53.93741000000001</v>
      </c>
      <c r="H23" s="60">
        <f t="shared" si="1"/>
        <v>-49.675421672852885</v>
      </c>
      <c r="J23" s="29"/>
    </row>
    <row r="24" spans="1:14" ht="15" customHeight="1">
      <c r="A24" s="59">
        <v>4039000</v>
      </c>
      <c r="B24" s="10" t="s">
        <v>184</v>
      </c>
      <c r="C24" s="144">
        <v>4.42912</v>
      </c>
      <c r="D24" s="144">
        <v>40.1744</v>
      </c>
      <c r="E24" s="60">
        <f t="shared" si="0"/>
        <v>807.0515136189581</v>
      </c>
      <c r="F24" s="144">
        <v>12.01333</v>
      </c>
      <c r="G24" s="144">
        <v>88.08611</v>
      </c>
      <c r="H24" s="60">
        <f t="shared" si="1"/>
        <v>633.2364132176508</v>
      </c>
      <c r="J24" s="29"/>
      <c r="K24" s="29"/>
      <c r="L24" s="29"/>
      <c r="M24" s="29"/>
      <c r="N24" s="29"/>
    </row>
    <row r="25" spans="1:13" ht="15" customHeight="1">
      <c r="A25" s="59">
        <v>4041000</v>
      </c>
      <c r="B25" s="10" t="s">
        <v>102</v>
      </c>
      <c r="C25" s="144">
        <v>1400.41</v>
      </c>
      <c r="D25" s="144">
        <v>1380.3829923</v>
      </c>
      <c r="E25" s="60">
        <f t="shared" si="0"/>
        <v>-1.4300817403474664</v>
      </c>
      <c r="F25" s="144">
        <v>2274.77772</v>
      </c>
      <c r="G25" s="144">
        <v>1414.7798300000002</v>
      </c>
      <c r="H25" s="60">
        <f t="shared" si="1"/>
        <v>-37.805798889220696</v>
      </c>
      <c r="J25" s="29"/>
      <c r="K25" s="29"/>
      <c r="L25" s="29"/>
      <c r="M25" s="29"/>
    </row>
    <row r="26" spans="1:10" ht="15" customHeight="1">
      <c r="A26" s="137">
        <v>4049000</v>
      </c>
      <c r="B26" s="10" t="s">
        <v>178</v>
      </c>
      <c r="C26" s="144">
        <v>490.087</v>
      </c>
      <c r="D26" s="144">
        <v>434.8433213</v>
      </c>
      <c r="E26" s="60">
        <f t="shared" si="0"/>
        <v>-11.272218748916007</v>
      </c>
      <c r="F26" s="144">
        <v>3536.4907200000002</v>
      </c>
      <c r="G26" s="144">
        <v>1958.35946</v>
      </c>
      <c r="H26" s="60">
        <f t="shared" si="1"/>
        <v>-44.62421606467556</v>
      </c>
      <c r="J26" s="29"/>
    </row>
    <row r="27" spans="1:8" ht="15" customHeight="1">
      <c r="A27" s="59">
        <v>4051000</v>
      </c>
      <c r="B27" s="10" t="s">
        <v>103</v>
      </c>
      <c r="C27" s="144">
        <v>1572.1920608</v>
      </c>
      <c r="D27" s="144">
        <v>3567.6997738</v>
      </c>
      <c r="E27" s="60">
        <f t="shared" si="0"/>
        <v>126.92518698921545</v>
      </c>
      <c r="F27" s="144">
        <v>5852.57028</v>
      </c>
      <c r="G27" s="144">
        <v>11069.71031</v>
      </c>
      <c r="H27" s="60">
        <f t="shared" si="1"/>
        <v>89.14271474583644</v>
      </c>
    </row>
    <row r="28" spans="1:8" ht="15" customHeight="1">
      <c r="A28" s="59">
        <v>4052000</v>
      </c>
      <c r="B28" s="10" t="s">
        <v>301</v>
      </c>
      <c r="C28" s="144">
        <v>0</v>
      </c>
      <c r="D28" s="144">
        <v>1.728</v>
      </c>
      <c r="E28" s="60"/>
      <c r="F28" s="144">
        <v>0</v>
      </c>
      <c r="G28" s="144">
        <v>8.64</v>
      </c>
      <c r="H28" s="60"/>
    </row>
    <row r="29" spans="1:8" ht="15" customHeight="1">
      <c r="A29" s="59">
        <v>4059000</v>
      </c>
      <c r="B29" s="10" t="s">
        <v>291</v>
      </c>
      <c r="C29" s="144">
        <v>6.34687</v>
      </c>
      <c r="D29" s="144">
        <v>0</v>
      </c>
      <c r="E29" s="60"/>
      <c r="F29" s="144">
        <v>32.8536</v>
      </c>
      <c r="G29" s="144">
        <v>0</v>
      </c>
      <c r="H29" s="60"/>
    </row>
    <row r="30" spans="1:8" ht="15" customHeight="1">
      <c r="A30" s="59"/>
      <c r="C30" s="26"/>
      <c r="D30" s="26"/>
      <c r="E30" s="60"/>
      <c r="F30" s="26"/>
      <c r="G30" s="26"/>
      <c r="H30" s="60"/>
    </row>
    <row r="31" spans="1:8" ht="15" customHeight="1">
      <c r="A31" s="59">
        <v>4061000</v>
      </c>
      <c r="B31" s="10" t="s">
        <v>194</v>
      </c>
      <c r="C31" s="179">
        <v>4727.9026882</v>
      </c>
      <c r="D31" s="179">
        <v>4589.1850344</v>
      </c>
      <c r="E31" s="60">
        <f t="shared" si="0"/>
        <v>-2.934020916847846</v>
      </c>
      <c r="F31" s="179">
        <v>19320.73857</v>
      </c>
      <c r="G31" s="179">
        <v>17560.27734</v>
      </c>
      <c r="H31" s="60">
        <f t="shared" si="1"/>
        <v>-9.111769840587414</v>
      </c>
    </row>
    <row r="32" spans="1:8" ht="15" customHeight="1">
      <c r="A32" s="59">
        <v>4062000</v>
      </c>
      <c r="B32" s="10" t="s">
        <v>104</v>
      </c>
      <c r="C32" s="179">
        <v>212.040017</v>
      </c>
      <c r="D32" s="179">
        <v>778.1369337000001</v>
      </c>
      <c r="E32" s="60">
        <f t="shared" si="0"/>
        <v>266.9764531758173</v>
      </c>
      <c r="F32" s="179">
        <v>1901.90579</v>
      </c>
      <c r="G32" s="179">
        <v>3930.32401</v>
      </c>
      <c r="H32" s="60">
        <f t="shared" si="1"/>
        <v>106.65187679984926</v>
      </c>
    </row>
    <row r="33" spans="1:8" ht="15" customHeight="1">
      <c r="A33" s="59">
        <v>4063000</v>
      </c>
      <c r="B33" s="10" t="s">
        <v>186</v>
      </c>
      <c r="C33" s="179">
        <v>501.204962</v>
      </c>
      <c r="D33" s="179">
        <v>1066.4983</v>
      </c>
      <c r="E33" s="60">
        <f t="shared" si="0"/>
        <v>112.78685983958793</v>
      </c>
      <c r="F33" s="179">
        <v>2388.16235</v>
      </c>
      <c r="G33" s="179">
        <v>4554.67341</v>
      </c>
      <c r="H33" s="60">
        <f t="shared" si="1"/>
        <v>90.7187511770295</v>
      </c>
    </row>
    <row r="34" spans="1:8" ht="15" customHeight="1">
      <c r="A34" s="59">
        <v>4064000</v>
      </c>
      <c r="B34" s="10" t="s">
        <v>105</v>
      </c>
      <c r="C34" s="179">
        <v>137.9878173</v>
      </c>
      <c r="D34" s="179">
        <v>123.4897136</v>
      </c>
      <c r="E34" s="60">
        <f t="shared" si="0"/>
        <v>-10.506799791230549</v>
      </c>
      <c r="F34" s="179">
        <v>1142.01052</v>
      </c>
      <c r="G34" s="179">
        <v>931.30174</v>
      </c>
      <c r="H34" s="60">
        <f t="shared" si="1"/>
        <v>-18.45068642625114</v>
      </c>
    </row>
    <row r="35" spans="1:8" ht="15" customHeight="1">
      <c r="A35" s="59">
        <v>4069000</v>
      </c>
      <c r="B35" s="10" t="s">
        <v>192</v>
      </c>
      <c r="C35" s="179">
        <v>8822.0011423</v>
      </c>
      <c r="D35" s="179">
        <v>7942.9443064</v>
      </c>
      <c r="E35" s="60">
        <f t="shared" si="0"/>
        <v>-9.964370007674017</v>
      </c>
      <c r="F35" s="179">
        <v>32057.32231</v>
      </c>
      <c r="G35" s="179">
        <v>23970.98787</v>
      </c>
      <c r="H35" s="60">
        <f t="shared" si="1"/>
        <v>-25.224609721934065</v>
      </c>
    </row>
    <row r="36" spans="1:8" ht="15" customHeight="1">
      <c r="A36" s="59"/>
      <c r="B36" s="10" t="s">
        <v>165</v>
      </c>
      <c r="C36" s="26">
        <f>SUM(C31:C35)</f>
        <v>14401.136626799998</v>
      </c>
      <c r="D36" s="26">
        <f>SUM(D31:D35)</f>
        <v>14500.2542881</v>
      </c>
      <c r="E36" s="60">
        <f t="shared" si="0"/>
        <v>0.6882627661176866</v>
      </c>
      <c r="F36" s="26">
        <f>SUM(F31:F35)</f>
        <v>56810.139540000004</v>
      </c>
      <c r="G36" s="26">
        <f>SUM(G31:G35)</f>
        <v>50947.56437</v>
      </c>
      <c r="H36" s="60">
        <f t="shared" si="1"/>
        <v>-10.319592976658976</v>
      </c>
    </row>
    <row r="37" spans="1:11" ht="15" customHeight="1">
      <c r="A37" s="59"/>
      <c r="C37" s="26"/>
      <c r="D37" s="26"/>
      <c r="E37" s="60"/>
      <c r="F37" s="26"/>
      <c r="G37" s="26"/>
      <c r="H37" s="60"/>
      <c r="K37" s="29"/>
    </row>
    <row r="38" spans="1:8" ht="15" customHeight="1">
      <c r="A38" s="59">
        <v>19011010</v>
      </c>
      <c r="B38" s="10" t="s">
        <v>189</v>
      </c>
      <c r="C38" s="179">
        <v>1956.3144512000001</v>
      </c>
      <c r="D38" s="179">
        <v>1582.9206399</v>
      </c>
      <c r="E38" s="60">
        <f t="shared" si="0"/>
        <v>-19.086594748148034</v>
      </c>
      <c r="F38" s="179">
        <v>11723.69</v>
      </c>
      <c r="G38" s="179">
        <v>8631.88854</v>
      </c>
      <c r="H38" s="60">
        <f t="shared" si="1"/>
        <v>-26.37225532234305</v>
      </c>
    </row>
    <row r="39" spans="1:8" ht="15" customHeight="1">
      <c r="A39" s="59">
        <v>19019011</v>
      </c>
      <c r="B39" s="10" t="s">
        <v>106</v>
      </c>
      <c r="C39" s="179">
        <v>638.489589</v>
      </c>
      <c r="D39" s="179">
        <v>566.1826561</v>
      </c>
      <c r="E39" s="60">
        <f t="shared" si="0"/>
        <v>-11.324684716198242</v>
      </c>
      <c r="F39" s="179">
        <v>1347.48525</v>
      </c>
      <c r="G39" s="179">
        <v>1014.21149</v>
      </c>
      <c r="H39" s="60">
        <f t="shared" si="1"/>
        <v>-24.733017300189363</v>
      </c>
    </row>
    <row r="40" spans="1:8" ht="15" customHeight="1">
      <c r="A40" s="59">
        <v>22029031</v>
      </c>
      <c r="B40" s="10" t="s">
        <v>261</v>
      </c>
      <c r="C40" s="179">
        <v>8.157763</v>
      </c>
      <c r="D40" s="179">
        <v>12.091940000000001</v>
      </c>
      <c r="E40" s="60">
        <f t="shared" si="0"/>
        <v>48.226174258801116</v>
      </c>
      <c r="F40" s="179">
        <v>63.079480000000004</v>
      </c>
      <c r="G40" s="179">
        <v>53.057269999999995</v>
      </c>
      <c r="H40" s="60">
        <f t="shared" si="1"/>
        <v>-15.888225457787552</v>
      </c>
    </row>
    <row r="41" spans="1:11" ht="15" customHeight="1">
      <c r="A41" s="59">
        <v>22029032</v>
      </c>
      <c r="B41" s="10" t="s">
        <v>258</v>
      </c>
      <c r="C41" s="179">
        <v>0.06278</v>
      </c>
      <c r="D41" s="179">
        <v>17.9481706</v>
      </c>
      <c r="E41" s="60"/>
      <c r="F41" s="179">
        <v>0.18116</v>
      </c>
      <c r="G41" s="179">
        <v>68.13152000000001</v>
      </c>
      <c r="H41" s="60"/>
      <c r="J41" s="29"/>
      <c r="K41" s="29"/>
    </row>
    <row r="42" spans="1:8" ht="15" customHeight="1">
      <c r="A42" s="21"/>
      <c r="B42" s="10" t="s">
        <v>107</v>
      </c>
      <c r="C42" s="28"/>
      <c r="D42" s="28"/>
      <c r="E42" s="69"/>
      <c r="F42" s="28">
        <f>SUM(F7:F41)-F36</f>
        <v>108424.75894</v>
      </c>
      <c r="G42" s="28">
        <f>SUM(G7:G41)-G36</f>
        <v>96924.53848999995</v>
      </c>
      <c r="H42" s="69">
        <f>(G42/F42-1)*100</f>
        <v>-10.606636862678231</v>
      </c>
    </row>
    <row r="43" spans="1:8" ht="12">
      <c r="A43" s="47" t="s">
        <v>199</v>
      </c>
      <c r="B43" s="53"/>
      <c r="C43" s="53"/>
      <c r="D43" s="53"/>
      <c r="E43" s="53"/>
      <c r="F43" s="53"/>
      <c r="G43" s="53"/>
      <c r="H43" s="54"/>
    </row>
    <row r="44" spans="1:8" ht="12">
      <c r="A44" s="11"/>
      <c r="B44" s="11"/>
      <c r="C44" s="11"/>
      <c r="D44" s="34"/>
      <c r="E44" s="11"/>
      <c r="F44" s="221"/>
      <c r="G44" s="221"/>
      <c r="H44" s="34"/>
    </row>
    <row r="45" spans="4:8" ht="12">
      <c r="D45" s="34"/>
      <c r="E45" s="11"/>
      <c r="F45" s="34"/>
      <c r="G45" s="34"/>
      <c r="H45" s="34"/>
    </row>
    <row r="46" spans="4:8" ht="12">
      <c r="D46" s="44"/>
      <c r="E46" s="44"/>
      <c r="F46" s="11"/>
      <c r="G46" s="11"/>
      <c r="H46" s="44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11"/>
      <c r="G78" s="11"/>
      <c r="H78" s="62"/>
    </row>
  </sheetData>
  <sheetProtection/>
  <mergeCells count="7">
    <mergeCell ref="F44:G44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C14" sqref="C14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5" t="s">
        <v>179</v>
      </c>
      <c r="B2" s="215"/>
      <c r="C2" s="215"/>
      <c r="D2" s="215"/>
    </row>
    <row r="3" spans="1:4" ht="15" customHeight="1">
      <c r="A3" s="34"/>
      <c r="B3" s="34"/>
      <c r="C3" s="34"/>
      <c r="D3" s="34"/>
    </row>
    <row r="4" spans="1:4" ht="15" customHeight="1">
      <c r="A4" s="218" t="s">
        <v>5</v>
      </c>
      <c r="B4" s="218"/>
      <c r="C4" s="218"/>
      <c r="D4" s="218"/>
    </row>
    <row r="5" spans="1:4" ht="15" customHeight="1">
      <c r="A5" s="224" t="s">
        <v>319</v>
      </c>
      <c r="B5" s="224"/>
      <c r="C5" s="224"/>
      <c r="D5" s="224"/>
    </row>
    <row r="6" spans="1:9" ht="15" customHeight="1">
      <c r="A6" s="219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2"/>
      <c r="B7" s="37" t="s">
        <v>119</v>
      </c>
      <c r="C7" s="25" t="s">
        <v>211</v>
      </c>
      <c r="D7" s="25" t="s">
        <v>210</v>
      </c>
    </row>
    <row r="8" spans="1:9" ht="15" customHeight="1">
      <c r="A8" s="38" t="s">
        <v>112</v>
      </c>
      <c r="B8" s="184">
        <v>2916.7048265000003</v>
      </c>
      <c r="C8" s="184">
        <v>7250.82482</v>
      </c>
      <c r="D8" s="52">
        <f aca="true" t="shared" si="0" ref="D8:D13">C8/B8*1000</f>
        <v>2485.9645563452077</v>
      </c>
      <c r="F8" s="29"/>
      <c r="G8" s="29"/>
      <c r="H8" s="29"/>
      <c r="I8" s="29"/>
    </row>
    <row r="9" spans="1:33" ht="15" customHeight="1">
      <c r="A9" s="21" t="s">
        <v>111</v>
      </c>
      <c r="B9" s="179">
        <v>5952.238356999999</v>
      </c>
      <c r="C9" s="179">
        <v>12780.911</v>
      </c>
      <c r="D9" s="52">
        <f t="shared" si="0"/>
        <v>2147.244487440475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79">
        <v>1855.4007136000002</v>
      </c>
      <c r="C10" s="179">
        <v>3461.2254000000003</v>
      </c>
      <c r="D10" s="52">
        <f t="shared" si="0"/>
        <v>1865.4867245815851</v>
      </c>
      <c r="F10" s="29"/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9">
        <v>14500.2542881</v>
      </c>
      <c r="C11" s="179">
        <v>50947.56437</v>
      </c>
      <c r="D11" s="52">
        <f t="shared" si="0"/>
        <v>3513.5635112145173</v>
      </c>
      <c r="G11" s="29"/>
      <c r="I11" s="29"/>
    </row>
    <row r="12" spans="1:4" ht="26.25" customHeight="1">
      <c r="A12" s="139" t="s">
        <v>189</v>
      </c>
      <c r="B12" s="183">
        <v>1582.9206399</v>
      </c>
      <c r="C12" s="183">
        <v>8631.88854</v>
      </c>
      <c r="D12" s="141">
        <f t="shared" si="0"/>
        <v>5453.1404306821805</v>
      </c>
    </row>
    <row r="13" spans="1:7" ht="15" customHeight="1">
      <c r="A13" s="21" t="s">
        <v>114</v>
      </c>
      <c r="B13" s="179">
        <v>5645.7035229</v>
      </c>
      <c r="C13" s="179">
        <v>13852.124</v>
      </c>
      <c r="D13" s="52">
        <f t="shared" si="0"/>
        <v>2453.5691510922006</v>
      </c>
      <c r="F13" s="29"/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32453.222348</v>
      </c>
      <c r="C15" s="26">
        <f>SUM(C8:C13)</f>
        <v>96924.53813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199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7250.82482</v>
      </c>
      <c r="AH21" s="66">
        <f aca="true" t="shared" si="2" ref="AH21:AH27">AG21/$AG$27*100</f>
        <v>7.480896953333771</v>
      </c>
    </row>
    <row r="22" spans="32:34" ht="17.25" customHeight="1">
      <c r="AF22" s="11" t="str">
        <f>A9</f>
        <v>Leche descremada</v>
      </c>
      <c r="AG22" s="44">
        <f t="shared" si="1"/>
        <v>12780.911</v>
      </c>
      <c r="AH22" s="66">
        <f t="shared" si="2"/>
        <v>13.186455408080056</v>
      </c>
    </row>
    <row r="23" spans="32:34" ht="17.25" customHeight="1">
      <c r="AF23" s="11" t="str">
        <f>A10</f>
        <v>Suero y lactosuero</v>
      </c>
      <c r="AG23" s="44">
        <f t="shared" si="1"/>
        <v>3461.2254000000003</v>
      </c>
      <c r="AH23" s="66">
        <f t="shared" si="2"/>
        <v>3.571051734451015</v>
      </c>
    </row>
    <row r="24" spans="32:34" ht="17.25" customHeight="1">
      <c r="AF24" s="11" t="str">
        <f>A11</f>
        <v>Quesos</v>
      </c>
      <c r="AG24" s="44">
        <f t="shared" si="1"/>
        <v>50947.56437</v>
      </c>
      <c r="AH24" s="66">
        <f>AG24/$AG$27*100</f>
        <v>52.564154911593796</v>
      </c>
    </row>
    <row r="25" spans="32:34" ht="17.25" customHeight="1">
      <c r="AF25" s="11" t="str">
        <f>A12</f>
        <v>Preparaciones para la alimentación infantil</v>
      </c>
      <c r="AG25" s="44">
        <f t="shared" si="1"/>
        <v>8631.88854</v>
      </c>
      <c r="AH25" s="66">
        <f t="shared" si="2"/>
        <v>8.905782484537077</v>
      </c>
    </row>
    <row r="26" spans="32:34" ht="17.25" customHeight="1">
      <c r="AF26" s="11" t="str">
        <f>A13</f>
        <v>Otros productos</v>
      </c>
      <c r="AG26" s="44">
        <f t="shared" si="1"/>
        <v>13852.124</v>
      </c>
      <c r="AH26" s="66">
        <f t="shared" si="2"/>
        <v>14.291658508004282</v>
      </c>
    </row>
    <row r="27" spans="32:34" ht="17.25" customHeight="1">
      <c r="AF27" s="11"/>
      <c r="AG27" s="44">
        <f>SUM(AG21:AG26)</f>
        <v>96924.53813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E19" sqref="E19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6" t="s">
        <v>180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7" t="s">
        <v>8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4.25" customHeight="1">
      <c r="A4" s="38"/>
      <c r="B4" s="218" t="s">
        <v>115</v>
      </c>
      <c r="C4" s="218"/>
      <c r="D4" s="218" t="s">
        <v>116</v>
      </c>
      <c r="E4" s="218"/>
      <c r="F4" s="218" t="s">
        <v>117</v>
      </c>
      <c r="G4" s="218"/>
      <c r="H4" s="225" t="s">
        <v>270</v>
      </c>
      <c r="I4" s="225"/>
      <c r="J4" s="225"/>
    </row>
    <row r="5" spans="1:10" ht="14.25" customHeight="1">
      <c r="A5" s="21" t="s">
        <v>118</v>
      </c>
      <c r="B5" s="216" t="s">
        <v>100</v>
      </c>
      <c r="C5" s="216"/>
      <c r="D5" s="223" t="s">
        <v>211</v>
      </c>
      <c r="E5" s="223"/>
      <c r="F5" s="216" t="s">
        <v>208</v>
      </c>
      <c r="G5" s="216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217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89.6</v>
      </c>
      <c r="C7" s="26">
        <v>164.222</v>
      </c>
      <c r="D7" s="26">
        <v>285.82684</v>
      </c>
      <c r="E7" s="26">
        <v>452.826</v>
      </c>
      <c r="F7" s="52">
        <f>D7/B7*1000</f>
        <v>3190.0316964285716</v>
      </c>
      <c r="G7" s="52">
        <f>E7/C7*1000</f>
        <v>2757.4015661726203</v>
      </c>
      <c r="H7" s="60">
        <f aca="true" t="shared" si="0" ref="H7:H12">+(C7/B7-1)*100</f>
        <v>83.28348214285717</v>
      </c>
      <c r="I7" s="60">
        <f aca="true" t="shared" si="1" ref="I7:I12">+(E7/D7-1)*100</f>
        <v>58.426689389981725</v>
      </c>
      <c r="J7" s="45">
        <f aca="true" t="shared" si="2" ref="J7:J12">+(G7/F7-1)*100</f>
        <v>-13.561938294854759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176.3005</v>
      </c>
      <c r="C8" s="26">
        <v>8</v>
      </c>
      <c r="D8" s="26">
        <v>539.063</v>
      </c>
      <c r="E8" s="26">
        <v>24.091</v>
      </c>
      <c r="F8" s="52">
        <f aca="true" t="shared" si="3" ref="F8:F20">D8/B8*1000</f>
        <v>3057.6373861673674</v>
      </c>
      <c r="G8" s="52">
        <f>E8/C8*1000</f>
        <v>3011.375</v>
      </c>
      <c r="H8" s="60">
        <f t="shared" si="0"/>
        <v>-95.46229307347399</v>
      </c>
      <c r="I8" s="60">
        <f t="shared" si="1"/>
        <v>-95.53094907274289</v>
      </c>
      <c r="J8" s="45">
        <f t="shared" si="2"/>
        <v>-1.513010874888454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150.42</v>
      </c>
      <c r="C9" s="26">
        <v>341.272</v>
      </c>
      <c r="D9" s="26">
        <v>521.18808</v>
      </c>
      <c r="E9" s="26">
        <v>882.924</v>
      </c>
      <c r="F9" s="52">
        <f t="shared" si="3"/>
        <v>3464.885520542481</v>
      </c>
      <c r="G9" s="52">
        <f>E9/C9*1000</f>
        <v>2587.1562858951215</v>
      </c>
      <c r="H9" s="60">
        <f t="shared" si="0"/>
        <v>126.87940433453</v>
      </c>
      <c r="I9" s="60">
        <f t="shared" si="1"/>
        <v>69.40602325364003</v>
      </c>
      <c r="J9" s="45">
        <f t="shared" si="2"/>
        <v>-25.332127986437413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593.15</v>
      </c>
      <c r="C10" s="26">
        <v>406.978</v>
      </c>
      <c r="D10" s="26">
        <v>1967.456</v>
      </c>
      <c r="E10" s="26">
        <v>1030.843</v>
      </c>
      <c r="F10" s="52">
        <f t="shared" si="3"/>
        <v>3316.961982635084</v>
      </c>
      <c r="G10" s="52">
        <f>E10/C10*1000</f>
        <v>2532.9206984161306</v>
      </c>
      <c r="H10" s="60">
        <f t="shared" si="0"/>
        <v>-31.38700160161847</v>
      </c>
      <c r="I10" s="60">
        <f t="shared" si="1"/>
        <v>-47.60528316770489</v>
      </c>
      <c r="J10" s="45">
        <f t="shared" si="2"/>
        <v>-23.637331037363595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302</v>
      </c>
      <c r="C11" s="26">
        <v>809.978</v>
      </c>
      <c r="D11" s="26">
        <v>1099.86878</v>
      </c>
      <c r="E11" s="26">
        <v>2130.5314399999997</v>
      </c>
      <c r="F11" s="52">
        <f t="shared" si="3"/>
        <v>3641.9496026490065</v>
      </c>
      <c r="G11" s="52">
        <f>E11/C11*1000</f>
        <v>2630.357170194746</v>
      </c>
      <c r="H11" s="60">
        <f t="shared" si="0"/>
        <v>168.2046357615894</v>
      </c>
      <c r="I11" s="60">
        <f t="shared" si="1"/>
        <v>93.70778394128068</v>
      </c>
      <c r="J11" s="45">
        <f t="shared" si="2"/>
        <v>-27.77612385735567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1967.4252462</v>
      </c>
      <c r="C12" s="26">
        <v>1186.255</v>
      </c>
      <c r="D12" s="26">
        <v>6295.839</v>
      </c>
      <c r="E12" s="26">
        <v>2729.609</v>
      </c>
      <c r="F12" s="52">
        <f t="shared" si="3"/>
        <v>3200.039753561235</v>
      </c>
      <c r="G12" s="52">
        <f>E12/C12*1000</f>
        <v>2301.030554138865</v>
      </c>
      <c r="H12" s="60">
        <f t="shared" si="0"/>
        <v>-39.705205964434874</v>
      </c>
      <c r="I12" s="60">
        <f t="shared" si="1"/>
        <v>-56.644237567066114</v>
      </c>
      <c r="J12" s="45">
        <f t="shared" si="2"/>
        <v>-28.09368847439747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1339.00532</v>
      </c>
      <c r="C13" s="26"/>
      <c r="D13" s="26">
        <v>4073.913</v>
      </c>
      <c r="E13" s="26"/>
      <c r="F13" s="52">
        <f t="shared" si="3"/>
        <v>3042.4920193745015</v>
      </c>
      <c r="G13" s="52"/>
      <c r="H13" s="55"/>
      <c r="I13" s="55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508.4</v>
      </c>
      <c r="C14" s="26"/>
      <c r="D14" s="26">
        <v>1554.809</v>
      </c>
      <c r="E14" s="26"/>
      <c r="F14" s="52">
        <f t="shared" si="3"/>
        <v>3058.2395751376866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724.95</v>
      </c>
      <c r="C15" s="26"/>
      <c r="D15" s="26">
        <v>1977.67</v>
      </c>
      <c r="E15" s="26"/>
      <c r="F15" s="52">
        <f t="shared" si="3"/>
        <v>2728.0088281950475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290.175</v>
      </c>
      <c r="C16" s="26"/>
      <c r="D16" s="26">
        <v>596.855</v>
      </c>
      <c r="E16" s="26"/>
      <c r="F16" s="52">
        <f t="shared" si="3"/>
        <v>2056.879469285776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489.316</v>
      </c>
      <c r="C17" s="26"/>
      <c r="D17" s="26">
        <v>1236.218</v>
      </c>
      <c r="E17" s="26"/>
      <c r="F17" s="52">
        <f t="shared" si="3"/>
        <v>2526.42055440656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250.616</v>
      </c>
      <c r="C18" s="26"/>
      <c r="D18" s="52">
        <v>679.04148</v>
      </c>
      <c r="E18" s="52"/>
      <c r="F18" s="52">
        <f t="shared" si="3"/>
        <v>2709.489737287324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320</v>
      </c>
      <c r="B19" s="26">
        <f>SUM(B7:B12)</f>
        <v>3278.8957462</v>
      </c>
      <c r="C19" s="26">
        <f>SUM(C7:C12)</f>
        <v>2916.705</v>
      </c>
      <c r="D19" s="26">
        <f>SUM(D7:D12)</f>
        <v>10709.241699999999</v>
      </c>
      <c r="E19" s="26">
        <f>SUM(E7:E12)</f>
        <v>7250.82444</v>
      </c>
      <c r="F19" s="52">
        <f t="shared" si="3"/>
        <v>3266.1122917406647</v>
      </c>
      <c r="G19" s="52">
        <f>E19/C19*1000</f>
        <v>2485.9642781837724</v>
      </c>
      <c r="H19" s="60">
        <f>+(C19/B19-1)*100</f>
        <v>-11.046119615719785</v>
      </c>
      <c r="I19" s="45">
        <f>+(E19/D19-1)*100</f>
        <v>-32.293764179400284</v>
      </c>
      <c r="J19" s="45">
        <f>+(G19/F19-1)*100</f>
        <v>-23.886135682772704</v>
      </c>
      <c r="AK19" s="11"/>
      <c r="AM19" s="44"/>
      <c r="AN19" s="44"/>
    </row>
    <row r="20" spans="1:10" ht="14.25" customHeight="1">
      <c r="A20" s="21" t="s">
        <v>175</v>
      </c>
      <c r="B20" s="26">
        <f>SUM(B7:B18)</f>
        <v>6881.3580661999995</v>
      </c>
      <c r="C20" s="26"/>
      <c r="D20" s="26">
        <f>SUM(D7:D18)</f>
        <v>20827.74818</v>
      </c>
      <c r="E20" s="26"/>
      <c r="F20" s="52">
        <f t="shared" si="3"/>
        <v>3026.69153089158</v>
      </c>
      <c r="G20" s="52"/>
      <c r="H20" s="60"/>
      <c r="I20" s="45"/>
      <c r="J20" s="45"/>
    </row>
    <row r="21" spans="1:10" ht="14.25" customHeight="1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5" t="s">
        <v>181</v>
      </c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7" t="s">
        <v>10</v>
      </c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41" ht="14.25" customHeight="1">
      <c r="A27" s="38"/>
      <c r="B27" s="218" t="s">
        <v>115</v>
      </c>
      <c r="C27" s="218"/>
      <c r="D27" s="218" t="s">
        <v>116</v>
      </c>
      <c r="E27" s="218"/>
      <c r="F27" s="218" t="s">
        <v>117</v>
      </c>
      <c r="G27" s="218"/>
      <c r="H27" s="225" t="s">
        <v>270</v>
      </c>
      <c r="I27" s="225"/>
      <c r="J27" s="225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6" t="s">
        <v>100</v>
      </c>
      <c r="C28" s="216"/>
      <c r="D28" s="223" t="s">
        <v>211</v>
      </c>
      <c r="E28" s="223"/>
      <c r="F28" s="216" t="s">
        <v>208</v>
      </c>
      <c r="G28" s="216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217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789.7528615</v>
      </c>
      <c r="C30" s="26">
        <v>781.452</v>
      </c>
      <c r="D30" s="26">
        <v>2795.9437900000003</v>
      </c>
      <c r="E30" s="26">
        <v>1577.896</v>
      </c>
      <c r="F30" s="52">
        <f>D30/B30*1000</f>
        <v>3540.2768717919994</v>
      </c>
      <c r="G30" s="52">
        <f>E30/C30*1000</f>
        <v>2019.1847995782211</v>
      </c>
      <c r="H30" s="60">
        <f aca="true" t="shared" si="4" ref="H30:H35">+(C30/B30-1)*100</f>
        <v>-1.0510707722203083</v>
      </c>
      <c r="I30" s="60">
        <f aca="true" t="shared" si="5" ref="I30:I35">+(E30/D30-1)*100</f>
        <v>-43.56481680198586</v>
      </c>
      <c r="J30" s="45">
        <f aca="true" t="shared" si="6" ref="J30:J35">+(G30/F30-1)*100</f>
        <v>-42.96534218364225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247.05191</v>
      </c>
      <c r="C31" s="26">
        <v>738.927</v>
      </c>
      <c r="D31" s="26">
        <v>712.33866</v>
      </c>
      <c r="E31" s="26">
        <v>1754.826</v>
      </c>
      <c r="F31" s="52">
        <f aca="true" t="shared" si="7" ref="F31:F45">D31/B31*1000</f>
        <v>2883.3562144894972</v>
      </c>
      <c r="G31" s="52">
        <f>E31/C31*1000</f>
        <v>2374.829989971946</v>
      </c>
      <c r="H31" s="60">
        <f t="shared" si="4"/>
        <v>199.09786975538867</v>
      </c>
      <c r="I31" s="60">
        <f t="shared" si="5"/>
        <v>146.34715178872924</v>
      </c>
      <c r="J31" s="45">
        <f t="shared" si="6"/>
        <v>-17.636607712987228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949.195</v>
      </c>
      <c r="C32" s="26">
        <v>1494.55</v>
      </c>
      <c r="D32" s="26">
        <v>2566.2832599999997</v>
      </c>
      <c r="E32" s="26">
        <v>3231.87</v>
      </c>
      <c r="F32" s="52">
        <f t="shared" si="7"/>
        <v>2703.641780666775</v>
      </c>
      <c r="G32" s="52">
        <f>E32/C32*1000</f>
        <v>2162.436853902512</v>
      </c>
      <c r="H32" s="60">
        <f t="shared" si="4"/>
        <v>57.454474581092384</v>
      </c>
      <c r="I32" s="60">
        <f t="shared" si="5"/>
        <v>25.935825182446948</v>
      </c>
      <c r="J32" s="45">
        <f t="shared" si="6"/>
        <v>-20.01762698869043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838.129</v>
      </c>
      <c r="C33" s="26">
        <v>1401.802</v>
      </c>
      <c r="D33" s="26">
        <v>2311.75987</v>
      </c>
      <c r="E33" s="26">
        <v>2998.347</v>
      </c>
      <c r="F33" s="52">
        <f t="shared" si="7"/>
        <v>2758.2387317465445</v>
      </c>
      <c r="G33" s="52">
        <f>E33/C33*1000</f>
        <v>2138.9233286869335</v>
      </c>
      <c r="H33" s="60">
        <f t="shared" si="4"/>
        <v>67.2537282446974</v>
      </c>
      <c r="I33" s="60">
        <f t="shared" si="5"/>
        <v>29.69975986303457</v>
      </c>
      <c r="J33" s="45">
        <f t="shared" si="6"/>
        <v>-22.453292237958465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960.1875</v>
      </c>
      <c r="C34" s="26">
        <v>939.2608</v>
      </c>
      <c r="D34" s="26">
        <v>2479.98266</v>
      </c>
      <c r="E34" s="26">
        <v>1970.4696499999998</v>
      </c>
      <c r="F34" s="52">
        <f t="shared" si="7"/>
        <v>2582.8108155959126</v>
      </c>
      <c r="G34" s="52">
        <f>E34/C34*1000</f>
        <v>2097.8940566879824</v>
      </c>
      <c r="H34" s="60">
        <f t="shared" si="4"/>
        <v>-2.1794389116708945</v>
      </c>
      <c r="I34" s="60">
        <f t="shared" si="5"/>
        <v>-20.545023084959812</v>
      </c>
      <c r="J34" s="45">
        <f t="shared" si="6"/>
        <v>-18.774768789871633</v>
      </c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1045.36881</v>
      </c>
      <c r="C35" s="26">
        <v>595.846</v>
      </c>
      <c r="D35" s="26">
        <v>2973.0372899999998</v>
      </c>
      <c r="E35" s="26">
        <v>1247.503</v>
      </c>
      <c r="F35" s="52">
        <f t="shared" si="7"/>
        <v>2844.008030046353</v>
      </c>
      <c r="G35" s="52">
        <f>E35/C35*1000</f>
        <v>2093.6668199501214</v>
      </c>
      <c r="H35" s="60">
        <f t="shared" si="4"/>
        <v>-43.00136044808912</v>
      </c>
      <c r="I35" s="60">
        <f t="shared" si="5"/>
        <v>-58.03944322541612</v>
      </c>
      <c r="J35" s="45">
        <f t="shared" si="6"/>
        <v>-26.383231065771707</v>
      </c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788.9099500000001</v>
      </c>
      <c r="C36" s="26"/>
      <c r="D36" s="26">
        <v>2020.2738</v>
      </c>
      <c r="E36" s="26"/>
      <c r="F36" s="52">
        <f t="shared" si="7"/>
        <v>2560.842083434237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807.978</v>
      </c>
      <c r="C37" s="26"/>
      <c r="D37" s="26">
        <v>2075.012</v>
      </c>
      <c r="E37" s="26"/>
      <c r="F37" s="52">
        <f t="shared" si="7"/>
        <v>2568.1540834032617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1070.51</v>
      </c>
      <c r="C38" s="26"/>
      <c r="D38" s="26">
        <v>2298.318</v>
      </c>
      <c r="E38" s="26"/>
      <c r="F38" s="52">
        <f t="shared" si="7"/>
        <v>2146.937441032779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892.602</v>
      </c>
      <c r="C39" s="26"/>
      <c r="D39" s="26">
        <v>1947.899</v>
      </c>
      <c r="E39" s="26"/>
      <c r="F39" s="52">
        <f t="shared" si="7"/>
        <v>2182.270485613969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713.545</v>
      </c>
      <c r="C40" s="26"/>
      <c r="D40" s="26">
        <v>1649.424</v>
      </c>
      <c r="E40" s="26"/>
      <c r="F40" s="52">
        <f t="shared" si="7"/>
        <v>2311.5907195762006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590.54438</v>
      </c>
      <c r="C41" s="26"/>
      <c r="D41" s="26">
        <v>1251.34604</v>
      </c>
      <c r="E41" s="26"/>
      <c r="F41" s="52">
        <f t="shared" si="7"/>
        <v>2118.9703642594986</v>
      </c>
      <c r="G41" s="52"/>
      <c r="H41" s="60"/>
      <c r="I41" s="60"/>
      <c r="J41" s="45"/>
      <c r="AK41" s="11"/>
      <c r="AM41" s="44"/>
      <c r="AN41" s="44"/>
    </row>
    <row r="42" spans="1:10" ht="14.25" customHeight="1">
      <c r="A42" s="21" t="s">
        <v>321</v>
      </c>
      <c r="B42" s="26">
        <f>SUM(B30:B35)</f>
        <v>4829.6850815</v>
      </c>
      <c r="C42" s="26">
        <f>SUM(C30:C35)</f>
        <v>5951.837799999999</v>
      </c>
      <c r="D42" s="26">
        <f>SUM(D30:D35)</f>
        <v>13839.34553</v>
      </c>
      <c r="E42" s="26">
        <f>SUM(E30:E35)</f>
        <v>12780.91165</v>
      </c>
      <c r="F42" s="52">
        <f t="shared" si="7"/>
        <v>2865.47576010935</v>
      </c>
      <c r="G42" s="52">
        <f>E42/C42*1000</f>
        <v>2147.38910559693</v>
      </c>
      <c r="H42" s="60">
        <f>+(C42/B42-1)*100</f>
        <v>23.234490439105038</v>
      </c>
      <c r="I42" s="60">
        <f>+(E42/D42-1)*100</f>
        <v>-7.648005302747873</v>
      </c>
      <c r="J42" s="45">
        <f>+(G42/F42-1)*100</f>
        <v>-25.059945175910926</v>
      </c>
    </row>
    <row r="43" spans="1:10" ht="14.25" customHeight="1">
      <c r="A43" s="21" t="s">
        <v>271</v>
      </c>
      <c r="B43" s="26">
        <f>SUM(B30:B41)</f>
        <v>9693.7744115</v>
      </c>
      <c r="C43" s="26"/>
      <c r="D43" s="26">
        <f>SUM(D30:D41)</f>
        <v>25081.61837</v>
      </c>
      <c r="E43" s="26"/>
      <c r="F43" s="52">
        <f t="shared" si="7"/>
        <v>2587.394476628728</v>
      </c>
      <c r="G43" s="52"/>
      <c r="H43" s="60"/>
      <c r="I43" s="60"/>
      <c r="J43" s="45"/>
    </row>
    <row r="44" spans="1:10" ht="14.25" customHeight="1">
      <c r="A44" s="21" t="s">
        <v>322</v>
      </c>
      <c r="B44" s="26">
        <f>B42+B19</f>
        <v>8108.5808277</v>
      </c>
      <c r="C44" s="26">
        <f>C42+C19</f>
        <v>8868.5428</v>
      </c>
      <c r="D44" s="26">
        <f>D42+D19</f>
        <v>24548.587229999997</v>
      </c>
      <c r="E44" s="26">
        <f>E42+E19</f>
        <v>20031.73609</v>
      </c>
      <c r="F44" s="52">
        <f t="shared" si="7"/>
        <v>3027.482583159155</v>
      </c>
      <c r="G44" s="52">
        <f>E44/C44*1000</f>
        <v>2258.740420128547</v>
      </c>
      <c r="H44" s="60">
        <f>+(C44/B44-1)*100</f>
        <v>9.372317899377247</v>
      </c>
      <c r="I44" s="60">
        <f>+(E44/D44-1)*100</f>
        <v>-18.399637818994762</v>
      </c>
      <c r="J44" s="45">
        <f>+(G44/F44-1)*100</f>
        <v>-25.392125038368718</v>
      </c>
    </row>
    <row r="45" spans="1:10" ht="14.25" customHeight="1">
      <c r="A45" s="24" t="s">
        <v>173</v>
      </c>
      <c r="B45" s="28">
        <f>B20+B43</f>
        <v>16575.1324777</v>
      </c>
      <c r="C45" s="28"/>
      <c r="D45" s="28">
        <f>D20+D43</f>
        <v>45909.36655</v>
      </c>
      <c r="E45" s="28"/>
      <c r="F45" s="52">
        <f t="shared" si="7"/>
        <v>2769.773732533719</v>
      </c>
      <c r="G45" s="52"/>
      <c r="H45" s="60"/>
      <c r="I45" s="60"/>
      <c r="J45" s="45"/>
    </row>
    <row r="46" spans="1:10" ht="14.25" customHeight="1">
      <c r="A46" s="47" t="s">
        <v>200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38"/>
  <sheetViews>
    <sheetView zoomScalePageLayoutView="0" workbookViewId="0" topLeftCell="A1">
      <selection activeCell="K19" sqref="K19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16384" width="10.90625" style="10" customWidth="1"/>
  </cols>
  <sheetData>
    <row r="1" ht="15" customHeight="1">
      <c r="A1" s="65"/>
    </row>
    <row r="2" ht="15" customHeight="1"/>
    <row r="3" spans="46:61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</row>
    <row r="4" spans="46:61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</row>
    <row r="5" spans="46:61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</row>
    <row r="6" spans="46:61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</row>
    <row r="7" spans="46:61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</row>
    <row r="8" spans="46:61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</row>
    <row r="9" spans="46:61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</row>
    <row r="10" spans="46:61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/>
    </row>
    <row r="11" spans="46:61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/>
    </row>
    <row r="12" spans="46:61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/>
    </row>
    <row r="13" spans="46:61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/>
    </row>
    <row r="14" spans="46:61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/>
    </row>
    <row r="15" spans="46:61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1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</row>
    <row r="26" spans="46:61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</row>
    <row r="27" spans="46:61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</row>
    <row r="28" spans="46:61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</row>
    <row r="29" spans="46:61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</row>
    <row r="30" spans="46:61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</row>
    <row r="31" spans="46:61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</row>
    <row r="32" spans="46:61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/>
    </row>
    <row r="33" spans="46:61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/>
    </row>
    <row r="34" spans="46:61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/>
    </row>
    <row r="35" spans="46:61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/>
    </row>
    <row r="36" spans="46:61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/>
    </row>
    <row r="37" spans="46:61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Liliana Yáñez Barros</cp:lastModifiedBy>
  <cp:lastPrinted>2016-07-13T13:52:34Z</cp:lastPrinted>
  <dcterms:created xsi:type="dcterms:W3CDTF">2008-12-10T19:16:04Z</dcterms:created>
  <dcterms:modified xsi:type="dcterms:W3CDTF">2017-12-26T20:03:26Z</dcterms:modified>
  <cp:category/>
  <cp:version/>
  <cp:contentType/>
  <cp:contentStatus/>
</cp:coreProperties>
</file>