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'c1'!$A$1:$E$50</definedName>
    <definedName name="_xlnm.Print_Area" localSheetId="13">'c10'!$A$1:$H$44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'c15'!$A$1:$H$51</definedName>
    <definedName name="_xlnm.Print_Area" localSheetId="19">'c16'!$A$1:$J$47</definedName>
    <definedName name="_xlnm.Print_Area" localSheetId="20">'c17'!$A$1:$H$48</definedName>
    <definedName name="_xlnm.Print_Area" localSheetId="21">'c18'!$A$1:$E$48</definedName>
    <definedName name="_xlnm.Print_Area" localSheetId="22">'c19'!$A$1:$Q$25</definedName>
    <definedName name="_xlnm.Print_Area" localSheetId="5">'c2'!$A$1:$H$44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'c9'!$A$1:$E$48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<sst xmlns="http://schemas.openxmlformats.org/spreadsheetml/2006/main" count="858" uniqueCount="334">
  <si>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</si>
  <si>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</si>
  <si>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</si>
  <si>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</si>
  <si>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</si>
  <si>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</si>
  <si>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</si>
  <si>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</si>
  <si>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</si>
  <si>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</si>
  <si>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</si>
  <si>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</si>
  <si>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</si>
  <si>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</si>
  <si>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</si>
  <si>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</si>
  <si>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</si>
  <si>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</si>
  <si>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</si>
  <si>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</si>
  <si>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</si>
  <si>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</si>
  <si>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</si>
  <si>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</si>
  <si>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</si>
  <si>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</si>
  <si>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</si>
  <si>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</si>
  <si>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</si>
  <si>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</si>
  <si>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</si>
  <si>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</si>
  <si>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</si>
  <si>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</si>
  <si>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</si>
  <si>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</si>
  <si>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</si>
  <si>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</si>
  <si>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</si>
  <si>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</si>
  <si>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</si>
  <si>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</si>
  <si>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</si>
  <si>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</si>
  <si>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</si>
  <si>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</si>
  <si>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</si>
  <si>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</si>
  <si>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</si>
  <si>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</si>
  <si>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</si>
  <si>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</si>
  <si>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</si>
  <si>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</si>
  <si>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</si>
  <si>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</si>
  <si>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</si>
  <si>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</si>
  <si>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</si>
  <si>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</si>
  <si>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</si>
  <si>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</si>
  <si>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</si>
  <si>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</si>
  <si>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</si>
  <si>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</si>
  <si>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</si>
  <si>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</si>
  <si>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</si>
  <si>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</si>
  <si>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</si>
  <si>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</si>
  <si>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</si>
  <si>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</si>
  <si>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</si>
  <si>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</si>
  <si>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</si>
  <si>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</si>
  <si>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</si>
  <si>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</si>
  <si>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</si>
  <si>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</si>
  <si>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</si>
  <si>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</si>
  <si>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</si>
  <si>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</si>
  <si>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</si>
  <si>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</si>
  <si>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</si>
  <si>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</si>
  <si>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</si>
  <si>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</si>
  <si>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</si>
  <si>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</si>
  <si>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</si>
  <si>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</si>
  <si>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</si>
  <si>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</si>
  <si>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</si>
  <si>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</si>
  <si>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</si>
  <si>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</si>
  <si>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</si>
  <si>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</si>
  <si>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</si>
  <si>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</si>
  <si>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</si>
  <si>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</si>
  <si>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</si>
  <si>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</si>
  <si>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</si>
  <si>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</si>
  <si>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</si>
  <si>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</si>
  <si>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</si>
  <si>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</si>
  <si>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</si>
  <si>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</si>
  <si>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</si>
  <si>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</si>
  <si>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</si>
  <si>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</si>
  <si>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</si>
  <si>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</si>
  <si>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</si>
  <si>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</si>
  <si>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</si>
  <si>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</si>
  <si>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</si>
  <si>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</si>
  <si>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</si>
  <si>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</si>
  <si>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</si>
  <si>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</si>
  <si>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</si>
  <si>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</si>
  <si>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</si>
  <si>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</si>
  <si>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</si>
  <si>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</si>
  <si>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</si>
  <si>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</si>
  <si>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</si>
  <si>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</si>
  <si>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</si>
  <si>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</si>
  <si>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</si>
  <si>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</si>
  <si>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</si>
  <si>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</si>
  <si>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</si>
  <si>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</si>
  <si>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</si>
  <si>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</si>
  <si>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</si>
  <si>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</si>
  <si>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</si>
  <si>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</si>
  <si>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</si>
  <si>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</si>
  <si>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</si>
  <si>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</si>
  <si>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</si>
  <si>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</si>
  <si>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</si>
  <si>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</si>
  <si>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</si>
  <si>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</si>
  <si>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</si>
  <si>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</si>
  <si>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</si>
  <si>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</si>
  <si>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</si>
  <si>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</si>
  <si>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</si>
  <si>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</si>
  <si>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</si>
  <si>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</si>
  <si>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</si>
  <si>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</si>
  <si>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</si>
  <si>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</si>
  <si>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</si>
  <si>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</si>
  <si>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</si>
  <si>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</si>
  <si>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</si>
  <si>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</si>
  <si>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</si>
  <si>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</si>
  <si>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</si>
  <si>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</si>
  <si>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</si>
  <si>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</si>
  <si>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</si>
  <si>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</si>
  <si>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</si>
  <si>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</si>
  <si>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</si>
  <si>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</si>
  <si>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</si>
  <si>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</si>
  <si>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</si>
  <si>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</si>
  <si>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</si>
  <si>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</si>
  <si>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</si>
  <si>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</si>
  <si>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</si>
  <si>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</si>
  <si>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</si>
  <si>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</si>
  <si>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</si>
  <si>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</si>
  <si>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</si>
  <si>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</si>
  <si>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</si>
  <si>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</si>
  <si>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</si>
  <si>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</si>
  <si>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</si>
  <si>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</si>
  <si>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</si>
  <si>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</si>
  <si>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</si>
  <si>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</si>
  <si>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</si>
  <si>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</si>
  <si>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</si>
  <si>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</si>
  <si>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</si>
  <si>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</si>
  <si>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</si>
  <si>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</si>
  <si>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</si>
  <si>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</si>
  <si>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</si>
  <si>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</si>
  <si>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</si>
  <si>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</si>
  <si>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</si>
  <si>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</si>
  <si>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</si>
  <si>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</si>
  <si>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</si>
  <si>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</si>
  <si>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</si>
  <si>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</si>
  <si>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</si>
  <si>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</si>
  <si>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Bebidas con contenido lácteo &lt;= al 50 % (miles de litros)</t>
  </si>
  <si>
    <t>Belice</t>
  </si>
  <si>
    <t>Bebidas con contenido lácteo &gt; al 50 %  (miles de litros)</t>
  </si>
  <si>
    <t>Quesos, los demás</t>
  </si>
  <si>
    <t>Países Bajos</t>
  </si>
  <si>
    <t>Total ene - dic (A+B)</t>
  </si>
  <si>
    <t>Importaciones de leche en polvo por país de origen, año 2015</t>
  </si>
  <si>
    <t>Importaciones de quesos por país de origen, año 2015</t>
  </si>
  <si>
    <t>Exportaciones de leche en polvo por país de destino, año 2015</t>
  </si>
  <si>
    <t>Exportaciones de quesos por país de destino, año 2015</t>
  </si>
  <si>
    <t>Leche en polvo edulcorada, materia grasa &gt; 24% y &lt; 26%</t>
  </si>
  <si>
    <t>Variación (2016/2015)</t>
  </si>
  <si>
    <t>Total ene-dic (B)</t>
  </si>
  <si>
    <t>Suiza</t>
  </si>
  <si>
    <t>Taiwán</t>
  </si>
  <si>
    <t>Suecia</t>
  </si>
  <si>
    <t>Lituania</t>
  </si>
  <si>
    <t>Jamaica</t>
  </si>
  <si>
    <t>Filipinas</t>
  </si>
  <si>
    <t>Granada</t>
  </si>
  <si>
    <t>República Dominicana</t>
  </si>
  <si>
    <t>Territorio Británico en América</t>
  </si>
  <si>
    <t>Años 2002 - 2016</t>
  </si>
  <si>
    <t>Portugal</t>
  </si>
  <si>
    <t>Egipto</t>
  </si>
  <si>
    <t>Finlandia</t>
  </si>
  <si>
    <t>Grecia</t>
  </si>
  <si>
    <t>Tailandia</t>
  </si>
  <si>
    <t>Leche en polvo sin azúcar, materia grasa &gt;= 6% y &lt; 12%</t>
  </si>
  <si>
    <t>Leche en polvo sin azúcar, materia grasa &gt; 1,5% y &lt; 6%</t>
  </si>
  <si>
    <t>Leche en polvo sin azúcar, materia grasa &gt; 18% y &lt; 24%</t>
  </si>
  <si>
    <t>Las demás materias grasas de la leche</t>
  </si>
  <si>
    <t>Demás quesos frescos</t>
  </si>
  <si>
    <t xml:space="preserve">Leche y nata sin concentrar, materia grasa &gt; 1% y  &lt;= 6% </t>
  </si>
  <si>
    <t>Leche en polvo sin azúcar, materia grasa &gt; 12% y  &lt; 18%</t>
  </si>
  <si>
    <t>Leche en polvo edulcorada, materia grasa &gt;= 26%</t>
  </si>
  <si>
    <t>Queso fundido, excepto el rallado o en polvo</t>
  </si>
  <si>
    <t>Queso de crema frescos</t>
  </si>
  <si>
    <t>Queso fundido</t>
  </si>
  <si>
    <t>Pastas lácteas para untar</t>
  </si>
  <si>
    <t>Puerto Rico</t>
  </si>
  <si>
    <t>Turquía</t>
  </si>
  <si>
    <t>Chile</t>
  </si>
  <si>
    <t>República Checa</t>
  </si>
  <si>
    <t>Haití</t>
  </si>
  <si>
    <t>Cheddar y del tipo cheddar</t>
  </si>
  <si>
    <t>Edam y del tipo edam</t>
  </si>
  <si>
    <t>Parmesano y del tipo parmesano</t>
  </si>
  <si>
    <t>Leche en polvo sin azúcar, materia grasa &gt;= 24% y &lt; 26%</t>
  </si>
  <si>
    <t xml:space="preserve">Preparaciones para la alimentación infantil </t>
  </si>
  <si>
    <t>Quesos frescos (sin madurar)</t>
  </si>
  <si>
    <t>Leche en polvo sin azúcar, materia grasa = 18%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</si>
  <si>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</si>
  <si>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</si>
  <si>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</si>
  <si>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</si>
  <si>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</si>
  <si>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</si>
  <si>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Bebidas con contenido lácteo &lt;= al 50 %   (miles de litros)</t>
  </si>
  <si>
    <t>Leche y nata, sin concentrar, materia grasa &gt; 1% y &lt;= 6%</t>
  </si>
  <si>
    <t>Demás quesos</t>
  </si>
  <si>
    <t>Singapur</t>
  </si>
  <si>
    <t>Origen no precisado</t>
  </si>
  <si>
    <t xml:space="preserve">Leche en polvo sin azúcar, materia grasa &lt;=  1,5% </t>
  </si>
  <si>
    <t xml:space="preserve">Leche y nata, sin concentrar, materia grasa &lt;=  1% </t>
  </si>
  <si>
    <t>Noviembre 2016</t>
  </si>
  <si>
    <t>con información a octubre  2016</t>
  </si>
  <si>
    <t>Importaciones de productos lácteos, octubre 2016</t>
  </si>
  <si>
    <t>Exportaciones de productos lácteos, octubre 2016</t>
  </si>
  <si>
    <t>Importaciones de leche en polvo por país de origen, octubre 2016</t>
  </si>
  <si>
    <t>Importaciones de quesos por país de origen, octubre 2016</t>
  </si>
  <si>
    <t>Importaciones de quesos por variedades, octubre 2016</t>
  </si>
  <si>
    <t>Exportaciones de leche en polvo por país de destino, octubre 2016</t>
  </si>
  <si>
    <t>Exportaciones de quesos por país de destino, octubre 2016</t>
  </si>
  <si>
    <t>Exportaciones de quesos por variedades, octubre 2016</t>
  </si>
  <si>
    <t>Jordania</t>
  </si>
  <si>
    <t>Enero - octubre</t>
  </si>
  <si>
    <t xml:space="preserve"> Enero - octubre 2016</t>
  </si>
  <si>
    <t>Total ene-oct (A)</t>
  </si>
  <si>
    <t>Total ene-oct (B)</t>
  </si>
  <si>
    <t>Total ene-oct (A+B)</t>
  </si>
  <si>
    <t>Total ene-oct</t>
  </si>
  <si>
    <t>2015 ene-oct</t>
  </si>
  <si>
    <t>2016 ene-oct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</si>
</sst>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u val="single"/>
      <sz val="14"/>
      <color theme="11"/>
      <name val="Arial MT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6" fillId="17" borderId="2" applyNumberFormat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3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7" fontId="0" fillId="0" borderId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13" fillId="16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8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8" applyNumberFormat="1" applyFont="1" applyFill="1" applyBorder="1" applyAlignment="1" applyProtection="1">
      <alignment/>
      <protection/>
    </xf>
    <xf numFmtId="173" fontId="25" fillId="0" borderId="0" xfId="67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8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67" applyNumberFormat="1" applyFont="1" applyFill="1" applyBorder="1" applyAlignment="1" applyProtection="1">
      <alignment/>
      <protection/>
    </xf>
    <xf numFmtId="175" fontId="25" fillId="0" borderId="11" xfId="66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66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66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66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67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7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7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4" applyFont="1">
      <alignment/>
      <protection/>
    </xf>
    <xf numFmtId="0" fontId="70" fillId="0" borderId="0" xfId="104" applyFont="1">
      <alignment/>
      <protection/>
    </xf>
    <xf numFmtId="176" fontId="68" fillId="0" borderId="12" xfId="107" applyNumberFormat="1" applyFont="1" applyBorder="1">
      <alignment/>
      <protection/>
    </xf>
    <xf numFmtId="0" fontId="68" fillId="0" borderId="24" xfId="107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7" applyNumberFormat="1" applyFont="1" applyBorder="1">
      <alignment/>
      <protection/>
    </xf>
    <xf numFmtId="3" fontId="68" fillId="0" borderId="29" xfId="107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7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7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7" applyNumberFormat="1" applyFont="1" applyBorder="1">
      <alignment/>
      <protection/>
    </xf>
    <xf numFmtId="0" fontId="68" fillId="0" borderId="28" xfId="107" applyFont="1" applyBorder="1">
      <alignment/>
      <protection/>
    </xf>
    <xf numFmtId="3" fontId="68" fillId="0" borderId="28" xfId="107" applyNumberFormat="1" applyFont="1" applyBorder="1">
      <alignment/>
      <protection/>
    </xf>
    <xf numFmtId="3" fontId="68" fillId="0" borderId="12" xfId="105" applyNumberFormat="1" applyFont="1" applyBorder="1">
      <alignment/>
      <protection/>
    </xf>
    <xf numFmtId="3" fontId="68" fillId="0" borderId="25" xfId="105" applyNumberFormat="1" applyFont="1" applyBorder="1">
      <alignment/>
      <protection/>
    </xf>
    <xf numFmtId="0" fontId="68" fillId="0" borderId="12" xfId="105" applyFont="1" applyBorder="1">
      <alignment/>
      <protection/>
    </xf>
    <xf numFmtId="0" fontId="68" fillId="0" borderId="25" xfId="105" applyFont="1" applyBorder="1">
      <alignment/>
      <protection/>
    </xf>
    <xf numFmtId="3" fontId="68" fillId="0" borderId="12" xfId="105" applyNumberFormat="1" applyFont="1" applyBorder="1" applyAlignment="1">
      <alignment vertical="center"/>
      <protection/>
    </xf>
    <xf numFmtId="3" fontId="68" fillId="0" borderId="15" xfId="105" applyNumberFormat="1" applyFont="1" applyBorder="1">
      <alignment/>
      <protection/>
    </xf>
    <xf numFmtId="0" fontId="25" fillId="0" borderId="2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0" fontId="68" fillId="0" borderId="0" xfId="107" applyFont="1" applyBorder="1">
      <alignment/>
      <protection/>
    </xf>
    <xf numFmtId="0" fontId="25" fillId="0" borderId="34" xfId="0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7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175" fontId="25" fillId="0" borderId="34" xfId="0" applyNumberFormat="1" applyFont="1" applyBorder="1" applyAlignment="1">
      <alignment horizontal="right"/>
    </xf>
    <xf numFmtId="3" fontId="25" fillId="0" borderId="35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16" borderId="40" xfId="0" applyFont="1" applyFill="1" applyBorder="1" applyAlignment="1" applyProtection="1">
      <alignment horizontal="center" vertical="center"/>
      <protection/>
    </xf>
    <xf numFmtId="0" fontId="25" fillId="16" borderId="41" xfId="0" applyFont="1" applyFill="1" applyBorder="1" applyAlignment="1" applyProtection="1">
      <alignment horizontal="center" vertical="center"/>
      <protection/>
    </xf>
    <xf numFmtId="0" fontId="25" fillId="16" borderId="42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6" borderId="43" xfId="0" applyFont="1" applyFill="1" applyBorder="1" applyAlignment="1" applyProtection="1">
      <alignment horizontal="center" vertical="center"/>
      <protection/>
    </xf>
    <xf numFmtId="0" fontId="25" fillId="16" borderId="37" xfId="0" applyFont="1" applyFill="1" applyBorder="1" applyAlignment="1" applyProtection="1">
      <alignment horizontal="center" vertical="center"/>
      <protection/>
    </xf>
    <xf numFmtId="0" fontId="25" fillId="16" borderId="44" xfId="0" applyFont="1" applyFill="1" applyBorder="1" applyAlignment="1" applyProtection="1">
      <alignment horizontal="center" vertical="center"/>
      <protection/>
    </xf>
    <xf numFmtId="0" fontId="25" fillId="0" borderId="3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16" borderId="30" xfId="0" applyFont="1" applyFill="1" applyBorder="1" applyAlignment="1" applyProtection="1">
      <alignment horizontal="center" vertical="center"/>
      <protection/>
    </xf>
    <xf numFmtId="0" fontId="25" fillId="16" borderId="0" xfId="0" applyFont="1" applyFill="1" applyBorder="1" applyAlignment="1" applyProtection="1">
      <alignment horizontal="center" vertical="center"/>
      <protection/>
    </xf>
    <xf numFmtId="0" fontId="25" fillId="16" borderId="34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álculo 2 2" xfId="61"/>
    <cellStyle name="Cálculo 3" xfId="62"/>
    <cellStyle name="Celda de comprobación 2" xfId="63"/>
    <cellStyle name="Celda vinculada 2" xfId="64"/>
    <cellStyle name="Check Cell" xfId="65"/>
    <cellStyle name="Comma" xfId="66"/>
    <cellStyle name="Comma [0]" xfId="67"/>
    <cellStyle name="Currency" xfId="68"/>
    <cellStyle name="Currency [0]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3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ipervínculo 2" xfId="87"/>
    <cellStyle name="Hyperlink" xfId="88"/>
    <cellStyle name="Incorrecto 2" xfId="89"/>
    <cellStyle name="Input" xfId="90"/>
    <cellStyle name="Linked Cell" xfId="91"/>
    <cellStyle name="Millares [0] 2" xfId="92"/>
    <cellStyle name="Millares 2" xfId="93"/>
    <cellStyle name="Millares 2 2" xfId="94"/>
    <cellStyle name="Millares 3" xfId="95"/>
    <cellStyle name="Millares 4" xfId="96"/>
    <cellStyle name="Millares 5" xfId="97"/>
    <cellStyle name="Millares 6" xfId="98"/>
    <cellStyle name="Millares 7" xfId="99"/>
    <cellStyle name="Millares 8" xfId="100"/>
    <cellStyle name="Neutral" xfId="101"/>
    <cellStyle name="Neutral 2" xfId="102"/>
    <cellStyle name="No-definido" xfId="103"/>
    <cellStyle name="Normal 10" xfId="104"/>
    <cellStyle name="Normal 10 2" xfId="105"/>
    <cellStyle name="Normal 14" xfId="106"/>
    <cellStyle name="Normal 15" xfId="107"/>
    <cellStyle name="Normal 2" xfId="108"/>
    <cellStyle name="Normal 2 2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tas 2" xfId="123"/>
    <cellStyle name="Notas 2 2" xfId="124"/>
    <cellStyle name="Notas 3" xfId="125"/>
    <cellStyle name="Note" xfId="126"/>
    <cellStyle name="Output" xfId="127"/>
    <cellStyle name="Percent" xfId="128"/>
    <cellStyle name="Porcentaje 2" xfId="129"/>
    <cellStyle name="Salida 2" xfId="130"/>
    <cellStyle name="Salida 2 2" xfId="131"/>
    <cellStyle name="Salida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4" xfId="138"/>
    <cellStyle name="Total" xfId="139"/>
    <cellStyle name="Total 2" xfId="140"/>
    <cellStyle name="Total 2 2" xfId="141"/>
    <cellStyle name="Total 3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octubre 2016
Valor miles USD 170.882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'g10 - 11'!$AU$5:$AU$16</c:f>
              <c:numCache/>
            </c:numRef>
          </c:val>
          <c:smooth val="0"/>
        </c:ser>
        <c:ser>
          <c:idx val="1"/>
          <c:order val="1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2"/>
          <c:order val="2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3"/>
          <c:order val="3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4"/>
          <c:order val="4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32182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1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'g10 - 11'!$AU$27:$AU$38</c:f>
              <c:numCache/>
            </c:numRef>
          </c:val>
          <c:smooth val="0"/>
        </c:ser>
        <c:ser>
          <c:idx val="1"/>
          <c:order val="1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2"/>
          <c:order val="2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3"/>
          <c:order val="3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4"/>
          <c:order val="4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6064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'c14'!$AQ$26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'c14'!$AQ$27:$AQ$38</c:f>
              <c:numCache/>
            </c:numRef>
          </c:val>
          <c:smooth val="0"/>
        </c:ser>
        <c:ser>
          <c:idx val="1"/>
          <c:order val="1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2"/>
          <c:order val="2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3"/>
          <c:order val="3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4"/>
          <c:order val="4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7F7F7F"/>
                </a:solidFill>
              </a:ln>
            </c:spPr>
          </c:marker>
          <c:dPt>
            <c:idx val="0"/>
            <c:spPr>
              <a:solidFill>
                <a:srgbClr val="BFBFBF"/>
              </a:solidFill>
              <a:ln w="25400">
                <a:solidFill>
                  <a:srgbClr val="7F7F7F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7F7F7F"/>
                  </a:solidFill>
                </a:ln>
              </c:spPr>
            </c:marker>
          </c:dPt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07323"/>
        <c:crosses val="autoZero"/>
        <c:auto val="1"/>
        <c:lblOffset val="100"/>
        <c:tickLblSkip val="1"/>
        <c:noMultiLvlLbl val="0"/>
      </c:catAx>
      <c:valAx>
        <c:axId val="59607323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05738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2015
Toneladas 6.842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492"/>
          <c:w val="0.274"/>
          <c:h val="0.3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octubre 2016
Toneladas 7.696</a:t>
            </a:r>
          </a:p>
        </c:rich>
      </c:tx>
      <c:layout>
        <c:manualLayout>
          <c:xMode val="factor"/>
          <c:yMode val="factor"/>
          <c:x val="0.025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4025"/>
          <c:y val="0.4305"/>
          <c:w val="0.30525"/>
          <c:h val="0.3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'c16'!$BN$25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'c16'!$BN$26:$BN$37</c:f>
              <c:numCache/>
            </c:numRef>
          </c:val>
          <c:smooth val="0"/>
        </c:ser>
        <c:ser>
          <c:idx val="1"/>
          <c:order val="1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2"/>
          <c:order val="2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3"/>
          <c:order val="3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4"/>
          <c:order val="4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F7F7F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marker val="1"/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0386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2015
Toneladas  5.497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octubre 2016
Toneladas 3.552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octubre 2016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3.551,9</a:t>
            </a:r>
          </a:p>
        </c:rich>
      </c:tx>
      <c:layout>
        <c:manualLayout>
          <c:xMode val="factor"/>
          <c:yMode val="factor"/>
          <c:x val="0.0217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55"/>
          <c:w val="0.352"/>
          <c:h val="0.3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'c18'!$AH$11:$AH$14</c:f>
              <c:strCache/>
            </c:strRef>
          </c:cat>
          <c:val>
            <c:numRef>
              <c:f>'c18'!$AI$11:$AI$14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2002  -  2016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13"/>
          <c:w val="0.9232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19-20'!$AL$33:$BA$33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19-20'!$AL$34:$BA$34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19-20'!$AL$35:$BA$35</c:f>
              <c:numCache/>
            </c:numRef>
          </c:val>
        </c:ser>
        <c:axId val="34303550"/>
        <c:axId val="40296495"/>
      </c:bar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035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'g2 - 3'!$BE$4:$BE$15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5744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2002  -  2016</a:t>
            </a:r>
          </a:p>
        </c:rich>
      </c:tx>
      <c:layout>
        <c:manualLayout>
          <c:xMode val="factor"/>
          <c:yMode val="factor"/>
          <c:x val="0.03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82"/>
          <c:w val="0.937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19-20'!$AL$10:$BA$10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19-20'!$AL$11:$BA$11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19-20'!$AL$12:$BA$12</c:f>
              <c:numCache/>
            </c:numRef>
          </c:val>
        </c:ser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124136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49571378"/>
        <c:axId val="43489219"/>
      </c:bar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71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'g2 - 3'!$BE$26:$BE$37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marker val="1"/>
        <c:axId val="34971660"/>
        <c:axId val="46309485"/>
      </c:lineChart>
      <c:catAx>
        <c:axId val="3497166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7166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2015
Toneladas 16.575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'c6'!$AM$4:$AM$8</c:f>
              <c:strCache/>
            </c:strRef>
          </c:cat>
          <c:val>
            <c:numRef>
              <c:f>'c6'!$AN$4:$AN$8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octubre 2016
Toneladas 15.881</a:t>
            </a:r>
          </a:p>
        </c:rich>
      </c:tx>
      <c:layout>
        <c:manualLayout>
          <c:xMode val="factor"/>
          <c:yMode val="factor"/>
          <c:x val="0.022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'c6'!$AM$15:$AM$19</c:f>
              <c:strCache/>
            </c:strRef>
          </c:cat>
          <c:val>
            <c:numRef>
              <c:f>'c6'!$AN$15:$AN$19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2015
Toneladas 28.172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6"/>
          <c:w val="0.3415"/>
          <c:h val="0.3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'c7'!$BB$7:$BB$12</c:f>
              <c:strCache/>
            </c:strRef>
          </c:cat>
          <c:val>
            <c:numRef>
              <c:f>'c7'!$BC$7:$BC$12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octubre 2016
Toneladas 27.655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75"/>
          <c:y val="0.463"/>
          <c:w val="0.3277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6E0EC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'c7'!$BB$20:$BB$28</c:f>
              <c:strCache/>
            </c:strRef>
          </c:cat>
          <c:val>
            <c:numRef>
              <c:f>'c7'!$BC$20:$BC$28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octubre 2016
Toneladas 27.655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octubre 2016
Valor miles dólares FOB 137.262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76200</xdr:rowOff>
    </xdr:from>
    <xdr:to>
      <xdr:col>7</xdr:col>
      <xdr:colOff>523875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152400" y="5857875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0.75825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0.795</cdr:y>
    </cdr:from>
    <cdr:to>
      <cdr:x>0.4795</cdr:x>
      <cdr:y>0.975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162175"/>
          <a:ext cx="32004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76200</xdr:rowOff>
    </xdr:from>
    <xdr:to>
      <xdr:col>7</xdr:col>
      <xdr:colOff>647700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300" y="6134100"/>
        <a:ext cx="6705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28575</xdr:rowOff>
    </xdr:from>
    <xdr:to>
      <xdr:col>4</xdr:col>
      <xdr:colOff>1114425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62350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57150</xdr:rowOff>
    </xdr:from>
    <xdr:to>
      <xdr:col>3</xdr:col>
      <xdr:colOff>1247775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66675" y="4333875"/>
        <a:ext cx="6181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0.915</cdr:y>
    </cdr:from>
    <cdr:to>
      <cdr:x>0.418</cdr:x>
      <cdr:y>0.99625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1962150"/>
          <a:ext cx="2705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0.876</cdr:y>
    </cdr:from>
    <cdr:to>
      <cdr:x>0.44025</cdr:x>
      <cdr:y>0.9985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2981325"/>
          <a:ext cx="28098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80975" y="3200400"/>
        <a:ext cx="65722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35</xdr:row>
      <xdr:rowOff>9525</xdr:rowOff>
    </xdr:from>
    <xdr:to>
      <xdr:col>7</xdr:col>
      <xdr:colOff>581025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219075" y="5429250"/>
        <a:ext cx="65246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0.92025</cdr:y>
    </cdr:from>
    <cdr:to>
      <cdr:x>0.30425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3990975"/>
          <a:ext cx="1809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0.912</cdr:y>
    </cdr:from>
    <cdr:to>
      <cdr:x>0.18675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3276600"/>
          <a:ext cx="1200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123825</xdr:rowOff>
    </xdr:from>
    <xdr:to>
      <xdr:col>4</xdr:col>
      <xdr:colOff>1343025</xdr:colOff>
      <xdr:row>47</xdr:row>
      <xdr:rowOff>57150</xdr:rowOff>
    </xdr:to>
    <xdr:graphicFrame>
      <xdr:nvGraphicFramePr>
        <xdr:cNvPr id="1" name="Chart 1"/>
        <xdr:cNvGraphicFramePr/>
      </xdr:nvGraphicFramePr>
      <xdr:xfrm>
        <a:off x="114300" y="4391025"/>
        <a:ext cx="66865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0.94575</cdr:y>
    </cdr:from>
    <cdr:to>
      <cdr:x>0.2065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371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0.94025</cdr:y>
    </cdr:from>
    <cdr:to>
      <cdr:x>0.69575</cdr:x>
      <cdr:y>0.99675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52400" y="3724275"/>
          <a:ext cx="448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57150</xdr:rowOff>
    </xdr:from>
    <xdr:to>
      <xdr:col>7</xdr:col>
      <xdr:colOff>638175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95250" y="209550"/>
        <a:ext cx="66770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0.9335</cdr:y>
    </cdr:from>
    <cdr:to>
      <cdr:x>0.17325</cdr:x>
      <cdr:y>0.97975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1438275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15" sqref="B15:E15"/>
    </sheetView>
  </sheetViews>
  <sheetFormatPr defaultColWidth="8.72265625" defaultRowHeight="18"/>
  <cols>
    <col min="1" max="1" width="10.90625" style="0" customWidth="1"/>
    <col min="2" max="5" width="13.18359375" style="0" customWidth="1"/>
    <col min="6" max="16384" width="10.9062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10" t="s">
        <v>239</v>
      </c>
      <c r="C15" s="211"/>
      <c r="D15" s="211"/>
      <c r="E15" s="211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2"/>
      <c r="B19" s="212"/>
      <c r="C19" s="212"/>
      <c r="D19" s="212"/>
      <c r="E19" s="212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315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L36" sqref="L36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7" t="s">
        <v>2</v>
      </c>
      <c r="B1" s="217"/>
      <c r="C1" s="217"/>
      <c r="D1" s="217"/>
      <c r="E1" s="217"/>
      <c r="F1" s="217"/>
      <c r="G1" s="217"/>
      <c r="H1" s="217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9" t="s">
        <v>12</v>
      </c>
      <c r="B3" s="229"/>
      <c r="C3" s="229"/>
      <c r="D3" s="229"/>
      <c r="E3" s="229"/>
      <c r="F3" s="229"/>
      <c r="G3" s="229"/>
      <c r="H3" s="229"/>
      <c r="AM3" s="10">
        <v>2015</v>
      </c>
    </row>
    <row r="4" spans="1:41" ht="13.5" customHeight="1">
      <c r="A4" s="221" t="s">
        <v>83</v>
      </c>
      <c r="B4" s="230" t="s">
        <v>122</v>
      </c>
      <c r="C4" s="230"/>
      <c r="D4" s="230"/>
      <c r="E4" s="230"/>
      <c r="F4" s="230"/>
      <c r="G4" s="230"/>
      <c r="H4" s="230"/>
      <c r="AM4" s="161" t="s">
        <v>85</v>
      </c>
      <c r="AN4" s="162">
        <v>6139.345824399999</v>
      </c>
      <c r="AO4" s="72">
        <f aca="true" t="shared" si="0" ref="AO4:AO9">AN4/$AN$9*100</f>
        <v>37.03949648096648</v>
      </c>
    </row>
    <row r="5" spans="1:41" ht="13.5" customHeight="1">
      <c r="A5" s="233"/>
      <c r="B5" s="231">
        <v>2014</v>
      </c>
      <c r="C5" s="231">
        <v>2015</v>
      </c>
      <c r="D5" s="41" t="s">
        <v>124</v>
      </c>
      <c r="E5" s="229" t="s">
        <v>326</v>
      </c>
      <c r="F5" s="229"/>
      <c r="G5" s="41" t="s">
        <v>125</v>
      </c>
      <c r="H5" s="36" t="s">
        <v>124</v>
      </c>
      <c r="AM5" s="161" t="s">
        <v>88</v>
      </c>
      <c r="AN5" s="162">
        <v>3500</v>
      </c>
      <c r="AO5" s="72">
        <f t="shared" si="0"/>
        <v>21.115969256553853</v>
      </c>
    </row>
    <row r="6" spans="1:41" ht="13.5" customHeight="1">
      <c r="A6" s="224"/>
      <c r="B6" s="232"/>
      <c r="C6" s="232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AM6" s="161" t="s">
        <v>86</v>
      </c>
      <c r="AN6" s="162">
        <v>3280.954</v>
      </c>
      <c r="AO6" s="72">
        <f t="shared" si="0"/>
        <v>19.79443537033354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1" t="s">
        <v>123</v>
      </c>
      <c r="AN7" s="162">
        <v>1802.5411108</v>
      </c>
      <c r="AO7" s="72">
        <f t="shared" si="0"/>
        <v>10.874972194093496</v>
      </c>
    </row>
    <row r="8" spans="1:41" ht="13.5" customHeight="1">
      <c r="A8" s="21" t="s">
        <v>85</v>
      </c>
      <c r="B8" s="52">
        <v>3290.9979307999997</v>
      </c>
      <c r="C8" s="52">
        <v>6139.345824399999</v>
      </c>
      <c r="D8" s="55">
        <f aca="true" t="shared" si="1" ref="D8:D16">(C8/$C$16)*100</f>
        <v>37.039496480966484</v>
      </c>
      <c r="E8" s="179">
        <v>5354</v>
      </c>
      <c r="F8" s="179">
        <v>6207</v>
      </c>
      <c r="G8" s="60">
        <f aca="true" t="shared" si="2" ref="G8:G13">(F8/E8-1)*100</f>
        <v>15.932013447889437</v>
      </c>
      <c r="H8" s="55">
        <f aca="true" t="shared" si="3" ref="H8:H13">F8/$F$16*100</f>
        <v>39.08443560425218</v>
      </c>
      <c r="AM8" s="11" t="s">
        <v>126</v>
      </c>
      <c r="AN8" s="44">
        <v>1852.2921192</v>
      </c>
      <c r="AO8" s="72">
        <f t="shared" si="0"/>
        <v>11.175126698052624</v>
      </c>
    </row>
    <row r="9" spans="1:41" ht="13.5" customHeight="1">
      <c r="A9" s="21" t="s">
        <v>84</v>
      </c>
      <c r="B9" s="52">
        <v>1634.2908823</v>
      </c>
      <c r="C9" s="52">
        <v>961.4604499999999</v>
      </c>
      <c r="D9" s="55">
        <f t="shared" si="1"/>
        <v>5.800619801026411</v>
      </c>
      <c r="E9" s="179">
        <v>293</v>
      </c>
      <c r="F9" s="179">
        <v>4492</v>
      </c>
      <c r="G9" s="60">
        <f t="shared" si="2"/>
        <v>1433.1058020477815</v>
      </c>
      <c r="H9" s="55">
        <f t="shared" si="3"/>
        <v>28.28536889548909</v>
      </c>
      <c r="AM9" s="29" t="s">
        <v>77</v>
      </c>
      <c r="AN9" s="29">
        <f>SUM(AN4:AN8)</f>
        <v>16575.1330544</v>
      </c>
      <c r="AO9" s="72">
        <f t="shared" si="0"/>
        <v>100</v>
      </c>
    </row>
    <row r="10" spans="1:41" ht="13.5" customHeight="1">
      <c r="A10" s="21" t="s">
        <v>123</v>
      </c>
      <c r="B10" s="52">
        <v>161.40173540000004</v>
      </c>
      <c r="C10" s="52">
        <v>1802.5411108</v>
      </c>
      <c r="D10" s="55">
        <f t="shared" si="1"/>
        <v>10.874972194093498</v>
      </c>
      <c r="E10" s="179">
        <v>1390</v>
      </c>
      <c r="F10" s="179">
        <v>2200</v>
      </c>
      <c r="G10" s="60">
        <f t="shared" si="2"/>
        <v>58.273381294964025</v>
      </c>
      <c r="H10" s="55">
        <f t="shared" si="3"/>
        <v>13.853030180337486</v>
      </c>
      <c r="AM10" s="29"/>
      <c r="AN10" s="29"/>
      <c r="AO10" s="72"/>
    </row>
    <row r="11" spans="1:41" ht="13.5" customHeight="1">
      <c r="A11" s="21" t="s">
        <v>86</v>
      </c>
      <c r="B11" s="52">
        <v>482.025</v>
      </c>
      <c r="C11" s="52">
        <v>3280.954</v>
      </c>
      <c r="D11" s="55">
        <f t="shared" si="1"/>
        <v>19.794435370333545</v>
      </c>
      <c r="E11" s="179">
        <v>3179</v>
      </c>
      <c r="F11" s="179">
        <v>2062</v>
      </c>
      <c r="G11" s="60">
        <f t="shared" si="2"/>
        <v>-35.13683548285624</v>
      </c>
      <c r="H11" s="55">
        <f t="shared" si="3"/>
        <v>12.984067378116318</v>
      </c>
      <c r="AO11" s="72"/>
    </row>
    <row r="12" spans="1:41" ht="13.5" customHeight="1">
      <c r="A12" s="21" t="s">
        <v>88</v>
      </c>
      <c r="B12" s="52">
        <v>2800.01</v>
      </c>
      <c r="C12" s="52">
        <v>3500</v>
      </c>
      <c r="D12" s="55">
        <f t="shared" si="1"/>
        <v>21.11596925655386</v>
      </c>
      <c r="E12" s="179">
        <v>3450</v>
      </c>
      <c r="F12" s="179">
        <v>895.002</v>
      </c>
      <c r="G12" s="60">
        <f t="shared" si="2"/>
        <v>-74.05791304347827</v>
      </c>
      <c r="H12" s="55">
        <f t="shared" si="3"/>
        <v>5.635677144301096</v>
      </c>
      <c r="AO12" s="72"/>
    </row>
    <row r="13" spans="1:41" ht="13.5" customHeight="1">
      <c r="A13" s="21" t="s">
        <v>223</v>
      </c>
      <c r="B13" s="52">
        <v>144.00065</v>
      </c>
      <c r="C13" s="52">
        <v>473.2784615</v>
      </c>
      <c r="D13" s="55">
        <f t="shared" si="1"/>
        <v>2.855352412235174</v>
      </c>
      <c r="E13" s="179">
        <v>448.2784615</v>
      </c>
      <c r="F13" s="179">
        <v>25</v>
      </c>
      <c r="G13" s="60">
        <f t="shared" si="2"/>
        <v>-94.42310926196484</v>
      </c>
      <c r="H13" s="55">
        <f t="shared" si="3"/>
        <v>0.15742079750383509</v>
      </c>
      <c r="AG13" s="29"/>
      <c r="AO13" s="72"/>
    </row>
    <row r="14" spans="1:39" ht="13.5" customHeight="1">
      <c r="A14" s="21" t="s">
        <v>91</v>
      </c>
      <c r="B14" s="52">
        <v>0</v>
      </c>
      <c r="C14" s="52">
        <v>417.5</v>
      </c>
      <c r="D14" s="55">
        <f t="shared" si="1"/>
        <v>2.51883347560321</v>
      </c>
      <c r="E14" s="179">
        <v>417.5</v>
      </c>
      <c r="F14" s="179"/>
      <c r="G14" s="60"/>
      <c r="H14" s="55"/>
      <c r="J14" s="73"/>
      <c r="AM14" s="10">
        <v>2016</v>
      </c>
    </row>
    <row r="15" spans="1:41" ht="13.5" customHeight="1">
      <c r="A15" s="21" t="s">
        <v>126</v>
      </c>
      <c r="B15" s="52">
        <v>899.1</v>
      </c>
      <c r="C15" s="52">
        <v>0.0532077</v>
      </c>
      <c r="D15" s="55">
        <f t="shared" si="1"/>
        <v>0.000321009187831983</v>
      </c>
      <c r="E15" s="179">
        <f>0.0484+0.003</f>
        <v>0.0514</v>
      </c>
      <c r="F15" s="179"/>
      <c r="G15" s="60"/>
      <c r="H15" s="55"/>
      <c r="I15" s="73"/>
      <c r="AM15" s="29" t="str">
        <f>A8</f>
        <v>Estados Unidos</v>
      </c>
      <c r="AN15" s="29">
        <f>F8</f>
        <v>6207</v>
      </c>
      <c r="AO15" s="72">
        <f aca="true" t="shared" si="4" ref="AO15:AO20">AN15/$AN$20*100</f>
        <v>39.08443560425218</v>
      </c>
    </row>
    <row r="16" spans="1:41" ht="13.5" customHeight="1">
      <c r="A16" s="21" t="s">
        <v>77</v>
      </c>
      <c r="B16" s="52">
        <f>SUM(B8:B15)</f>
        <v>9411.826198499999</v>
      </c>
      <c r="C16" s="52">
        <f>SUM(C8:C15)</f>
        <v>16575.133054399997</v>
      </c>
      <c r="D16" s="55">
        <f t="shared" si="1"/>
        <v>100</v>
      </c>
      <c r="E16" s="52">
        <f>SUM(E8:E15)</f>
        <v>14531.8298615</v>
      </c>
      <c r="F16" s="52">
        <f>SUM(F8:F15)</f>
        <v>15881.002</v>
      </c>
      <c r="G16" s="55">
        <f>(F16/E16-1)*100</f>
        <v>9.284254986183393</v>
      </c>
      <c r="H16" s="55">
        <f>F16/$F$16*100</f>
        <v>100</v>
      </c>
      <c r="AM16" s="29" t="str">
        <f>A9</f>
        <v>Argentina</v>
      </c>
      <c r="AN16" s="29">
        <f>F9</f>
        <v>4492</v>
      </c>
      <c r="AO16" s="72">
        <f t="shared" si="4"/>
        <v>28.28536889548909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A10</f>
        <v>Unión Europea</v>
      </c>
      <c r="AN17" s="29">
        <f>F10</f>
        <v>2200</v>
      </c>
      <c r="AO17" s="72">
        <f t="shared" si="4"/>
        <v>13.853030180337486</v>
      </c>
    </row>
    <row r="18" spans="1:41" ht="13.5" customHeight="1">
      <c r="A18" s="47" t="s">
        <v>197</v>
      </c>
      <c r="B18" s="53"/>
      <c r="C18" s="53"/>
      <c r="D18" s="53"/>
      <c r="E18" s="53"/>
      <c r="F18" s="53"/>
      <c r="G18" s="53"/>
      <c r="H18" s="54"/>
      <c r="AM18" s="29" t="str">
        <f>A11</f>
        <v>Nueva Zelanda</v>
      </c>
      <c r="AN18" s="29">
        <f>F11</f>
        <v>2062</v>
      </c>
      <c r="AO18" s="72">
        <f t="shared" si="4"/>
        <v>12.984067378116318</v>
      </c>
    </row>
    <row r="19" spans="1:42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">
        <v>126</v>
      </c>
      <c r="AN19" s="29">
        <f>SUM(F12:F15)</f>
        <v>920.002</v>
      </c>
      <c r="AO19" s="72">
        <f t="shared" si="4"/>
        <v>5.793097941804931</v>
      </c>
      <c r="AP19" s="73">
        <f>SUM(AO15:AO17)</f>
        <v>81.22283468007875</v>
      </c>
    </row>
    <row r="20" spans="1:41" ht="12" customHeight="1">
      <c r="A20" s="11"/>
      <c r="B20" s="11"/>
      <c r="C20" s="11"/>
      <c r="D20" s="11"/>
      <c r="E20" s="11"/>
      <c r="F20" s="11"/>
      <c r="G20" s="11"/>
      <c r="H20" s="11"/>
      <c r="AN20" s="29">
        <f>SUM(AN15:AN19)</f>
        <v>15881.002</v>
      </c>
      <c r="AO20" s="72">
        <f t="shared" si="4"/>
        <v>100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O21" s="72">
        <f>SUM(AO15:AO19)</f>
        <v>100</v>
      </c>
    </row>
    <row r="22" ht="12" customHeight="1">
      <c r="AO22" s="72"/>
    </row>
    <row r="23" spans="22:41" ht="12" customHeight="1">
      <c r="V23" s="145"/>
      <c r="AK23" s="73"/>
      <c r="AO23" s="73"/>
    </row>
    <row r="24" ht="12" customHeight="1"/>
    <row r="25" ht="12" customHeight="1"/>
    <row r="26" ht="12" customHeight="1"/>
    <row r="27" ht="12" customHeight="1"/>
    <row r="28" ht="12" customHeight="1"/>
    <row r="29" ht="12" customHeight="1">
      <c r="AO29" s="7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213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5"/>
  <sheetViews>
    <sheetView zoomScale="97" zoomScaleNormal="97" zoomScaleSheetLayoutView="75" zoomScalePageLayoutView="0" workbookViewId="0" topLeftCell="A1">
      <selection activeCell="O24" sqref="O24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7" t="s">
        <v>4</v>
      </c>
      <c r="B1" s="217"/>
      <c r="C1" s="217"/>
      <c r="D1" s="217"/>
      <c r="E1" s="217"/>
      <c r="F1" s="217"/>
      <c r="G1" s="217"/>
      <c r="H1" s="217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8" t="s">
        <v>14</v>
      </c>
      <c r="B3" s="218"/>
      <c r="C3" s="218"/>
      <c r="D3" s="218"/>
      <c r="E3" s="218"/>
      <c r="F3" s="218"/>
      <c r="G3" s="218"/>
      <c r="H3" s="218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1" t="s">
        <v>83</v>
      </c>
      <c r="B4" s="229" t="s">
        <v>122</v>
      </c>
      <c r="C4" s="229"/>
      <c r="D4" s="229"/>
      <c r="E4" s="229"/>
      <c r="F4" s="229"/>
      <c r="G4" s="229"/>
      <c r="H4" s="229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3"/>
      <c r="B5" s="231">
        <v>2014</v>
      </c>
      <c r="C5" s="231">
        <v>2015</v>
      </c>
      <c r="D5" s="41" t="s">
        <v>124</v>
      </c>
      <c r="E5" s="229" t="s">
        <v>326</v>
      </c>
      <c r="F5" s="229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4"/>
      <c r="B6" s="232"/>
      <c r="C6" s="232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2015</v>
      </c>
    </row>
    <row r="7" spans="1:56" ht="13.5" customHeight="1">
      <c r="A7" s="21" t="s">
        <v>85</v>
      </c>
      <c r="B7" s="52">
        <v>7275.0056350999985</v>
      </c>
      <c r="C7" s="52">
        <v>8520.946629099999</v>
      </c>
      <c r="D7" s="75">
        <f aca="true" t="shared" si="0" ref="D7:D17">C7/$C$17*100</f>
        <v>30.246579725216684</v>
      </c>
      <c r="E7" s="184">
        <v>7018.759389700001</v>
      </c>
      <c r="F7" s="184">
        <v>7223.3858500999995</v>
      </c>
      <c r="G7" s="99">
        <f aca="true" t="shared" si="1" ref="G7:G16">(F7/E7-1)*100</f>
        <v>2.915422071602669</v>
      </c>
      <c r="H7" s="99">
        <f aca="true" t="shared" si="2" ref="H7:H17">F7/$F$17*100</f>
        <v>26.119167739142203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8520.946629099999</v>
      </c>
      <c r="BD7" s="76">
        <f aca="true" t="shared" si="3" ref="BD7:BD12">BC7/$BC$15*100</f>
        <v>30.246579725216684</v>
      </c>
    </row>
    <row r="8" spans="1:56" ht="13.5" customHeight="1">
      <c r="A8" s="21" t="s">
        <v>84</v>
      </c>
      <c r="B8" s="52">
        <v>5336.0410185</v>
      </c>
      <c r="C8" s="52">
        <v>5986.48559</v>
      </c>
      <c r="D8" s="75">
        <f t="shared" si="0"/>
        <v>21.250070156925855</v>
      </c>
      <c r="E8" s="179">
        <v>4975.85145</v>
      </c>
      <c r="F8" s="179">
        <v>5467.1108015</v>
      </c>
      <c r="G8" s="55">
        <f t="shared" si="1"/>
        <v>9.872870129593592</v>
      </c>
      <c r="H8" s="55">
        <f t="shared" si="2"/>
        <v>19.768621950449706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86</v>
      </c>
      <c r="BC8" s="52">
        <v>7000.560780000001</v>
      </c>
      <c r="BD8" s="76">
        <f t="shared" si="3"/>
        <v>24.849706138326074</v>
      </c>
    </row>
    <row r="9" spans="1:56" ht="13.5" customHeight="1">
      <c r="A9" s="21" t="s">
        <v>86</v>
      </c>
      <c r="B9" s="52">
        <v>9526.388807</v>
      </c>
      <c r="C9" s="52">
        <v>7000.560780000001</v>
      </c>
      <c r="D9" s="75">
        <f t="shared" si="0"/>
        <v>24.849706138326074</v>
      </c>
      <c r="E9" s="179">
        <v>6898.85308</v>
      </c>
      <c r="F9" s="179">
        <v>4373.43825</v>
      </c>
      <c r="G9" s="55">
        <f t="shared" si="1"/>
        <v>-36.60629963727246</v>
      </c>
      <c r="H9" s="55">
        <f t="shared" si="2"/>
        <v>15.813992166422777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84</v>
      </c>
      <c r="BC9" s="52">
        <v>5986.48559</v>
      </c>
      <c r="BD9" s="76">
        <f t="shared" si="3"/>
        <v>21.250070156925855</v>
      </c>
    </row>
    <row r="10" spans="1:56" ht="13.5" customHeight="1">
      <c r="A10" s="21" t="s">
        <v>224</v>
      </c>
      <c r="B10" s="52">
        <v>50.454342100000005</v>
      </c>
      <c r="C10" s="52">
        <v>1571.2703052</v>
      </c>
      <c r="D10" s="75">
        <f t="shared" si="0"/>
        <v>5.577496799920351</v>
      </c>
      <c r="E10" s="179">
        <v>1433.6080381999998</v>
      </c>
      <c r="F10" s="179">
        <v>5608.955476900001</v>
      </c>
      <c r="G10" s="55">
        <f t="shared" si="1"/>
        <v>291.24749076759196</v>
      </c>
      <c r="H10" s="55">
        <f t="shared" si="2"/>
        <v>20.281520603042864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88</v>
      </c>
      <c r="BC10" s="52">
        <v>1591.60078</v>
      </c>
      <c r="BD10" s="76">
        <f t="shared" si="3"/>
        <v>5.649663350616686</v>
      </c>
    </row>
    <row r="11" spans="1:56" ht="13.5" customHeight="1">
      <c r="A11" s="21" t="s">
        <v>254</v>
      </c>
      <c r="B11" s="52">
        <v>127.40693619999999</v>
      </c>
      <c r="C11" s="52">
        <v>885.6085700000001</v>
      </c>
      <c r="D11" s="75">
        <f t="shared" si="0"/>
        <v>3.1436214054387763</v>
      </c>
      <c r="E11" s="179">
        <v>730.76475</v>
      </c>
      <c r="F11" s="179">
        <v>1348.69474</v>
      </c>
      <c r="G11" s="55">
        <f t="shared" si="1"/>
        <v>84.55935921922888</v>
      </c>
      <c r="H11" s="55">
        <f t="shared" si="2"/>
        <v>4.876768993652901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224</v>
      </c>
      <c r="BC11" s="52">
        <v>1571.2703052</v>
      </c>
      <c r="BD11" s="76">
        <f t="shared" si="3"/>
        <v>5.577496799920351</v>
      </c>
    </row>
    <row r="12" spans="1:56" ht="13.5" customHeight="1">
      <c r="A12" s="21" t="s">
        <v>88</v>
      </c>
      <c r="B12" s="52">
        <v>315.44631000000004</v>
      </c>
      <c r="C12" s="52">
        <v>1591.60078</v>
      </c>
      <c r="D12" s="75">
        <f t="shared" si="0"/>
        <v>5.649663350616686</v>
      </c>
      <c r="E12" s="179">
        <v>1525.2931400000002</v>
      </c>
      <c r="F12" s="179">
        <v>926.5191599999999</v>
      </c>
      <c r="G12" s="55">
        <f t="shared" si="1"/>
        <v>-39.256321575012144</v>
      </c>
      <c r="H12" s="55">
        <f t="shared" si="2"/>
        <v>3.350216900462836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126</v>
      </c>
      <c r="BC12" s="52">
        <v>3500.7398012</v>
      </c>
      <c r="BD12" s="76">
        <f t="shared" si="3"/>
        <v>12.426483828994344</v>
      </c>
    </row>
    <row r="13" spans="1:56" ht="13.5" customHeight="1">
      <c r="A13" s="21" t="s">
        <v>230</v>
      </c>
      <c r="B13" s="52">
        <v>40.24</v>
      </c>
      <c r="C13" s="52">
        <v>71.248</v>
      </c>
      <c r="D13" s="75">
        <f t="shared" si="0"/>
        <v>0.25290714823898097</v>
      </c>
      <c r="E13" s="179">
        <v>44.6487654</v>
      </c>
      <c r="F13" s="179">
        <v>740.4961504</v>
      </c>
      <c r="G13" s="55">
        <f t="shared" si="1"/>
        <v>1558.491883853971</v>
      </c>
      <c r="H13" s="55">
        <f t="shared" si="2"/>
        <v>2.6775730334575596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11"/>
      <c r="BC13" s="44"/>
      <c r="BD13" s="76"/>
    </row>
    <row r="14" spans="1:56" ht="13.5" customHeight="1">
      <c r="A14" s="21" t="s">
        <v>90</v>
      </c>
      <c r="B14" s="52">
        <v>221.44</v>
      </c>
      <c r="C14" s="52">
        <v>582.681</v>
      </c>
      <c r="D14" s="75">
        <f t="shared" si="0"/>
        <v>2.0683273922501355</v>
      </c>
      <c r="E14" s="179">
        <v>407.83139550000004</v>
      </c>
      <c r="F14" s="179">
        <v>758.182137</v>
      </c>
      <c r="G14" s="55">
        <f t="shared" si="1"/>
        <v>85.9057800271779</v>
      </c>
      <c r="H14" s="55">
        <f t="shared" si="2"/>
        <v>2.7415241029731425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/>
      <c r="BC14" s="44"/>
      <c r="BD14" s="76"/>
    </row>
    <row r="15" spans="1:56" ht="13.5" customHeight="1">
      <c r="A15" s="21" t="s">
        <v>87</v>
      </c>
      <c r="B15" s="52">
        <v>1034.34686</v>
      </c>
      <c r="C15" s="52">
        <v>1021.8590299999998</v>
      </c>
      <c r="D15" s="75">
        <f t="shared" si="0"/>
        <v>3.6272660731466315</v>
      </c>
      <c r="E15" s="179">
        <v>827.0923300000001</v>
      </c>
      <c r="F15" s="179">
        <v>722.0680600000001</v>
      </c>
      <c r="G15" s="55">
        <f t="shared" si="1"/>
        <v>-12.69801039020637</v>
      </c>
      <c r="H15" s="55">
        <f t="shared" si="2"/>
        <v>2.6109385777801006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B15" s="11" t="s">
        <v>77</v>
      </c>
      <c r="BC15" s="79">
        <v>28171.6038855</v>
      </c>
      <c r="BD15" s="76">
        <f>BC15/$BC$15*100</f>
        <v>100</v>
      </c>
    </row>
    <row r="16" spans="1:56" ht="13.5" customHeight="1">
      <c r="A16" s="21" t="s">
        <v>126</v>
      </c>
      <c r="B16" s="52">
        <f>486.6222006-B13-B14</f>
        <v>224.94220059999998</v>
      </c>
      <c r="C16" s="52">
        <f>1593.2722012-C13-C14</f>
        <v>939.3432011999998</v>
      </c>
      <c r="D16" s="75">
        <f t="shared" si="0"/>
        <v>3.334361809919819</v>
      </c>
      <c r="E16" s="26">
        <v>842.7410142</v>
      </c>
      <c r="F16" s="26">
        <v>486.6471382</v>
      </c>
      <c r="G16" s="55">
        <f t="shared" si="1"/>
        <v>-42.25424774632975</v>
      </c>
      <c r="H16" s="55">
        <f t="shared" si="2"/>
        <v>1.7596759326159142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24151.7121095</v>
      </c>
      <c r="C17" s="77">
        <f>SUM(C7:C16)</f>
        <v>28171.6038855</v>
      </c>
      <c r="D17" s="75">
        <f t="shared" si="0"/>
        <v>100</v>
      </c>
      <c r="E17" s="77">
        <f>SUM(E7:E16)</f>
        <v>24705.443353000002</v>
      </c>
      <c r="F17" s="77">
        <f>SUM(F7:F16)</f>
        <v>27655.4977641</v>
      </c>
      <c r="G17" s="55">
        <f>(F17/E17-1)*100</f>
        <v>11.940908604426115</v>
      </c>
      <c r="H17" s="55">
        <f t="shared" si="2"/>
        <v>100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D18" s="76"/>
    </row>
    <row r="19" spans="1:56" ht="11.25" customHeight="1">
      <c r="A19" s="47" t="s">
        <v>198</v>
      </c>
      <c r="B19" s="53"/>
      <c r="C19" s="53"/>
      <c r="D19" s="53"/>
      <c r="E19" s="53"/>
      <c r="F19" s="53"/>
      <c r="G19" s="53"/>
      <c r="H19" s="54"/>
      <c r="BB19" s="10">
        <v>2015</v>
      </c>
      <c r="BD19" s="76"/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aca="true" t="shared" si="4" ref="BB20:BB27">A7</f>
        <v>Estados Unidos</v>
      </c>
      <c r="BC20" s="29">
        <f aca="true" t="shared" si="5" ref="BC20:BC27">F7</f>
        <v>7223.3858500999995</v>
      </c>
      <c r="BD20" s="80">
        <f aca="true" t="shared" si="6" ref="BD20:BD28">BC20/$BC$30</f>
        <v>0.261191677391422</v>
      </c>
    </row>
    <row r="21" spans="54:56" ht="11.25" customHeight="1">
      <c r="BB21" s="10" t="str">
        <f t="shared" si="4"/>
        <v>Argentina</v>
      </c>
      <c r="BC21" s="29">
        <f t="shared" si="5"/>
        <v>5467.1108015</v>
      </c>
      <c r="BD21" s="80">
        <f t="shared" si="6"/>
        <v>0.19768621950449708</v>
      </c>
    </row>
    <row r="22" spans="54:56" ht="11.25" customHeight="1">
      <c r="BB22" s="10" t="str">
        <f t="shared" si="4"/>
        <v>Nueva Zelanda</v>
      </c>
      <c r="BC22" s="29">
        <f t="shared" si="5"/>
        <v>4373.43825</v>
      </c>
      <c r="BD22" s="80">
        <f t="shared" si="6"/>
        <v>0.15813992166422777</v>
      </c>
    </row>
    <row r="23" spans="54:56" ht="11.25" customHeight="1">
      <c r="BB23" s="10" t="str">
        <f t="shared" si="4"/>
        <v>Alemania</v>
      </c>
      <c r="BC23" s="29">
        <f t="shared" si="5"/>
        <v>5608.955476900001</v>
      </c>
      <c r="BD23" s="80">
        <f t="shared" si="6"/>
        <v>0.20281520603042869</v>
      </c>
    </row>
    <row r="24" spans="11:56" ht="11.25" customHeight="1">
      <c r="K24" s="73"/>
      <c r="BB24" s="10" t="str">
        <f t="shared" si="4"/>
        <v>Países Bajos</v>
      </c>
      <c r="BC24" s="29">
        <f t="shared" si="5"/>
        <v>1348.69474</v>
      </c>
      <c r="BD24" s="80">
        <f t="shared" si="6"/>
        <v>0.04876768993652901</v>
      </c>
    </row>
    <row r="25" spans="54:56" ht="11.25" customHeight="1">
      <c r="BB25" s="10" t="str">
        <f t="shared" si="4"/>
        <v>Uruguay</v>
      </c>
      <c r="BC25" s="29">
        <f t="shared" si="5"/>
        <v>926.5191599999999</v>
      </c>
      <c r="BD25" s="80">
        <f t="shared" si="6"/>
        <v>0.033502169004628365</v>
      </c>
    </row>
    <row r="26" spans="54:56" ht="11.25" customHeight="1">
      <c r="BB26" s="10" t="str">
        <f t="shared" si="4"/>
        <v>España</v>
      </c>
      <c r="BC26" s="29">
        <f t="shared" si="5"/>
        <v>740.4961504</v>
      </c>
      <c r="BD26" s="80">
        <f t="shared" si="6"/>
        <v>0.0267757303345756</v>
      </c>
    </row>
    <row r="27" spans="54:56" ht="11.25" customHeight="1">
      <c r="BB27" s="10" t="str">
        <f t="shared" si="4"/>
        <v>Francia</v>
      </c>
      <c r="BC27" s="29">
        <f t="shared" si="5"/>
        <v>758.182137</v>
      </c>
      <c r="BD27" s="80">
        <f t="shared" si="6"/>
        <v>0.02741524102973143</v>
      </c>
    </row>
    <row r="28" spans="9:56" ht="11.25" customHeight="1">
      <c r="I28" s="73"/>
      <c r="BB28" s="10" t="s">
        <v>126</v>
      </c>
      <c r="BC28" s="29">
        <f>SUM(F15:F16)</f>
        <v>1208.7151982</v>
      </c>
      <c r="BD28" s="80">
        <f t="shared" si="6"/>
        <v>0.043706145103960155</v>
      </c>
    </row>
    <row r="29" spans="53:56" ht="11.25" customHeight="1">
      <c r="BA29" s="29"/>
      <c r="BC29" s="29"/>
      <c r="BD29" s="80"/>
    </row>
    <row r="30" spans="55:56" ht="11.25" customHeight="1">
      <c r="BC30" s="29">
        <f>SUM(BC20:BC29)</f>
        <v>27655.497764099997</v>
      </c>
      <c r="BD30" s="80">
        <f>BC30/$BC$30</f>
        <v>1</v>
      </c>
    </row>
    <row r="31" spans="55:56" ht="11.25" customHeight="1">
      <c r="BC31" s="29"/>
      <c r="BD31" s="80"/>
    </row>
    <row r="32" spans="55:56" ht="11.25" customHeight="1">
      <c r="BC32" s="29"/>
      <c r="BD32" s="80"/>
    </row>
    <row r="33" spans="55:56" ht="11.25" customHeight="1">
      <c r="BC33" s="29"/>
      <c r="BD33" s="81"/>
    </row>
    <row r="34" spans="55:56" ht="11.25" customHeight="1">
      <c r="BC34" s="29"/>
      <c r="BD34" s="81"/>
    </row>
    <row r="35" ht="11.25" customHeight="1">
      <c r="BC35" s="82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F30" sqref="F30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7" t="s">
        <v>6</v>
      </c>
      <c r="B1" s="217"/>
      <c r="C1" s="217"/>
      <c r="D1" s="217"/>
      <c r="E1" s="217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20" t="s">
        <v>16</v>
      </c>
      <c r="B3" s="220"/>
      <c r="C3" s="220"/>
      <c r="D3" s="220"/>
      <c r="E3" s="220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6" t="s">
        <v>327</v>
      </c>
      <c r="B4" s="226"/>
      <c r="C4" s="226"/>
      <c r="D4" s="226"/>
      <c r="E4" s="226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4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5"/>
      <c r="C6" s="167" t="s">
        <v>119</v>
      </c>
      <c r="D6" s="167" t="s">
        <v>206</v>
      </c>
      <c r="E6" s="23" t="s">
        <v>205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0">
        <v>463.6907817</v>
      </c>
      <c r="D7" s="180">
        <v>1449.52921</v>
      </c>
      <c r="E7" s="42">
        <f>D7/C7*1000</f>
        <v>3126.0686371328825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463.6907817</v>
      </c>
      <c r="AS7" s="76">
        <f aca="true" t="shared" si="1" ref="AS7:AS13">AR7/$AR$19*100</f>
        <v>1.6766676400304166</v>
      </c>
    </row>
    <row r="8" spans="1:45" ht="12.75" customHeight="1">
      <c r="A8" s="87">
        <v>4061020</v>
      </c>
      <c r="B8" s="22" t="s">
        <v>80</v>
      </c>
      <c r="C8" s="179">
        <v>5346.0982027</v>
      </c>
      <c r="D8" s="179">
        <v>21058.089050000002</v>
      </c>
      <c r="E8" s="52">
        <f aca="true" t="shared" si="2" ref="E8:E26">D8/C8*1000</f>
        <v>3938.9641288977446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5346.0982027</v>
      </c>
      <c r="AS8" s="76">
        <f t="shared" si="1"/>
        <v>19.331050369448953</v>
      </c>
    </row>
    <row r="9" spans="1:45" ht="12.75" customHeight="1">
      <c r="A9" s="87">
        <v>4061030</v>
      </c>
      <c r="B9" s="22" t="s">
        <v>171</v>
      </c>
      <c r="C9" s="179">
        <v>2441.4919319</v>
      </c>
      <c r="D9" s="179">
        <v>9178.05969</v>
      </c>
      <c r="E9" s="52">
        <f t="shared" si="2"/>
        <v>3759.2013187025022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2441.4919319</v>
      </c>
      <c r="AS9" s="76">
        <f t="shared" si="1"/>
        <v>8.828233549530742</v>
      </c>
    </row>
    <row r="10" spans="1:45" ht="12.75" customHeight="1">
      <c r="A10" s="87">
        <v>4061090</v>
      </c>
      <c r="B10" s="22" t="s">
        <v>282</v>
      </c>
      <c r="C10" s="179">
        <v>38.1660187</v>
      </c>
      <c r="D10" s="179">
        <v>191.44294</v>
      </c>
      <c r="E10" s="52">
        <f t="shared" si="2"/>
        <v>5016.05738614806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4061031</v>
      </c>
      <c r="AQ10" s="10" t="str">
        <f>B10</f>
        <v>Demás quesos frescos</v>
      </c>
      <c r="AR10" s="73">
        <f>C10</f>
        <v>38.1660187</v>
      </c>
      <c r="AS10" s="76">
        <f t="shared" si="1"/>
        <v>0.1380051772184837</v>
      </c>
    </row>
    <row r="11" spans="1:45" ht="12.75" customHeight="1">
      <c r="A11" s="87"/>
      <c r="B11" s="22" t="s">
        <v>77</v>
      </c>
      <c r="C11" s="26">
        <f>SUM(C7:C10)</f>
        <v>8289.446935</v>
      </c>
      <c r="D11" s="26">
        <f>SUM(D7:D10)</f>
        <v>31877.120890000006</v>
      </c>
      <c r="E11" s="52">
        <f t="shared" si="2"/>
        <v>3845.506357656659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130</v>
      </c>
      <c r="AR11" s="73">
        <f>C13</f>
        <v>1114.8644137</v>
      </c>
      <c r="AS11" s="76">
        <f t="shared" si="1"/>
        <v>4.031257810688266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131</v>
      </c>
      <c r="AR12" s="73">
        <f>C15</f>
        <v>2057.899457</v>
      </c>
      <c r="AS12" s="76">
        <f t="shared" si="1"/>
        <v>7.441194783597021</v>
      </c>
    </row>
    <row r="13" spans="1:45" ht="12.75" customHeight="1">
      <c r="A13" s="87">
        <v>4062000</v>
      </c>
      <c r="B13" s="22" t="s">
        <v>132</v>
      </c>
      <c r="C13" s="179">
        <v>1114.8644137</v>
      </c>
      <c r="D13" s="179">
        <v>5424.02493</v>
      </c>
      <c r="E13" s="52">
        <f>D13/C13*1000</f>
        <v>4865.187966668345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133</v>
      </c>
      <c r="AR13" s="73">
        <f>C17</f>
        <v>220.8858884</v>
      </c>
      <c r="AS13" s="76">
        <f t="shared" si="1"/>
        <v>0.798705162655706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175</v>
      </c>
      <c r="AR14" s="73">
        <f>C19</f>
        <v>13291.715386</v>
      </c>
      <c r="AS14" s="76">
        <f aca="true" t="shared" si="3" ref="AS14:AS19">AR14/$AR$19*100</f>
        <v>48.06174706880224</v>
      </c>
    </row>
    <row r="15" spans="1:45" ht="12.75" customHeight="1">
      <c r="A15" s="87">
        <v>4063000</v>
      </c>
      <c r="B15" s="22" t="s">
        <v>134</v>
      </c>
      <c r="C15" s="179">
        <v>2057.899457</v>
      </c>
      <c r="D15" s="179">
        <v>8696.59958</v>
      </c>
      <c r="E15" s="52">
        <f t="shared" si="2"/>
        <v>4225.959412360155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135</v>
      </c>
      <c r="AR15" s="73">
        <f>C20</f>
        <v>819.4621447</v>
      </c>
      <c r="AS15" s="76">
        <f t="shared" si="3"/>
        <v>2.963107558901925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1"/>
      <c r="AP16" s="10">
        <v>4064003</v>
      </c>
      <c r="AQ16" s="11" t="s">
        <v>136</v>
      </c>
      <c r="AR16" s="73">
        <f>C21</f>
        <v>31.612469</v>
      </c>
      <c r="AS16" s="76">
        <f t="shared" si="3"/>
        <v>0.11430808177691383</v>
      </c>
    </row>
    <row r="17" spans="1:45" ht="12.75" customHeight="1">
      <c r="A17" s="87">
        <v>4064000</v>
      </c>
      <c r="B17" s="22" t="s">
        <v>133</v>
      </c>
      <c r="C17" s="179">
        <v>220.8858884</v>
      </c>
      <c r="D17" s="179">
        <v>1555.3047</v>
      </c>
      <c r="E17" s="52">
        <f t="shared" si="2"/>
        <v>7041.2135028903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4064004</v>
      </c>
      <c r="AQ17" s="11" t="s">
        <v>137</v>
      </c>
      <c r="AR17" s="73">
        <f>C22</f>
        <v>101.1875934</v>
      </c>
      <c r="AS17" s="76">
        <f t="shared" si="3"/>
        <v>0.3658859958447505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138</v>
      </c>
      <c r="AR18" s="73">
        <f>C23</f>
        <v>1728.4234769</v>
      </c>
      <c r="AS18" s="76">
        <f t="shared" si="3"/>
        <v>6.249836801504587</v>
      </c>
    </row>
    <row r="19" spans="1:45" ht="12.75" customHeight="1">
      <c r="A19" s="87">
        <v>4069010</v>
      </c>
      <c r="B19" s="22" t="s">
        <v>139</v>
      </c>
      <c r="C19" s="179">
        <v>13291.715386</v>
      </c>
      <c r="D19" s="179">
        <v>34834.45646</v>
      </c>
      <c r="E19" s="52">
        <f t="shared" si="2"/>
        <v>2620.764547568533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27655.497764099997</v>
      </c>
      <c r="AS19" s="76">
        <f t="shared" si="3"/>
        <v>100</v>
      </c>
    </row>
    <row r="20" spans="1:45" ht="12.75" customHeight="1">
      <c r="A20" s="87">
        <v>4069020</v>
      </c>
      <c r="B20" s="22" t="s">
        <v>135</v>
      </c>
      <c r="C20" s="179">
        <v>819.4621447</v>
      </c>
      <c r="D20" s="179">
        <v>2871.8208999999997</v>
      </c>
      <c r="E20" s="52">
        <f t="shared" si="2"/>
        <v>3504.5192979004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136</v>
      </c>
      <c r="C21" s="179">
        <v>31.612469</v>
      </c>
      <c r="D21" s="179">
        <v>221.63244</v>
      </c>
      <c r="E21" s="52">
        <f t="shared" si="2"/>
        <v>7010.918381604423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137</v>
      </c>
      <c r="C22" s="179">
        <v>101.1875934</v>
      </c>
      <c r="D22" s="179">
        <v>629.98307</v>
      </c>
      <c r="E22" s="52">
        <f t="shared" si="2"/>
        <v>6225.892412616664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5" customHeight="1">
      <c r="A23" s="87">
        <v>4069090</v>
      </c>
      <c r="B23" s="22" t="s">
        <v>138</v>
      </c>
      <c r="C23" s="179">
        <v>1728.4234769</v>
      </c>
      <c r="D23" s="179">
        <v>8664.67054</v>
      </c>
      <c r="E23" s="52">
        <f t="shared" si="2"/>
        <v>5013.04839687809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.75" customHeight="1">
      <c r="A24" s="88"/>
      <c r="B24" s="22" t="s">
        <v>77</v>
      </c>
      <c r="C24" s="26">
        <f>SUM(C19:C23)</f>
        <v>15972.401069999998</v>
      </c>
      <c r="D24" s="26">
        <f>SUM(D19:D23)</f>
        <v>47222.56341</v>
      </c>
      <c r="E24" s="52">
        <f t="shared" si="2"/>
        <v>2956.5099951500283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">
      <c r="A25" s="88"/>
      <c r="B25" s="22"/>
      <c r="C25" s="26"/>
      <c r="D25" s="26"/>
      <c r="E25" s="52"/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88"/>
      <c r="B26" s="22" t="s">
        <v>77</v>
      </c>
      <c r="C26" s="28">
        <f>C24+C15+C13+C11+C17</f>
        <v>27655.4977641</v>
      </c>
      <c r="D26" s="28">
        <f>D24+D15+D13+D11+D17</f>
        <v>94775.61351000001</v>
      </c>
      <c r="E26" s="52">
        <f t="shared" si="2"/>
        <v>3427.008051651473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195</v>
      </c>
      <c r="B27" s="53"/>
      <c r="C27" s="53"/>
      <c r="D27" s="53"/>
      <c r="E27" s="54"/>
      <c r="I27" s="44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140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H44" sqref="H44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7.6328125" style="10" customWidth="1"/>
    <col min="7" max="10" width="10.90625" style="10" customWidth="1"/>
    <col min="11" max="16384" width="10.90625" style="10" customWidth="1"/>
  </cols>
  <sheetData>
    <row r="1" spans="1:5" ht="15" customHeight="1">
      <c r="A1" s="217" t="s">
        <v>7</v>
      </c>
      <c r="B1" s="217"/>
      <c r="C1" s="217"/>
      <c r="D1" s="217"/>
      <c r="E1" s="217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8" t="s">
        <v>18</v>
      </c>
      <c r="B3" s="218"/>
      <c r="C3" s="218"/>
      <c r="D3" s="218"/>
      <c r="E3" s="218"/>
    </row>
    <row r="4" spans="1:5" ht="12" customHeight="1">
      <c r="A4" s="219" t="s">
        <v>326</v>
      </c>
      <c r="B4" s="219"/>
      <c r="C4" s="219"/>
      <c r="D4" s="219"/>
      <c r="E4" s="219"/>
    </row>
    <row r="5" spans="1:5" ht="12.75" customHeight="1">
      <c r="A5" s="221" t="s">
        <v>83</v>
      </c>
      <c r="B5" s="220" t="s">
        <v>208</v>
      </c>
      <c r="C5" s="220"/>
      <c r="D5" s="90" t="s">
        <v>125</v>
      </c>
      <c r="E5" s="41" t="s">
        <v>124</v>
      </c>
    </row>
    <row r="6" spans="1:5" ht="12.75" customHeight="1">
      <c r="A6" s="233"/>
      <c r="B6" s="36">
        <v>2015</v>
      </c>
      <c r="C6" s="41">
        <v>2016</v>
      </c>
      <c r="D6" s="91" t="s">
        <v>64</v>
      </c>
      <c r="E6" s="23" t="s">
        <v>64</v>
      </c>
    </row>
    <row r="7" spans="1:5" ht="12.75" customHeight="1">
      <c r="A7" s="182" t="s">
        <v>85</v>
      </c>
      <c r="B7" s="180">
        <v>19174.17046</v>
      </c>
      <c r="C7" s="180">
        <v>31906.83375</v>
      </c>
      <c r="D7" s="118">
        <f aca="true" t="shared" si="0" ref="D7:D28">(C7/B7-1)*100</f>
        <v>66.40528890969296</v>
      </c>
      <c r="E7" s="118">
        <f aca="true" t="shared" si="1" ref="E7:E17">C7/$C$47*100</f>
        <v>23.24517871896671</v>
      </c>
    </row>
    <row r="8" spans="1:5" ht="12.75" customHeight="1">
      <c r="A8" s="181" t="s">
        <v>89</v>
      </c>
      <c r="B8" s="179">
        <v>15506.06155</v>
      </c>
      <c r="C8" s="179">
        <v>17164.21288</v>
      </c>
      <c r="D8" s="60">
        <f t="shared" si="0"/>
        <v>10.693568606400895</v>
      </c>
      <c r="E8" s="60">
        <f t="shared" si="1"/>
        <v>12.504694106979205</v>
      </c>
    </row>
    <row r="9" spans="1:5" ht="12.75" customHeight="1">
      <c r="A9" s="181" t="s">
        <v>94</v>
      </c>
      <c r="B9" s="179">
        <v>23274.17313</v>
      </c>
      <c r="C9" s="179">
        <v>15536.6924</v>
      </c>
      <c r="D9" s="60">
        <f t="shared" si="0"/>
        <v>-33.24492211509127</v>
      </c>
      <c r="E9" s="60">
        <f t="shared" si="1"/>
        <v>11.318991861409994</v>
      </c>
    </row>
    <row r="10" spans="1:8" ht="12.75" customHeight="1">
      <c r="A10" s="181" t="s">
        <v>87</v>
      </c>
      <c r="B10" s="179">
        <v>970.08353</v>
      </c>
      <c r="C10" s="179">
        <v>12464.75378</v>
      </c>
      <c r="D10" s="60">
        <f t="shared" si="0"/>
        <v>1184.9155144402873</v>
      </c>
      <c r="E10" s="60">
        <f t="shared" si="1"/>
        <v>9.080983452456037</v>
      </c>
      <c r="G10" s="29"/>
      <c r="H10" s="29"/>
    </row>
    <row r="11" spans="1:5" ht="12.75" customHeight="1">
      <c r="A11" s="181" t="s">
        <v>233</v>
      </c>
      <c r="B11" s="179">
        <v>7273.01958</v>
      </c>
      <c r="C11" s="179">
        <v>10009.34944</v>
      </c>
      <c r="D11" s="60">
        <f t="shared" si="0"/>
        <v>37.62302342103689</v>
      </c>
      <c r="E11" s="60">
        <f t="shared" si="1"/>
        <v>7.2921405620007445</v>
      </c>
    </row>
    <row r="12" spans="1:5" ht="12.75" customHeight="1">
      <c r="A12" s="181" t="s">
        <v>231</v>
      </c>
      <c r="B12" s="179">
        <v>8268.29446</v>
      </c>
      <c r="C12" s="179">
        <v>8233.98834</v>
      </c>
      <c r="D12" s="60">
        <f t="shared" si="0"/>
        <v>-0.41491168663578826</v>
      </c>
      <c r="E12" s="60">
        <f t="shared" si="1"/>
        <v>5.998731558037719</v>
      </c>
    </row>
    <row r="13" spans="1:5" ht="12.75" customHeight="1">
      <c r="A13" s="181" t="s">
        <v>232</v>
      </c>
      <c r="B13" s="179">
        <v>8971.794800000001</v>
      </c>
      <c r="C13" s="179">
        <v>7255.00188</v>
      </c>
      <c r="D13" s="60">
        <f t="shared" si="0"/>
        <v>-19.135445674704922</v>
      </c>
      <c r="E13" s="60">
        <f t="shared" si="1"/>
        <v>5.28550769494762</v>
      </c>
    </row>
    <row r="14" spans="1:5" ht="12.75" customHeight="1">
      <c r="A14" s="181" t="s">
        <v>142</v>
      </c>
      <c r="B14" s="179">
        <v>7411.80687</v>
      </c>
      <c r="C14" s="179">
        <v>4744.60063</v>
      </c>
      <c r="D14" s="60">
        <f t="shared" si="0"/>
        <v>-35.98591121951347</v>
      </c>
      <c r="E14" s="60">
        <f t="shared" si="1"/>
        <v>3.456597745129506</v>
      </c>
    </row>
    <row r="15" spans="1:5" ht="12.75" customHeight="1">
      <c r="A15" s="181" t="s">
        <v>143</v>
      </c>
      <c r="B15" s="179">
        <v>5880.71391</v>
      </c>
      <c r="C15" s="179">
        <v>4645.570070000001</v>
      </c>
      <c r="D15" s="60">
        <f t="shared" si="0"/>
        <v>-21.003297540111078</v>
      </c>
      <c r="E15" s="60">
        <f t="shared" si="1"/>
        <v>3.384450722210338</v>
      </c>
    </row>
    <row r="16" spans="1:6" ht="12.75" customHeight="1">
      <c r="A16" s="181" t="s">
        <v>92</v>
      </c>
      <c r="B16" s="179">
        <v>2952.97458</v>
      </c>
      <c r="C16" s="179">
        <v>4354.74387</v>
      </c>
      <c r="D16" s="60">
        <f t="shared" si="0"/>
        <v>47.469737785551814</v>
      </c>
      <c r="E16" s="60">
        <f t="shared" si="1"/>
        <v>3.1725742618844066</v>
      </c>
      <c r="F16" s="73"/>
    </row>
    <row r="17" spans="1:5" ht="12.75" customHeight="1">
      <c r="A17" s="181" t="s">
        <v>235</v>
      </c>
      <c r="B17" s="179">
        <v>4153.15723</v>
      </c>
      <c r="C17" s="179">
        <v>3633.0205899999996</v>
      </c>
      <c r="D17" s="60">
        <f t="shared" si="0"/>
        <v>-12.523885111857425</v>
      </c>
      <c r="E17" s="60">
        <f t="shared" si="1"/>
        <v>2.646775094198617</v>
      </c>
    </row>
    <row r="18" spans="1:5" ht="12.75" customHeight="1">
      <c r="A18" s="181" t="s">
        <v>170</v>
      </c>
      <c r="B18" s="179">
        <v>4777.18479</v>
      </c>
      <c r="C18" s="179">
        <v>3632.3104500000004</v>
      </c>
      <c r="D18" s="60">
        <f t="shared" si="0"/>
        <v>-23.965460628538928</v>
      </c>
      <c r="E18" s="60">
        <f aca="true" t="shared" si="2" ref="E18:E42">C18/$C$47*100</f>
        <v>2.6462577338317184</v>
      </c>
    </row>
    <row r="19" spans="1:5" ht="12.75" customHeight="1">
      <c r="A19" s="181" t="s">
        <v>234</v>
      </c>
      <c r="B19" s="179">
        <v>4280.78488</v>
      </c>
      <c r="C19" s="179">
        <v>3266.10071</v>
      </c>
      <c r="D19" s="60">
        <f t="shared" si="0"/>
        <v>-23.70322729228104</v>
      </c>
      <c r="E19" s="60">
        <f t="shared" si="2"/>
        <v>2.379461883086223</v>
      </c>
    </row>
    <row r="20" spans="1:5" ht="12.75" customHeight="1">
      <c r="A20" s="181" t="s">
        <v>95</v>
      </c>
      <c r="B20" s="179">
        <v>2833.36273</v>
      </c>
      <c r="C20" s="179">
        <v>2500.74331</v>
      </c>
      <c r="D20" s="60">
        <f t="shared" si="0"/>
        <v>-11.739387141582114</v>
      </c>
      <c r="E20" s="60">
        <f t="shared" si="2"/>
        <v>1.821873822601102</v>
      </c>
    </row>
    <row r="21" spans="1:5" ht="12.75" customHeight="1">
      <c r="A21" s="181" t="s">
        <v>84</v>
      </c>
      <c r="B21" s="179">
        <v>2255.02753</v>
      </c>
      <c r="C21" s="179">
        <v>1919.6632</v>
      </c>
      <c r="D21" s="60">
        <f t="shared" si="0"/>
        <v>-14.871850810619591</v>
      </c>
      <c r="E21" s="60">
        <f t="shared" si="2"/>
        <v>1.3985378340532937</v>
      </c>
    </row>
    <row r="22" spans="1:5" ht="12.75" customHeight="1">
      <c r="A22" s="181" t="s">
        <v>144</v>
      </c>
      <c r="B22" s="179">
        <v>3050.3812000000003</v>
      </c>
      <c r="C22" s="179">
        <v>1829.29725</v>
      </c>
      <c r="D22" s="60">
        <f t="shared" si="0"/>
        <v>-40.03053618347766</v>
      </c>
      <c r="E22" s="60">
        <f t="shared" si="2"/>
        <v>1.332703264746986</v>
      </c>
    </row>
    <row r="23" spans="1:5" ht="12.75" customHeight="1">
      <c r="A23" s="181" t="s">
        <v>93</v>
      </c>
      <c r="B23" s="179">
        <v>7606.8722800000005</v>
      </c>
      <c r="C23" s="179">
        <v>964.1010200000001</v>
      </c>
      <c r="D23" s="60">
        <f t="shared" si="0"/>
        <v>-87.32592076595245</v>
      </c>
      <c r="E23" s="60">
        <f t="shared" si="2"/>
        <v>0.7023793300404838</v>
      </c>
    </row>
    <row r="24" spans="1:5" ht="12.75" customHeight="1">
      <c r="A24" s="181" t="s">
        <v>168</v>
      </c>
      <c r="B24" s="179">
        <v>5423.20604</v>
      </c>
      <c r="C24" s="179">
        <v>805.9543000000001</v>
      </c>
      <c r="D24" s="60">
        <f t="shared" si="0"/>
        <v>-85.13878517512494</v>
      </c>
      <c r="E24" s="60">
        <f t="shared" si="2"/>
        <v>0.5871642385330607</v>
      </c>
    </row>
    <row r="25" spans="1:5" ht="12.75" customHeight="1">
      <c r="A25" s="181" t="s">
        <v>270</v>
      </c>
      <c r="B25" s="179">
        <v>589.7368299999999</v>
      </c>
      <c r="C25" s="179">
        <v>676.9049100000001</v>
      </c>
      <c r="D25" s="60">
        <f t="shared" si="0"/>
        <v>14.780843855385495</v>
      </c>
      <c r="E25" s="60">
        <f t="shared" si="2"/>
        <v>0.49314750977746497</v>
      </c>
    </row>
    <row r="26" spans="1:5" ht="12.75" customHeight="1">
      <c r="A26" s="181" t="s">
        <v>141</v>
      </c>
      <c r="B26" s="179">
        <v>8160.67457</v>
      </c>
      <c r="C26" s="179">
        <v>428.58194</v>
      </c>
      <c r="D26" s="60">
        <f t="shared" si="0"/>
        <v>-94.74820449800144</v>
      </c>
      <c r="E26" s="60">
        <f t="shared" si="2"/>
        <v>0.3122360516584152</v>
      </c>
    </row>
    <row r="27" spans="1:5" ht="12.75" customHeight="1">
      <c r="A27" s="181" t="s">
        <v>237</v>
      </c>
      <c r="B27" s="179">
        <v>263.18281</v>
      </c>
      <c r="C27" s="179">
        <v>277.53696</v>
      </c>
      <c r="D27" s="60">
        <f t="shared" si="0"/>
        <v>5.454060620448575</v>
      </c>
      <c r="E27" s="60">
        <f t="shared" si="2"/>
        <v>0.202194811521175</v>
      </c>
    </row>
    <row r="28" spans="1:5" ht="12.75" customHeight="1">
      <c r="A28" s="181" t="s">
        <v>267</v>
      </c>
      <c r="B28" s="179">
        <v>239.61578</v>
      </c>
      <c r="C28" s="179">
        <v>267.41196</v>
      </c>
      <c r="D28" s="60">
        <f t="shared" si="0"/>
        <v>11.600312800767965</v>
      </c>
      <c r="E28" s="60">
        <f t="shared" si="2"/>
        <v>0.19481841571914593</v>
      </c>
    </row>
    <row r="29" spans="1:5" ht="12.75" customHeight="1">
      <c r="A29" s="181" t="s">
        <v>251</v>
      </c>
      <c r="B29" s="179">
        <v>105.09708</v>
      </c>
      <c r="C29" s="179">
        <v>208.62112</v>
      </c>
      <c r="D29" s="60">
        <f>(C29/B29-1)*100</f>
        <v>98.503250518473</v>
      </c>
      <c r="E29" s="60">
        <f t="shared" si="2"/>
        <v>0.15198735346000916</v>
      </c>
    </row>
    <row r="30" spans="1:5" ht="12.75" customHeight="1">
      <c r="A30" s="181" t="s">
        <v>238</v>
      </c>
      <c r="B30" s="179">
        <v>256.74391</v>
      </c>
      <c r="C30" s="179">
        <v>184.55414000000002</v>
      </c>
      <c r="D30" s="60">
        <f>(C30/B30-1)*100</f>
        <v>-28.1174225320476</v>
      </c>
      <c r="E30" s="60">
        <f t="shared" si="2"/>
        <v>0.13445376627585942</v>
      </c>
    </row>
    <row r="31" spans="1:5" ht="12.75" customHeight="1">
      <c r="A31" s="181" t="s">
        <v>236</v>
      </c>
      <c r="B31" s="179">
        <v>260.568</v>
      </c>
      <c r="C31" s="179">
        <v>165.81948</v>
      </c>
      <c r="D31" s="60">
        <f>(C31/B31-1)*100</f>
        <v>-36.36230081974763</v>
      </c>
      <c r="E31" s="60">
        <f t="shared" si="2"/>
        <v>0.12080494974485287</v>
      </c>
    </row>
    <row r="32" spans="1:5" ht="12.75" customHeight="1">
      <c r="A32" s="181" t="s">
        <v>271</v>
      </c>
      <c r="B32" s="179">
        <v>98.51832</v>
      </c>
      <c r="C32" s="179">
        <v>75.06514</v>
      </c>
      <c r="D32" s="60">
        <f>(C32/B32-1)*100</f>
        <v>-23.805907368294555</v>
      </c>
      <c r="E32" s="60">
        <f t="shared" si="2"/>
        <v>0.05468742553824403</v>
      </c>
    </row>
    <row r="33" spans="1:5" ht="12.75" customHeight="1">
      <c r="A33" s="181" t="s">
        <v>97</v>
      </c>
      <c r="B33" s="179">
        <v>156.98881</v>
      </c>
      <c r="C33" s="179">
        <v>40.000449999999994</v>
      </c>
      <c r="D33" s="60">
        <f>(C33/B33-1)*100</f>
        <v>-74.52019032439318</v>
      </c>
      <c r="E33" s="60">
        <f t="shared" si="2"/>
        <v>0.029141644588570045</v>
      </c>
    </row>
    <row r="34" spans="1:5" ht="12.75" customHeight="1">
      <c r="A34" s="181" t="s">
        <v>268</v>
      </c>
      <c r="B34" s="179">
        <v>0</v>
      </c>
      <c r="C34" s="179">
        <v>32.4</v>
      </c>
      <c r="D34" s="60"/>
      <c r="E34" s="60">
        <f t="shared" si="2"/>
        <v>0.023604466566492868</v>
      </c>
    </row>
    <row r="35" spans="1:5" ht="12.75" customHeight="1">
      <c r="A35" s="181" t="s">
        <v>290</v>
      </c>
      <c r="B35" s="179">
        <v>0</v>
      </c>
      <c r="C35" s="179">
        <v>15</v>
      </c>
      <c r="D35" s="60"/>
      <c r="E35" s="60">
        <f t="shared" si="2"/>
        <v>0.010927993780783735</v>
      </c>
    </row>
    <row r="36" spans="1:5" ht="12.75" customHeight="1">
      <c r="A36" s="181" t="s">
        <v>88</v>
      </c>
      <c r="B36" s="179">
        <v>15.99648</v>
      </c>
      <c r="C36" s="179">
        <v>13.26709</v>
      </c>
      <c r="D36" s="60">
        <f>(C36/B36-1)*100</f>
        <v>-17.062441237072157</v>
      </c>
      <c r="E36" s="60">
        <f t="shared" si="2"/>
        <v>0.00966551180060654</v>
      </c>
    </row>
    <row r="37" spans="1:5" ht="12.75" customHeight="1">
      <c r="A37" s="181" t="s">
        <v>96</v>
      </c>
      <c r="B37" s="179">
        <v>2.043</v>
      </c>
      <c r="C37" s="179">
        <v>4.3568999999999996</v>
      </c>
      <c r="D37" s="60">
        <f>(C37/B37-1)*100</f>
        <v>113.25991189427307</v>
      </c>
      <c r="E37" s="60">
        <f t="shared" si="2"/>
        <v>0.0031741450735664435</v>
      </c>
    </row>
    <row r="38" spans="1:5" ht="12.75" customHeight="1">
      <c r="A38" s="181" t="s">
        <v>294</v>
      </c>
      <c r="B38" s="179">
        <v>0</v>
      </c>
      <c r="C38" s="179">
        <v>4.016</v>
      </c>
      <c r="D38" s="60"/>
      <c r="E38" s="60">
        <f t="shared" si="2"/>
        <v>0.0029257882015751658</v>
      </c>
    </row>
    <row r="39" spans="1:5" ht="12.75" customHeight="1">
      <c r="A39" s="181" t="s">
        <v>91</v>
      </c>
      <c r="B39" s="179">
        <v>5.7314300000000005</v>
      </c>
      <c r="C39" s="179">
        <v>1.15028</v>
      </c>
      <c r="D39" s="60">
        <f>(C39/B39-1)*100</f>
        <v>-79.9303140751959</v>
      </c>
      <c r="E39" s="60">
        <f t="shared" si="2"/>
        <v>0.0008380168457439944</v>
      </c>
    </row>
    <row r="40" spans="1:5" ht="12.75" customHeight="1">
      <c r="A40" s="181" t="s">
        <v>265</v>
      </c>
      <c r="B40" s="179">
        <v>8.2772</v>
      </c>
      <c r="C40" s="179">
        <v>0.32080000000000003</v>
      </c>
      <c r="D40" s="60"/>
      <c r="E40" s="60">
        <f t="shared" si="2"/>
        <v>0.00023371336032502817</v>
      </c>
    </row>
    <row r="41" spans="1:5" ht="12.75" customHeight="1">
      <c r="A41" s="181" t="s">
        <v>86</v>
      </c>
      <c r="B41" s="179">
        <v>0</v>
      </c>
      <c r="C41" s="179">
        <v>0.16</v>
      </c>
      <c r="D41" s="60"/>
      <c r="E41" s="60">
        <f t="shared" si="2"/>
        <v>0.00011656526699502652</v>
      </c>
    </row>
    <row r="42" spans="1:5" ht="12.75" customHeight="1">
      <c r="A42" s="181" t="s">
        <v>263</v>
      </c>
      <c r="B42" s="179">
        <v>0</v>
      </c>
      <c r="C42" s="179">
        <v>0.048</v>
      </c>
      <c r="D42" s="60"/>
      <c r="E42" s="60">
        <f t="shared" si="2"/>
        <v>3.4969580098507957E-05</v>
      </c>
    </row>
    <row r="43" spans="1:5" ht="12.75" customHeight="1">
      <c r="A43" s="181" t="s">
        <v>291</v>
      </c>
      <c r="B43" s="179">
        <v>0</v>
      </c>
      <c r="C43" s="179">
        <v>0.00414</v>
      </c>
      <c r="D43" s="60"/>
      <c r="E43" s="60"/>
    </row>
    <row r="44" spans="1:5" ht="12.75" customHeight="1">
      <c r="A44" s="181" t="s">
        <v>166</v>
      </c>
      <c r="B44" s="179">
        <v>147.615</v>
      </c>
      <c r="C44" s="179">
        <v>0</v>
      </c>
      <c r="D44" s="60"/>
      <c r="E44" s="60"/>
    </row>
    <row r="45" spans="1:5" ht="12.75" customHeight="1">
      <c r="A45" s="181" t="s">
        <v>274</v>
      </c>
      <c r="B45" s="179">
        <v>147.715</v>
      </c>
      <c r="C45" s="179">
        <v>0</v>
      </c>
      <c r="D45" s="60"/>
      <c r="E45" s="60"/>
    </row>
    <row r="46" spans="1:5" ht="12.75" customHeight="1">
      <c r="A46" s="181" t="s">
        <v>269</v>
      </c>
      <c r="B46" s="179">
        <v>64.60812</v>
      </c>
      <c r="C46" s="179">
        <v>0</v>
      </c>
      <c r="D46" s="60"/>
      <c r="E46" s="60"/>
    </row>
    <row r="47" spans="1:5" ht="12.75" customHeight="1">
      <c r="A47" s="21" t="s">
        <v>77</v>
      </c>
      <c r="B47" s="26">
        <f>SUM(B7:B46)</f>
        <v>144586.18189000004</v>
      </c>
      <c r="C47" s="26">
        <f>SUM(C7:C46)</f>
        <v>137262.15718000004</v>
      </c>
      <c r="D47" s="60">
        <f>(C47/B47-1)*100</f>
        <v>-5.06550806879461</v>
      </c>
      <c r="E47" s="60">
        <f>C47/$C$47*100</f>
        <v>100</v>
      </c>
    </row>
    <row r="48" spans="1:5" ht="12.75" customHeight="1">
      <c r="A48" s="47" t="s">
        <v>195</v>
      </c>
      <c r="B48" s="48"/>
      <c r="C48" s="48"/>
      <c r="D48" s="92"/>
      <c r="E48" s="54"/>
    </row>
    <row r="49" ht="12.75" customHeight="1"/>
    <row r="50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6"/>
  <sheetViews>
    <sheetView zoomScale="106" zoomScaleNormal="106" zoomScalePageLayoutView="0" workbookViewId="0" topLeftCell="A1">
      <selection activeCell="A11" sqref="A11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36328125" style="10" customWidth="1"/>
    <col min="9" max="9" width="5.0859375" style="10" customWidth="1"/>
    <col min="10" max="11" width="7.36328125" style="10" customWidth="1"/>
    <col min="12" max="12" width="3.90625" style="10" customWidth="1"/>
    <col min="13" max="14" width="7.36328125" style="10" customWidth="1"/>
    <col min="15" max="16384" width="10.90625" style="10" customWidth="1"/>
  </cols>
  <sheetData>
    <row r="1" spans="1:8" ht="13.5" customHeight="1">
      <c r="A1" s="217" t="s">
        <v>9</v>
      </c>
      <c r="B1" s="217"/>
      <c r="C1" s="217"/>
      <c r="D1" s="217"/>
      <c r="E1" s="217"/>
      <c r="F1" s="217"/>
      <c r="G1" s="217"/>
      <c r="H1" s="217"/>
    </row>
    <row r="2" spans="1:8" ht="13.5" customHeight="1">
      <c r="A2" s="34"/>
      <c r="B2" s="34"/>
      <c r="C2" s="34"/>
      <c r="D2" s="34"/>
      <c r="E2" s="34"/>
      <c r="F2" s="34"/>
      <c r="G2" s="34"/>
      <c r="H2" s="34"/>
    </row>
    <row r="3" spans="1:8" ht="13.5" customHeight="1">
      <c r="A3" s="220" t="s">
        <v>145</v>
      </c>
      <c r="B3" s="220"/>
      <c r="C3" s="220"/>
      <c r="D3" s="220"/>
      <c r="E3" s="220"/>
      <c r="F3" s="220"/>
      <c r="G3" s="220"/>
      <c r="H3" s="220"/>
    </row>
    <row r="4" spans="1:8" ht="13.5" customHeight="1">
      <c r="A4" s="225" t="s">
        <v>326</v>
      </c>
      <c r="B4" s="225"/>
      <c r="C4" s="225"/>
      <c r="D4" s="225"/>
      <c r="E4" s="225"/>
      <c r="F4" s="225"/>
      <c r="G4" s="225"/>
      <c r="H4" s="225"/>
    </row>
    <row r="5" spans="1:8" ht="13.5" customHeight="1">
      <c r="A5" s="36" t="s">
        <v>98</v>
      </c>
      <c r="B5" s="221" t="s">
        <v>99</v>
      </c>
      <c r="C5" s="220" t="s">
        <v>100</v>
      </c>
      <c r="D5" s="220"/>
      <c r="E5" s="36" t="s">
        <v>125</v>
      </c>
      <c r="F5" s="220" t="s">
        <v>209</v>
      </c>
      <c r="G5" s="220"/>
      <c r="H5" s="41" t="s">
        <v>125</v>
      </c>
    </row>
    <row r="6" spans="1:8" ht="13.5" customHeight="1">
      <c r="A6" s="50" t="s">
        <v>101</v>
      </c>
      <c r="B6" s="224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23" t="s">
        <v>64</v>
      </c>
    </row>
    <row r="7" spans="1:14" ht="15" customHeight="1">
      <c r="A7" s="56">
        <v>4011000</v>
      </c>
      <c r="B7" s="57" t="s">
        <v>314</v>
      </c>
      <c r="C7" s="180">
        <v>38.412</v>
      </c>
      <c r="D7" s="180">
        <v>29.8744</v>
      </c>
      <c r="E7" s="118">
        <v>-35.58975273907169</v>
      </c>
      <c r="F7" s="180">
        <v>99.09653</v>
      </c>
      <c r="G7" s="180">
        <v>63.82832</v>
      </c>
      <c r="H7" s="118">
        <f>(G7/F7-1)*100</f>
        <v>-35.58975273907169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0" t="s">
        <v>309</v>
      </c>
      <c r="C8" s="179">
        <v>376.36179</v>
      </c>
      <c r="D8" s="179">
        <v>949.39124</v>
      </c>
      <c r="E8" s="60">
        <v>165.55670058552425</v>
      </c>
      <c r="F8" s="179">
        <v>384.45378999999997</v>
      </c>
      <c r="G8" s="179">
        <v>1020.9428</v>
      </c>
      <c r="H8" s="60">
        <f>(G8/F8-1)*100</f>
        <v>165.55670058552425</v>
      </c>
      <c r="J8" s="29"/>
      <c r="K8" s="29"/>
      <c r="L8" s="29"/>
      <c r="M8" s="29"/>
      <c r="N8" s="29"/>
    </row>
    <row r="9" spans="1:8" ht="15" customHeight="1">
      <c r="A9" s="59">
        <v>4013000</v>
      </c>
      <c r="B9" s="10" t="s">
        <v>188</v>
      </c>
      <c r="C9" s="179">
        <v>165.24136</v>
      </c>
      <c r="D9" s="179">
        <v>42.049080000000004</v>
      </c>
      <c r="E9" s="60">
        <v>-84.84980834320488</v>
      </c>
      <c r="F9" s="179">
        <v>217.6286</v>
      </c>
      <c r="G9" s="179">
        <v>32.97115</v>
      </c>
      <c r="H9" s="60">
        <f aca="true" t="shared" si="0" ref="H9:H41">(G9/F9-1)*100</f>
        <v>-84.84980834320488</v>
      </c>
    </row>
    <row r="10" spans="1:14" ht="15" customHeight="1">
      <c r="A10" s="59">
        <v>4021000</v>
      </c>
      <c r="B10" s="10" t="s">
        <v>313</v>
      </c>
      <c r="C10" s="179">
        <v>571.52</v>
      </c>
      <c r="D10" s="179">
        <v>1678.776</v>
      </c>
      <c r="E10" s="60">
        <v>66.80150886186054</v>
      </c>
      <c r="F10" s="179">
        <v>2131.0367</v>
      </c>
      <c r="G10" s="179">
        <v>3554.6013700000003</v>
      </c>
      <c r="H10" s="60">
        <f t="shared" si="0"/>
        <v>66.80150886186054</v>
      </c>
      <c r="J10" s="29"/>
      <c r="K10" s="29"/>
      <c r="L10" s="29"/>
      <c r="M10" s="29"/>
      <c r="N10" s="29"/>
    </row>
    <row r="11" spans="1:14" ht="15" customHeight="1">
      <c r="A11" s="59">
        <v>4022112</v>
      </c>
      <c r="B11" s="10" t="s">
        <v>278</v>
      </c>
      <c r="C11" s="179">
        <v>0.28</v>
      </c>
      <c r="D11" s="179">
        <v>0</v>
      </c>
      <c r="E11" s="60"/>
      <c r="F11" s="179">
        <v>0.38</v>
      </c>
      <c r="G11" s="179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4022115</v>
      </c>
      <c r="B12" s="10" t="s">
        <v>301</v>
      </c>
      <c r="C12" s="179">
        <v>0</v>
      </c>
      <c r="D12" s="179">
        <v>0.15474000000000002</v>
      </c>
      <c r="E12" s="60"/>
      <c r="F12" s="179">
        <v>0</v>
      </c>
      <c r="G12" s="179">
        <v>0.2137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4022116</v>
      </c>
      <c r="B13" s="10" t="s">
        <v>280</v>
      </c>
      <c r="C13" s="179">
        <v>154.05</v>
      </c>
      <c r="D13" s="179">
        <v>23</v>
      </c>
      <c r="E13" s="60">
        <v>-85.06978253813698</v>
      </c>
      <c r="F13" s="179">
        <v>707.0895</v>
      </c>
      <c r="G13" s="179">
        <v>105.57</v>
      </c>
      <c r="H13" s="60">
        <f t="shared" si="0"/>
        <v>-85.06978253813698</v>
      </c>
      <c r="J13" s="29"/>
      <c r="K13" s="29"/>
      <c r="L13" s="29"/>
      <c r="M13" s="29"/>
      <c r="N13" s="29"/>
    </row>
    <row r="14" spans="1:8" ht="15" customHeight="1">
      <c r="A14" s="59">
        <v>4022117</v>
      </c>
      <c r="B14" s="10" t="s">
        <v>302</v>
      </c>
      <c r="C14" s="179">
        <v>33.89338</v>
      </c>
      <c r="D14" s="179">
        <v>64.78704</v>
      </c>
      <c r="E14" s="60">
        <v>75.45266377011582</v>
      </c>
      <c r="F14" s="179">
        <v>10.7254</v>
      </c>
      <c r="G14" s="179">
        <v>18.818</v>
      </c>
      <c r="H14" s="60">
        <f t="shared" si="0"/>
        <v>75.45266377011582</v>
      </c>
    </row>
    <row r="15" spans="1:14" ht="15" customHeight="1">
      <c r="A15" s="59">
        <v>4022118</v>
      </c>
      <c r="B15" s="10" t="s">
        <v>303</v>
      </c>
      <c r="C15" s="179">
        <v>5617.058</v>
      </c>
      <c r="D15" s="179">
        <v>5853.4367999999995</v>
      </c>
      <c r="E15" s="60">
        <v>-26.63838308503609</v>
      </c>
      <c r="F15" s="179">
        <v>18551.10644</v>
      </c>
      <c r="G15" s="179">
        <v>13609.39164</v>
      </c>
      <c r="H15" s="60">
        <f t="shared" si="0"/>
        <v>-26.63838308503609</v>
      </c>
      <c r="J15" s="29"/>
      <c r="K15" s="29"/>
      <c r="L15" s="29"/>
      <c r="M15" s="29"/>
      <c r="N15" s="29"/>
    </row>
    <row r="16" spans="1:8" ht="15" customHeight="1">
      <c r="A16" s="59">
        <v>4022120</v>
      </c>
      <c r="B16" s="10" t="s">
        <v>194</v>
      </c>
      <c r="C16" s="179">
        <v>79.66914200000001</v>
      </c>
      <c r="D16" s="179">
        <v>19.07376</v>
      </c>
      <c r="E16" s="60">
        <v>-80.23580757400792</v>
      </c>
      <c r="F16" s="179">
        <v>191.90817</v>
      </c>
      <c r="G16" s="179">
        <v>37.9291</v>
      </c>
      <c r="H16" s="60">
        <f t="shared" si="0"/>
        <v>-80.23580757400792</v>
      </c>
    </row>
    <row r="17" spans="1:8" ht="15" customHeight="1">
      <c r="A17" s="59">
        <v>4022911</v>
      </c>
      <c r="B17" s="10" t="s">
        <v>304</v>
      </c>
      <c r="C17" s="179">
        <v>18.4679074</v>
      </c>
      <c r="D17" s="179">
        <v>16.7465233</v>
      </c>
      <c r="E17" s="60">
        <v>18.751205641820178</v>
      </c>
      <c r="F17" s="179">
        <v>29.133860000000002</v>
      </c>
      <c r="G17" s="179">
        <v>34.59681</v>
      </c>
      <c r="H17" s="60">
        <f t="shared" si="0"/>
        <v>18.751205641820178</v>
      </c>
    </row>
    <row r="18" spans="1:14" ht="15" customHeight="1">
      <c r="A18" s="59">
        <v>4022916</v>
      </c>
      <c r="B18" s="10" t="s">
        <v>243</v>
      </c>
      <c r="C18" s="179">
        <v>26.09</v>
      </c>
      <c r="D18" s="179">
        <v>14.9184</v>
      </c>
      <c r="E18" s="60">
        <v>-46.621781578441436</v>
      </c>
      <c r="F18" s="179">
        <v>71.04958</v>
      </c>
      <c r="G18" s="179">
        <v>37.925</v>
      </c>
      <c r="H18" s="60">
        <f t="shared" si="0"/>
        <v>-46.621781578441436</v>
      </c>
      <c r="J18" s="29"/>
      <c r="K18" s="29"/>
      <c r="L18" s="29"/>
      <c r="M18" s="29"/>
      <c r="N18" s="29"/>
    </row>
    <row r="19" spans="1:14" ht="15" customHeight="1">
      <c r="A19" s="59">
        <v>4022918</v>
      </c>
      <c r="B19" s="10" t="s">
        <v>285</v>
      </c>
      <c r="C19" s="179">
        <v>32.175200000000004</v>
      </c>
      <c r="D19" s="179">
        <v>44.0852</v>
      </c>
      <c r="E19" s="60">
        <v>44.271578937358136</v>
      </c>
      <c r="F19" s="179">
        <v>117.77364</v>
      </c>
      <c r="G19" s="179">
        <v>169.91389</v>
      </c>
      <c r="H19" s="60">
        <f t="shared" si="0"/>
        <v>44.271578937358136</v>
      </c>
      <c r="J19" s="29"/>
      <c r="K19" s="29"/>
      <c r="L19" s="29"/>
      <c r="M19" s="29"/>
      <c r="N19" s="29"/>
    </row>
    <row r="20" spans="1:8" ht="15" customHeight="1">
      <c r="A20" s="59">
        <v>4022920</v>
      </c>
      <c r="B20" s="10" t="s">
        <v>242</v>
      </c>
      <c r="C20" s="179">
        <v>0.936</v>
      </c>
      <c r="D20" s="179">
        <v>0.243</v>
      </c>
      <c r="E20" s="60">
        <v>98.5534430846931</v>
      </c>
      <c r="F20" s="179">
        <v>1.64736</v>
      </c>
      <c r="G20" s="179">
        <v>3.27089</v>
      </c>
      <c r="H20" s="60">
        <f t="shared" si="0"/>
        <v>98.5534430846931</v>
      </c>
    </row>
    <row r="21" spans="1:8" ht="15" customHeight="1">
      <c r="A21" s="59">
        <v>4029110</v>
      </c>
      <c r="B21" s="10" t="s">
        <v>249</v>
      </c>
      <c r="C21" s="179">
        <v>1.08</v>
      </c>
      <c r="D21" s="179">
        <v>51.13003</v>
      </c>
      <c r="E21" s="60">
        <v>1348.4211886304909</v>
      </c>
      <c r="F21" s="179">
        <v>2.322</v>
      </c>
      <c r="G21" s="179">
        <v>33.63234</v>
      </c>
      <c r="H21" s="60">
        <f t="shared" si="0"/>
        <v>1348.4211886304909</v>
      </c>
    </row>
    <row r="22" spans="1:8" ht="14.25" customHeight="1">
      <c r="A22" s="59">
        <v>4029120</v>
      </c>
      <c r="B22" s="10" t="s">
        <v>169</v>
      </c>
      <c r="C22" s="179">
        <v>173.72842</v>
      </c>
      <c r="D22" s="179">
        <v>218.8091</v>
      </c>
      <c r="E22" s="60">
        <v>186.17834731494077</v>
      </c>
      <c r="F22" s="179">
        <v>45.03774</v>
      </c>
      <c r="G22" s="179">
        <v>128.88826</v>
      </c>
      <c r="H22" s="60">
        <f t="shared" si="0"/>
        <v>186.17834731494077</v>
      </c>
    </row>
    <row r="23" spans="1:8" ht="15" customHeight="1">
      <c r="A23" s="59">
        <v>4029910</v>
      </c>
      <c r="B23" s="10" t="s">
        <v>81</v>
      </c>
      <c r="C23" s="179">
        <v>21849.278816</v>
      </c>
      <c r="D23" s="179">
        <v>23487.649322</v>
      </c>
      <c r="E23" s="60">
        <v>-11.15831366886264</v>
      </c>
      <c r="F23" s="179">
        <v>38527.84863</v>
      </c>
      <c r="G23" s="179">
        <v>34228.79043</v>
      </c>
      <c r="H23" s="60">
        <f t="shared" si="0"/>
        <v>-11.15831366886264</v>
      </c>
    </row>
    <row r="24" spans="1:8" ht="15" customHeight="1">
      <c r="A24" s="59">
        <v>4029990</v>
      </c>
      <c r="B24" s="10" t="s">
        <v>305</v>
      </c>
      <c r="C24" s="179">
        <v>40.206423300000004</v>
      </c>
      <c r="D24" s="179">
        <v>68.2558949</v>
      </c>
      <c r="E24" s="60">
        <v>39.47526848766461</v>
      </c>
      <c r="F24" s="179">
        <v>106.24138</v>
      </c>
      <c r="G24" s="179">
        <v>148.18045</v>
      </c>
      <c r="H24" s="60">
        <f t="shared" si="0"/>
        <v>39.47526848766461</v>
      </c>
    </row>
    <row r="25" spans="1:8" ht="15" customHeight="1">
      <c r="A25" s="59">
        <v>4031000</v>
      </c>
      <c r="B25" s="10" t="s">
        <v>79</v>
      </c>
      <c r="C25" s="179">
        <v>302.91272999999995</v>
      </c>
      <c r="D25" s="179">
        <v>369.44284000000005</v>
      </c>
      <c r="E25" s="60">
        <v>202.1430708209525</v>
      </c>
      <c r="F25" s="179">
        <v>409.09334</v>
      </c>
      <c r="G25" s="179">
        <v>1236.04718</v>
      </c>
      <c r="H25" s="60">
        <f t="shared" si="0"/>
        <v>202.1430708209525</v>
      </c>
    </row>
    <row r="26" spans="1:13" ht="15" customHeight="1">
      <c r="A26" s="59">
        <v>4039000</v>
      </c>
      <c r="B26" s="10" t="s">
        <v>183</v>
      </c>
      <c r="C26" s="179">
        <v>0.289</v>
      </c>
      <c r="D26" s="179">
        <v>1.9906</v>
      </c>
      <c r="E26" s="60">
        <v>-45.522491349480966</v>
      </c>
      <c r="F26" s="179">
        <v>1.734</v>
      </c>
      <c r="G26" s="179">
        <v>0.94464</v>
      </c>
      <c r="H26" s="60">
        <f t="shared" si="0"/>
        <v>-45.522491349480966</v>
      </c>
      <c r="J26" s="29"/>
      <c r="K26" s="29"/>
      <c r="L26" s="29"/>
      <c r="M26" s="29"/>
    </row>
    <row r="27" spans="1:8" ht="15" customHeight="1">
      <c r="A27" s="59">
        <v>4041000</v>
      </c>
      <c r="B27" s="10" t="s">
        <v>102</v>
      </c>
      <c r="C27" s="179">
        <v>8146.4</v>
      </c>
      <c r="D27" s="179">
        <v>11740.004</v>
      </c>
      <c r="E27" s="60">
        <v>-17.173503952210122</v>
      </c>
      <c r="F27" s="179">
        <v>9390.548279999999</v>
      </c>
      <c r="G27" s="179">
        <v>7777.862099999999</v>
      </c>
      <c r="H27" s="60">
        <f t="shared" si="0"/>
        <v>-17.173503952210122</v>
      </c>
    </row>
    <row r="28" spans="1:8" ht="15" customHeight="1">
      <c r="A28" s="59">
        <v>4049000</v>
      </c>
      <c r="B28" s="10" t="s">
        <v>177</v>
      </c>
      <c r="C28" s="179">
        <v>0</v>
      </c>
      <c r="D28" s="179">
        <v>2.4</v>
      </c>
      <c r="E28" s="60"/>
      <c r="F28" s="179">
        <v>0</v>
      </c>
      <c r="G28" s="179">
        <v>0.8</v>
      </c>
      <c r="H28" s="60"/>
    </row>
    <row r="29" spans="1:13" ht="15" customHeight="1">
      <c r="A29" s="59">
        <v>4051000</v>
      </c>
      <c r="B29" s="10" t="s">
        <v>103</v>
      </c>
      <c r="C29" s="179">
        <v>894.96921</v>
      </c>
      <c r="D29" s="179">
        <v>1075.7439</v>
      </c>
      <c r="E29" s="60">
        <v>3.5892946707944295</v>
      </c>
      <c r="F29" s="179">
        <v>3751.22252</v>
      </c>
      <c r="G29" s="179">
        <v>3885.86495</v>
      </c>
      <c r="H29" s="60">
        <f t="shared" si="0"/>
        <v>3.5892946707944295</v>
      </c>
      <c r="J29" s="29"/>
      <c r="K29" s="29"/>
      <c r="L29" s="29"/>
      <c r="M29" s="29"/>
    </row>
    <row r="30" spans="1:8" ht="15" customHeight="1">
      <c r="A30" s="59">
        <v>4059000</v>
      </c>
      <c r="B30" s="10" t="s">
        <v>306</v>
      </c>
      <c r="C30" s="179">
        <v>1983.6</v>
      </c>
      <c r="D30" s="179">
        <v>2009.2</v>
      </c>
      <c r="E30" s="60">
        <v>6.755962268627491</v>
      </c>
      <c r="F30" s="179">
        <v>6694.8426</v>
      </c>
      <c r="G30" s="179">
        <v>7147.143639999999</v>
      </c>
      <c r="H30" s="60">
        <f t="shared" si="0"/>
        <v>6.755962268627491</v>
      </c>
    </row>
    <row r="31" spans="1:8" ht="15" customHeight="1">
      <c r="A31" s="59"/>
      <c r="C31" s="26"/>
      <c r="D31" s="26"/>
      <c r="E31" s="60"/>
      <c r="F31" s="26"/>
      <c r="G31" s="26"/>
      <c r="H31" s="60"/>
    </row>
    <row r="32" spans="1:8" ht="15" customHeight="1">
      <c r="A32" s="59">
        <v>4061000</v>
      </c>
      <c r="B32" s="10" t="s">
        <v>300</v>
      </c>
      <c r="C32" s="179">
        <v>112.8015046</v>
      </c>
      <c r="D32" s="179">
        <v>389.53408</v>
      </c>
      <c r="E32" s="60">
        <v>165.28554462842973</v>
      </c>
      <c r="F32" s="179">
        <v>518.45696</v>
      </c>
      <c r="G32" s="179">
        <v>1375.39137</v>
      </c>
      <c r="H32" s="60">
        <f t="shared" si="0"/>
        <v>165.28554462842973</v>
      </c>
    </row>
    <row r="33" spans="1:8" ht="15" customHeight="1">
      <c r="A33" s="59">
        <v>4062000</v>
      </c>
      <c r="B33" s="10" t="s">
        <v>104</v>
      </c>
      <c r="C33" s="179">
        <v>0.0588</v>
      </c>
      <c r="D33" s="179">
        <v>0.1904</v>
      </c>
      <c r="E33" s="60"/>
      <c r="F33" s="179">
        <v>0.11040000000000001</v>
      </c>
      <c r="G33" s="179">
        <v>2.2526100000000002</v>
      </c>
      <c r="H33" s="60"/>
    </row>
    <row r="34" spans="1:8" ht="15" customHeight="1">
      <c r="A34" s="59">
        <v>4063000</v>
      </c>
      <c r="B34" s="10" t="s">
        <v>286</v>
      </c>
      <c r="C34" s="179">
        <v>0</v>
      </c>
      <c r="D34" s="179">
        <v>0.2665</v>
      </c>
      <c r="E34" s="60"/>
      <c r="F34" s="179">
        <v>0</v>
      </c>
      <c r="G34" s="179">
        <v>1.89818</v>
      </c>
      <c r="H34" s="60"/>
    </row>
    <row r="35" spans="1:8" ht="15" customHeight="1">
      <c r="A35" s="59">
        <v>4064000</v>
      </c>
      <c r="B35" s="10" t="s">
        <v>105</v>
      </c>
      <c r="C35" s="179">
        <v>0</v>
      </c>
      <c r="D35" s="179">
        <v>0.008400000000000001</v>
      </c>
      <c r="E35" s="60"/>
      <c r="F35" s="179">
        <v>0</v>
      </c>
      <c r="G35" s="179">
        <v>0.22596</v>
      </c>
      <c r="H35" s="60"/>
    </row>
    <row r="36" spans="1:8" ht="15" customHeight="1">
      <c r="A36" s="59">
        <v>4069000</v>
      </c>
      <c r="B36" s="10" t="s">
        <v>310</v>
      </c>
      <c r="C36" s="179">
        <v>4574.3495637999995</v>
      </c>
      <c r="D36" s="179">
        <v>3161.91591</v>
      </c>
      <c r="E36" s="60">
        <v>-46.83839949942757</v>
      </c>
      <c r="F36" s="179">
        <v>19381.65005</v>
      </c>
      <c r="G36" s="179">
        <v>10303.59537</v>
      </c>
      <c r="H36" s="60">
        <f t="shared" si="0"/>
        <v>-46.83839949942757</v>
      </c>
    </row>
    <row r="37" spans="1:8" ht="15" customHeight="1">
      <c r="A37" s="59"/>
      <c r="B37" s="10" t="s">
        <v>165</v>
      </c>
      <c r="C37" s="26">
        <f>SUM(C32:C36)</f>
        <v>4687.209868399999</v>
      </c>
      <c r="D37" s="26">
        <f>SUM(D32:D36)</f>
        <v>3551.9152900000004</v>
      </c>
      <c r="E37" s="60">
        <v>-41.29027211467034</v>
      </c>
      <c r="F37" s="26">
        <f>SUM(F32:F36)</f>
        <v>19900.21741</v>
      </c>
      <c r="G37" s="26">
        <f>SUM(G32:G36)</f>
        <v>11683.36349</v>
      </c>
      <c r="H37" s="60">
        <f t="shared" si="0"/>
        <v>-41.29027211467034</v>
      </c>
    </row>
    <row r="38" spans="1:8" ht="15" customHeight="1">
      <c r="A38" s="59"/>
      <c r="C38" s="26"/>
      <c r="D38" s="26"/>
      <c r="E38" s="60"/>
      <c r="F38" s="26"/>
      <c r="G38" s="26"/>
      <c r="H38" s="60"/>
    </row>
    <row r="39" spans="1:8" ht="15" customHeight="1">
      <c r="A39" s="59">
        <v>19011010</v>
      </c>
      <c r="B39" s="10" t="s">
        <v>299</v>
      </c>
      <c r="C39" s="179">
        <v>8739.95932</v>
      </c>
      <c r="D39" s="179">
        <v>12167.19468</v>
      </c>
      <c r="E39" s="60">
        <v>25.504944957753196</v>
      </c>
      <c r="F39" s="179">
        <v>37312.0579</v>
      </c>
      <c r="G39" s="179">
        <v>46828.47773</v>
      </c>
      <c r="H39" s="60">
        <f t="shared" si="0"/>
        <v>25.504944957753196</v>
      </c>
    </row>
    <row r="40" spans="1:8" ht="15" customHeight="1">
      <c r="A40" s="59">
        <v>19019011</v>
      </c>
      <c r="B40" s="10" t="s">
        <v>106</v>
      </c>
      <c r="C40" s="179">
        <v>3732.54742</v>
      </c>
      <c r="D40" s="179">
        <v>4004.3844679999997</v>
      </c>
      <c r="E40" s="60">
        <v>-7.903437313271167</v>
      </c>
      <c r="F40" s="179">
        <v>5888.40161</v>
      </c>
      <c r="G40" s="179">
        <v>5423.01548</v>
      </c>
      <c r="H40" s="60">
        <f t="shared" si="0"/>
        <v>-7.903437313271167</v>
      </c>
    </row>
    <row r="41" spans="1:8" ht="15" customHeight="1">
      <c r="A41" s="59">
        <v>22029031</v>
      </c>
      <c r="B41" s="10" t="s">
        <v>307</v>
      </c>
      <c r="C41" s="179">
        <v>48.5748</v>
      </c>
      <c r="D41" s="179">
        <v>51.225120000000004</v>
      </c>
      <c r="E41" s="60">
        <v>4.483753666119772</v>
      </c>
      <c r="F41" s="179">
        <v>43.58491</v>
      </c>
      <c r="G41" s="179">
        <v>45.53915</v>
      </c>
      <c r="H41" s="60">
        <f t="shared" si="0"/>
        <v>4.483753666119772</v>
      </c>
    </row>
    <row r="42" spans="1:8" ht="15" customHeight="1">
      <c r="A42" s="59">
        <v>22029032</v>
      </c>
      <c r="B42" s="10" t="s">
        <v>308</v>
      </c>
      <c r="C42" s="179">
        <v>0</v>
      </c>
      <c r="D42" s="179">
        <v>1.938</v>
      </c>
      <c r="E42" s="60"/>
      <c r="F42" s="179">
        <v>0</v>
      </c>
      <c r="G42" s="179">
        <v>3.6346700000000003</v>
      </c>
      <c r="H42" s="60"/>
    </row>
    <row r="43" spans="1:8" ht="15" customHeight="1">
      <c r="A43" s="21"/>
      <c r="B43" s="10" t="s">
        <v>107</v>
      </c>
      <c r="C43" s="28"/>
      <c r="D43" s="28"/>
      <c r="E43" s="69"/>
      <c r="F43" s="28">
        <f>SUM(F7:F42)-F37</f>
        <v>144586.18188999998</v>
      </c>
      <c r="G43" s="28">
        <f>SUM(G7:G42)-G37</f>
        <v>137262.15717999998</v>
      </c>
      <c r="H43" s="69">
        <f>(G43/F43-1)*100</f>
        <v>-5.06550806879461</v>
      </c>
    </row>
    <row r="44" spans="1:8" ht="12">
      <c r="A44" s="47" t="s">
        <v>199</v>
      </c>
      <c r="B44" s="53"/>
      <c r="C44" s="53"/>
      <c r="D44" s="53"/>
      <c r="E44" s="53"/>
      <c r="F44" s="53"/>
      <c r="G44" s="53"/>
      <c r="H44" s="54"/>
    </row>
    <row r="46" ht="12">
      <c r="D46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F33" sqref="F32:F33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7" t="s">
        <v>11</v>
      </c>
      <c r="B1" s="217"/>
      <c r="C1" s="217"/>
      <c r="D1" s="217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9" t="s">
        <v>145</v>
      </c>
      <c r="B3" s="223"/>
      <c r="C3" s="223"/>
      <c r="D3" s="22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6" t="s">
        <v>327</v>
      </c>
      <c r="B4" s="237"/>
      <c r="C4" s="237"/>
      <c r="D4" s="23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1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4"/>
      <c r="B6" s="50" t="s">
        <v>119</v>
      </c>
      <c r="C6" s="23" t="s">
        <v>209</v>
      </c>
      <c r="D6" s="23" t="s">
        <v>205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9">
        <v>1021.3147200000001</v>
      </c>
      <c r="C7" s="168">
        <v>1117.7422700000002</v>
      </c>
      <c r="D7" s="122">
        <f>C7/B7*1000</f>
        <v>1094.4151181919713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1798.3827033</v>
      </c>
      <c r="C8" s="26">
        <v>3751.7248800000007</v>
      </c>
      <c r="D8" s="26">
        <f aca="true" t="shared" si="0" ref="D8:D16">C8/B8*1000</f>
        <v>2086.1660163410447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5897.522</v>
      </c>
      <c r="C9" s="26">
        <v>13779.30553</v>
      </c>
      <c r="D9" s="26">
        <f t="shared" si="0"/>
        <v>2336.456825426001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23487.649322</v>
      </c>
      <c r="C10" s="26">
        <v>34228.79043</v>
      </c>
      <c r="D10" s="26">
        <f>C10/B10*1000</f>
        <v>1457.310178670761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357.5117849</v>
      </c>
      <c r="C11" s="26">
        <v>351.90104</v>
      </c>
      <c r="D11" s="26">
        <f t="shared" si="0"/>
        <v>984.3061260160434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369.44284000000005</v>
      </c>
      <c r="C12" s="26">
        <v>1236.04718</v>
      </c>
      <c r="D12" s="26">
        <f t="shared" si="0"/>
        <v>3345.706144961423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11744.3946</v>
      </c>
      <c r="C13" s="26">
        <v>7779.606739999999</v>
      </c>
      <c r="D13" s="26">
        <f t="shared" si="0"/>
        <v>662.4101969462095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192</v>
      </c>
      <c r="B14" s="140">
        <v>3084.9439</v>
      </c>
      <c r="C14" s="140">
        <v>11033.00859</v>
      </c>
      <c r="D14" s="140">
        <f>C14/B14*1000</f>
        <v>3576.4049355970456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3551.9152900000004</v>
      </c>
      <c r="C15" s="26">
        <v>11683.36349</v>
      </c>
      <c r="D15" s="26">
        <f>C15/B15*1000</f>
        <v>3289.313662094683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4004.3844679999997</v>
      </c>
      <c r="C16" s="26">
        <v>5423.01548</v>
      </c>
      <c r="D16" s="52">
        <f t="shared" si="0"/>
        <v>1354.2694322527275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187</v>
      </c>
      <c r="B17" s="140">
        <v>12167.19468</v>
      </c>
      <c r="C17" s="141">
        <v>46828.47773</v>
      </c>
      <c r="D17" s="141">
        <f>C17/B17*1000</f>
        <v>3848.7489484305675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53.163120000000006</v>
      </c>
      <c r="C18" s="52">
        <v>49.17382</v>
      </c>
      <c r="D18" s="141">
        <f>C18/B18*1000</f>
        <v>924.9611384734378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67537.8194282</v>
      </c>
      <c r="C19" s="52">
        <f>SUM(C7:C18)</f>
        <v>137262.15718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199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1117.7422700000002</v>
      </c>
      <c r="AN26" s="94">
        <f aca="true" t="shared" si="3" ref="AN26:AN37">AM26/$AM$39</f>
        <v>0.008143120383386066</v>
      </c>
    </row>
    <row r="27" spans="38:40" ht="12">
      <c r="AL27" s="11" t="str">
        <f t="shared" si="1"/>
        <v>Leche descremada</v>
      </c>
      <c r="AM27" s="44">
        <f t="shared" si="2"/>
        <v>3751.7248800000007</v>
      </c>
      <c r="AN27" s="94">
        <f t="shared" si="3"/>
        <v>0.02733255077056775</v>
      </c>
    </row>
    <row r="28" spans="38:40" ht="12">
      <c r="AL28" s="11" t="str">
        <f t="shared" si="1"/>
        <v>Leche entera</v>
      </c>
      <c r="AM28" s="44">
        <f t="shared" si="2"/>
        <v>13779.30553</v>
      </c>
      <c r="AN28" s="94">
        <f t="shared" si="3"/>
        <v>0.10038677675690598</v>
      </c>
    </row>
    <row r="29" spans="38:40" ht="12">
      <c r="AL29" s="11" t="str">
        <f t="shared" si="1"/>
        <v>Leche condensada</v>
      </c>
      <c r="AM29" s="44">
        <f t="shared" si="2"/>
        <v>34228.79043</v>
      </c>
      <c r="AN29" s="94">
        <f t="shared" si="3"/>
        <v>0.24936800596185996</v>
      </c>
    </row>
    <row r="30" spans="38:40" ht="12">
      <c r="AL30" s="11" t="str">
        <f t="shared" si="1"/>
        <v>Leche crema y nata</v>
      </c>
      <c r="AM30" s="44">
        <f t="shared" si="2"/>
        <v>351.90104</v>
      </c>
      <c r="AN30" s="94">
        <f t="shared" si="3"/>
        <v>0.0025637149177142196</v>
      </c>
    </row>
    <row r="31" spans="38:40" ht="12">
      <c r="AL31" s="11" t="str">
        <f t="shared" si="1"/>
        <v>Yogur</v>
      </c>
      <c r="AM31" s="44">
        <f t="shared" si="2"/>
        <v>1236.04718</v>
      </c>
      <c r="AN31" s="94">
        <f t="shared" si="3"/>
        <v>0.009005010597196852</v>
      </c>
    </row>
    <row r="32" spans="38:40" ht="12">
      <c r="AL32" s="11" t="str">
        <f t="shared" si="1"/>
        <v>Suero y lactosuero</v>
      </c>
      <c r="AM32" s="44">
        <f t="shared" si="2"/>
        <v>7779.606739999999</v>
      </c>
      <c r="AN32" s="94">
        <f t="shared" si="3"/>
        <v>0.05667699604777549</v>
      </c>
    </row>
    <row r="33" spans="38:40" ht="12">
      <c r="AL33" s="11" t="str">
        <f t="shared" si="1"/>
        <v>Mantequilla y demás materias grasas de la leche</v>
      </c>
      <c r="AM33" s="44">
        <f t="shared" si="2"/>
        <v>11033.00859</v>
      </c>
      <c r="AN33" s="94">
        <f t="shared" si="3"/>
        <v>0.0803790995032357</v>
      </c>
    </row>
    <row r="34" spans="38:40" ht="12">
      <c r="AL34" s="11" t="str">
        <f t="shared" si="1"/>
        <v>Quesos</v>
      </c>
      <c r="AM34" s="44">
        <f t="shared" si="2"/>
        <v>11683.36349</v>
      </c>
      <c r="AN34" s="94">
        <f t="shared" si="3"/>
        <v>0.0851171490382372</v>
      </c>
    </row>
    <row r="35" spans="38:40" ht="12">
      <c r="AL35" s="11" t="str">
        <f t="shared" si="1"/>
        <v>Manjar</v>
      </c>
      <c r="AM35" s="44">
        <f t="shared" si="2"/>
        <v>5423.01548</v>
      </c>
      <c r="AN35" s="94">
        <f t="shared" si="3"/>
        <v>0.039508452959022625</v>
      </c>
    </row>
    <row r="36" spans="38:40" ht="12">
      <c r="AL36" s="11" t="str">
        <f t="shared" si="1"/>
        <v>Preparaciones para la alimentación infantil</v>
      </c>
      <c r="AM36" s="44">
        <f t="shared" si="2"/>
        <v>46828.47773</v>
      </c>
      <c r="AN36" s="94">
        <f t="shared" si="3"/>
        <v>0.3411608755980065</v>
      </c>
    </row>
    <row r="37" spans="38:40" ht="12">
      <c r="AL37" s="11" t="s">
        <v>126</v>
      </c>
      <c r="AM37" s="44">
        <f t="shared" si="2"/>
        <v>49.17382</v>
      </c>
      <c r="AN37" s="94">
        <f t="shared" si="3"/>
        <v>0.00035824746609158597</v>
      </c>
    </row>
    <row r="39" spans="39:40" ht="12">
      <c r="AM39" s="29">
        <f>SUM(AM26:AM37)</f>
        <v>137262.15718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G17" sqref="G17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8" t="s">
        <v>13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9" t="s">
        <v>23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4.25" customHeight="1">
      <c r="A4" s="221" t="s">
        <v>118</v>
      </c>
      <c r="B4" s="220" t="s">
        <v>115</v>
      </c>
      <c r="C4" s="220"/>
      <c r="D4" s="220" t="s">
        <v>116</v>
      </c>
      <c r="E4" s="220"/>
      <c r="F4" s="220" t="s">
        <v>117</v>
      </c>
      <c r="G4" s="220"/>
      <c r="H4" s="227" t="s">
        <v>261</v>
      </c>
      <c r="I4" s="227"/>
      <c r="J4" s="227"/>
    </row>
    <row r="5" spans="1:10" ht="14.25" customHeight="1">
      <c r="A5" s="233"/>
      <c r="B5" s="218" t="s">
        <v>119</v>
      </c>
      <c r="C5" s="218"/>
      <c r="D5" s="225" t="s">
        <v>210</v>
      </c>
      <c r="E5" s="225"/>
      <c r="F5" s="218" t="s">
        <v>204</v>
      </c>
      <c r="G5" s="218"/>
      <c r="H5" s="36" t="s">
        <v>115</v>
      </c>
      <c r="I5" s="36" t="s">
        <v>109</v>
      </c>
      <c r="J5" s="41" t="s">
        <v>109</v>
      </c>
    </row>
    <row r="6" spans="1:10" ht="14.25" customHeight="1">
      <c r="A6" s="224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211</v>
      </c>
      <c r="J6" s="67" t="s">
        <v>120</v>
      </c>
    </row>
    <row r="7" spans="1:10" ht="14.25" customHeight="1">
      <c r="A7" s="38" t="s">
        <v>65</v>
      </c>
      <c r="B7" s="26">
        <v>832.4064000000001</v>
      </c>
      <c r="C7" s="26">
        <v>1002.885</v>
      </c>
      <c r="D7" s="26">
        <v>3075.2283500000003</v>
      </c>
      <c r="E7" s="26">
        <v>2555.727</v>
      </c>
      <c r="F7" s="52">
        <f>D7/B7*1000</f>
        <v>3694.383356495097</v>
      </c>
      <c r="G7" s="52">
        <f>E7/C7*1000</f>
        <v>2548.374938302996</v>
      </c>
      <c r="H7" s="60">
        <f>(C7/B7-1)*100</f>
        <v>20.480212550023637</v>
      </c>
      <c r="I7" s="60">
        <f>(E7/D7-1)*100</f>
        <v>-16.89309836129731</v>
      </c>
      <c r="J7" s="60">
        <f>(G7/F7-1)*100</f>
        <v>-31.020289656115494</v>
      </c>
    </row>
    <row r="8" spans="1:10" ht="14.25" customHeight="1">
      <c r="A8" s="21" t="s">
        <v>66</v>
      </c>
      <c r="B8" s="26">
        <v>1587.724</v>
      </c>
      <c r="C8" s="26">
        <v>254.028</v>
      </c>
      <c r="D8" s="26">
        <v>7643.954</v>
      </c>
      <c r="E8" s="26">
        <v>573.242</v>
      </c>
      <c r="F8" s="52">
        <f aca="true" t="shared" si="0" ref="F8:F19">D8/B8*1000</f>
        <v>4814.4098092615595</v>
      </c>
      <c r="G8" s="52">
        <f aca="true" t="shared" si="1" ref="G8:G15">E8/C8*1000</f>
        <v>2256.609507613334</v>
      </c>
      <c r="H8" s="60">
        <f aca="true" t="shared" si="2" ref="H8:H16">(C8/B8-1)*100</f>
        <v>-84.00049378859298</v>
      </c>
      <c r="I8" s="60">
        <f aca="true" t="shared" si="3" ref="I8:I16">(E8/D8-1)*100</f>
        <v>-92.500713635901</v>
      </c>
      <c r="J8" s="60">
        <f aca="true" t="shared" si="4" ref="J8:J16">(G8/F8-1)*100</f>
        <v>-53.128013671120044</v>
      </c>
    </row>
    <row r="9" spans="1:10" ht="14.25" customHeight="1">
      <c r="A9" s="21" t="s">
        <v>67</v>
      </c>
      <c r="B9" s="26">
        <v>846.512</v>
      </c>
      <c r="C9" s="26">
        <v>2318.948</v>
      </c>
      <c r="D9" s="26">
        <v>2104.95634</v>
      </c>
      <c r="E9" s="26">
        <v>5203.13475</v>
      </c>
      <c r="F9" s="52">
        <f t="shared" si="0"/>
        <v>2486.623154781031</v>
      </c>
      <c r="G9" s="52">
        <f t="shared" si="1"/>
        <v>2243.7479193151376</v>
      </c>
      <c r="H9" s="60">
        <f t="shared" si="2"/>
        <v>173.94153892679606</v>
      </c>
      <c r="I9" s="60">
        <f t="shared" si="3"/>
        <v>147.18492498518992</v>
      </c>
      <c r="J9" s="60">
        <f t="shared" si="4"/>
        <v>-9.767271530425404</v>
      </c>
    </row>
    <row r="10" spans="1:10" ht="14.25" customHeight="1">
      <c r="A10" s="21" t="s">
        <v>68</v>
      </c>
      <c r="B10" s="26">
        <v>1326.769</v>
      </c>
      <c r="C10" s="26">
        <v>786.04</v>
      </c>
      <c r="D10" s="26">
        <v>3386.076</v>
      </c>
      <c r="E10" s="26">
        <v>1605.148</v>
      </c>
      <c r="F10" s="52">
        <f t="shared" si="0"/>
        <v>2552.1217333235854</v>
      </c>
      <c r="G10" s="52">
        <f t="shared" si="1"/>
        <v>2042.0691058979185</v>
      </c>
      <c r="H10" s="60">
        <f t="shared" si="2"/>
        <v>-40.755323647145815</v>
      </c>
      <c r="I10" s="60">
        <f t="shared" si="3"/>
        <v>-52.5956298677289</v>
      </c>
      <c r="J10" s="60">
        <f t="shared" si="4"/>
        <v>-19.985434893869026</v>
      </c>
    </row>
    <row r="11" spans="1:10" ht="14.25" customHeight="1">
      <c r="A11" s="21" t="s">
        <v>69</v>
      </c>
      <c r="B11" s="26">
        <v>271.5164</v>
      </c>
      <c r="C11" s="26">
        <v>621.4448000000001</v>
      </c>
      <c r="D11" s="26">
        <v>767.86436</v>
      </c>
      <c r="E11" s="26">
        <v>1345.351</v>
      </c>
      <c r="F11" s="52">
        <f t="shared" si="0"/>
        <v>2828.0588575865036</v>
      </c>
      <c r="G11" s="52">
        <f t="shared" si="1"/>
        <v>2164.876108063017</v>
      </c>
      <c r="H11" s="60">
        <f t="shared" si="2"/>
        <v>128.87928684970785</v>
      </c>
      <c r="I11" s="60">
        <f t="shared" si="3"/>
        <v>75.2068555441224</v>
      </c>
      <c r="J11" s="60">
        <f t="shared" si="4"/>
        <v>-23.4501042205838</v>
      </c>
    </row>
    <row r="12" spans="1:10" ht="14.25" customHeight="1">
      <c r="A12" s="21" t="s">
        <v>70</v>
      </c>
      <c r="B12" s="26">
        <v>342.804</v>
      </c>
      <c r="C12" s="26">
        <v>37.802</v>
      </c>
      <c r="D12" s="26">
        <v>902.417</v>
      </c>
      <c r="E12" s="26">
        <v>93.044</v>
      </c>
      <c r="F12" s="52">
        <f t="shared" si="0"/>
        <v>2632.4576142635447</v>
      </c>
      <c r="G12" s="52">
        <f t="shared" si="1"/>
        <v>2461.351251256547</v>
      </c>
      <c r="H12" s="60">
        <f t="shared" si="2"/>
        <v>-88.9727074363193</v>
      </c>
      <c r="I12" s="60">
        <f t="shared" si="3"/>
        <v>-89.68946728618809</v>
      </c>
      <c r="J12" s="60">
        <f t="shared" si="4"/>
        <v>-6.499871529930257</v>
      </c>
    </row>
    <row r="13" spans="1:10" ht="14.25" customHeight="1">
      <c r="A13" s="21" t="s">
        <v>71</v>
      </c>
      <c r="B13" s="26">
        <v>13.925</v>
      </c>
      <c r="C13" s="26">
        <v>53.62</v>
      </c>
      <c r="D13" s="26">
        <v>6.797</v>
      </c>
      <c r="E13" s="26">
        <v>104.042</v>
      </c>
      <c r="F13" s="52">
        <f t="shared" si="0"/>
        <v>488.1149012567325</v>
      </c>
      <c r="G13" s="52">
        <f t="shared" si="1"/>
        <v>1940.3580753450208</v>
      </c>
      <c r="H13" s="60">
        <f t="shared" si="2"/>
        <v>285.06283662477557</v>
      </c>
      <c r="I13" s="60">
        <f t="shared" si="3"/>
        <v>1430.704722671767</v>
      </c>
      <c r="J13" s="60">
        <f t="shared" si="4"/>
        <v>297.5207620888541</v>
      </c>
    </row>
    <row r="14" spans="1:16" ht="14.25" customHeight="1">
      <c r="A14" s="21" t="s">
        <v>72</v>
      </c>
      <c r="B14" s="26">
        <v>66.492</v>
      </c>
      <c r="C14" s="26">
        <v>51.988</v>
      </c>
      <c r="D14" s="26">
        <v>105.174</v>
      </c>
      <c r="E14" s="26">
        <v>73.34</v>
      </c>
      <c r="F14" s="52">
        <f t="shared" si="0"/>
        <v>1581.754195993503</v>
      </c>
      <c r="G14" s="52">
        <f t="shared" si="1"/>
        <v>1410.7101638839733</v>
      </c>
      <c r="H14" s="60">
        <f t="shared" si="2"/>
        <v>-21.813150454189987</v>
      </c>
      <c r="I14" s="60">
        <f t="shared" si="3"/>
        <v>-30.267936942590378</v>
      </c>
      <c r="J14" s="60">
        <f t="shared" si="4"/>
        <v>-10.813565884179399</v>
      </c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80.91279999999999</v>
      </c>
      <c r="C15" s="26">
        <v>654.134</v>
      </c>
      <c r="D15" s="26">
        <v>114.7448</v>
      </c>
      <c r="E15" s="26">
        <v>1974.818</v>
      </c>
      <c r="F15" s="52">
        <f t="shared" si="0"/>
        <v>1418.1291464391297</v>
      </c>
      <c r="G15" s="52">
        <f t="shared" si="1"/>
        <v>3018.9808204435176</v>
      </c>
      <c r="H15" s="60">
        <f t="shared" si="2"/>
        <v>708.4431635044148</v>
      </c>
      <c r="I15" s="60">
        <f t="shared" si="3"/>
        <v>1621.0522829792721</v>
      </c>
      <c r="J15" s="60">
        <f t="shared" si="4"/>
        <v>112.88475933408941</v>
      </c>
    </row>
    <row r="16" spans="1:10" ht="14.25" customHeight="1">
      <c r="A16" s="21" t="s">
        <v>74</v>
      </c>
      <c r="B16" s="26">
        <v>280.168</v>
      </c>
      <c r="C16" s="26">
        <v>116.633</v>
      </c>
      <c r="D16" s="26">
        <v>561.558</v>
      </c>
      <c r="E16" s="26">
        <v>251.4586</v>
      </c>
      <c r="F16" s="52">
        <f t="shared" si="0"/>
        <v>2004.3616687130577</v>
      </c>
      <c r="G16" s="52">
        <f>E16/C16*1000</f>
        <v>2155.9815832568825</v>
      </c>
      <c r="H16" s="60">
        <f t="shared" si="2"/>
        <v>-58.37033494189201</v>
      </c>
      <c r="I16" s="60">
        <f t="shared" si="3"/>
        <v>-55.22125942467208</v>
      </c>
      <c r="J16" s="60">
        <f t="shared" si="4"/>
        <v>7.5644988083001685</v>
      </c>
    </row>
    <row r="17" spans="1:10" ht="14.25" customHeight="1">
      <c r="A17" s="21" t="s">
        <v>75</v>
      </c>
      <c r="B17" s="26">
        <v>217.659</v>
      </c>
      <c r="C17" s="26"/>
      <c r="D17" s="26">
        <v>424</v>
      </c>
      <c r="E17" s="26"/>
      <c r="F17" s="52">
        <f t="shared" si="0"/>
        <v>1948.001231283797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116.665</v>
      </c>
      <c r="C18" s="26"/>
      <c r="D18" s="26">
        <v>274.414</v>
      </c>
      <c r="E18" s="26"/>
      <c r="F18" s="52">
        <f t="shared" si="0"/>
        <v>2352.153602194317</v>
      </c>
      <c r="G18" s="52"/>
      <c r="H18" s="60"/>
      <c r="I18" s="60"/>
      <c r="J18" s="60"/>
    </row>
    <row r="19" spans="1:10" ht="14.25" customHeight="1">
      <c r="A19" s="21" t="s">
        <v>328</v>
      </c>
      <c r="B19" s="26">
        <f>SUM(B7:B16)</f>
        <v>5649.2296</v>
      </c>
      <c r="C19" s="26">
        <f>SUM(C7:C16)</f>
        <v>5897.5228</v>
      </c>
      <c r="D19" s="26">
        <f>SUM(D7:D16)</f>
        <v>18668.76985</v>
      </c>
      <c r="E19" s="26">
        <f>SUM(E7:E16)</f>
        <v>13779.305349999999</v>
      </c>
      <c r="F19" s="52">
        <f t="shared" si="0"/>
        <v>3304.657656328927</v>
      </c>
      <c r="G19" s="52">
        <f>E19/C19*1000</f>
        <v>2336.4564779639345</v>
      </c>
      <c r="H19" s="60">
        <f>(C19/B19-1)*100</f>
        <v>4.395169210329142</v>
      </c>
      <c r="I19" s="60">
        <f>(E19/D19-1)*100</f>
        <v>-26.190608911491843</v>
      </c>
      <c r="J19" s="60">
        <f>(G19/F19-1)*100</f>
        <v>-29.298078017574326</v>
      </c>
    </row>
    <row r="20" spans="1:10" ht="14.25" customHeight="1">
      <c r="A20" s="21" t="s">
        <v>174</v>
      </c>
      <c r="B20" s="26">
        <f>SUM(B7:B18)</f>
        <v>5983.553599999999</v>
      </c>
      <c r="C20" s="26"/>
      <c r="D20" s="26">
        <f>SUM(D7:D18)</f>
        <v>19367.18385</v>
      </c>
      <c r="E20" s="26"/>
      <c r="F20" s="52">
        <f>D20/B20*1000</f>
        <v>3236.7360843897186</v>
      </c>
      <c r="G20" s="52"/>
      <c r="H20" s="60"/>
      <c r="I20" s="60"/>
      <c r="J20" s="60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7" t="s">
        <v>15</v>
      </c>
      <c r="B24" s="217"/>
      <c r="C24" s="217"/>
      <c r="D24" s="217"/>
      <c r="E24" s="217"/>
      <c r="F24" s="217"/>
      <c r="G24" s="217"/>
      <c r="H24" s="217"/>
      <c r="I24" s="217"/>
      <c r="J24" s="217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9" t="s">
        <v>25</v>
      </c>
      <c r="B26" s="229"/>
      <c r="C26" s="229"/>
      <c r="D26" s="229"/>
      <c r="E26" s="229"/>
      <c r="F26" s="229"/>
      <c r="G26" s="229"/>
      <c r="H26" s="229"/>
      <c r="I26" s="229"/>
      <c r="J26" s="229"/>
    </row>
    <row r="27" spans="1:10" ht="14.25" customHeight="1">
      <c r="A27" s="221" t="s">
        <v>118</v>
      </c>
      <c r="B27" s="220" t="s">
        <v>115</v>
      </c>
      <c r="C27" s="220"/>
      <c r="D27" s="220" t="s">
        <v>116</v>
      </c>
      <c r="E27" s="220"/>
      <c r="F27" s="220" t="s">
        <v>117</v>
      </c>
      <c r="G27" s="220"/>
      <c r="H27" s="227" t="s">
        <v>261</v>
      </c>
      <c r="I27" s="227"/>
      <c r="J27" s="227"/>
    </row>
    <row r="28" spans="1:10" ht="14.25" customHeight="1">
      <c r="A28" s="233"/>
      <c r="B28" s="218" t="s">
        <v>119</v>
      </c>
      <c r="C28" s="218"/>
      <c r="D28" s="225" t="s">
        <v>210</v>
      </c>
      <c r="E28" s="225"/>
      <c r="F28" s="218" t="s">
        <v>204</v>
      </c>
      <c r="G28" s="218"/>
      <c r="H28" s="36" t="s">
        <v>115</v>
      </c>
      <c r="I28" s="36" t="s">
        <v>109</v>
      </c>
      <c r="J28" s="41" t="s">
        <v>109</v>
      </c>
    </row>
    <row r="29" spans="1:10" ht="14.25" customHeight="1">
      <c r="A29" s="224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211</v>
      </c>
      <c r="J29" s="67" t="s">
        <v>120</v>
      </c>
    </row>
    <row r="30" spans="1:10" ht="14.25" customHeight="1">
      <c r="A30" s="38" t="s">
        <v>65</v>
      </c>
      <c r="B30" s="26">
        <v>6.2266545</v>
      </c>
      <c r="C30" s="26">
        <v>16.432</v>
      </c>
      <c r="D30" s="26">
        <v>5.17823</v>
      </c>
      <c r="E30" s="26">
        <v>30.622</v>
      </c>
      <c r="F30" s="52">
        <f aca="true" t="shared" si="5" ref="F30:G32">D30/B30*1000</f>
        <v>831.6231453021843</v>
      </c>
      <c r="G30" s="52">
        <f t="shared" si="5"/>
        <v>1863.5589094449856</v>
      </c>
      <c r="H30" s="60">
        <f>(C30/B30-1)*100</f>
        <v>163.89773192008641</v>
      </c>
      <c r="I30" s="60">
        <f>(E30/D30-1)*100</f>
        <v>491.3603683111797</v>
      </c>
      <c r="J30" s="60">
        <f>(G30/F30-1)*100</f>
        <v>124.08694610920551</v>
      </c>
    </row>
    <row r="31" spans="1:10" ht="14.25" customHeight="1">
      <c r="A31" s="21" t="s">
        <v>66</v>
      </c>
      <c r="B31" s="26">
        <v>37.281</v>
      </c>
      <c r="C31" s="26">
        <v>230.199</v>
      </c>
      <c r="D31" s="26">
        <v>117.283</v>
      </c>
      <c r="E31" s="26">
        <v>505.55</v>
      </c>
      <c r="F31" s="52">
        <v>4814.4098092615595</v>
      </c>
      <c r="G31" s="52">
        <f aca="true" t="shared" si="6" ref="G31:G39">E31/C31*1000</f>
        <v>2196.143336852028</v>
      </c>
      <c r="H31" s="60">
        <f aca="true" t="shared" si="7" ref="H31:H36">(C31/B31-1)*100</f>
        <v>517.4700249456828</v>
      </c>
      <c r="I31" s="60">
        <f aca="true" t="shared" si="8" ref="I31:I36">(E31/D31-1)*100</f>
        <v>331.05138852178067</v>
      </c>
      <c r="J31" s="60">
        <f aca="true" t="shared" si="9" ref="J31:J36">(G31/F31-1)*100</f>
        <v>-54.383955170844175</v>
      </c>
    </row>
    <row r="32" spans="1:10" ht="14.25" customHeight="1">
      <c r="A32" s="21" t="s">
        <v>67</v>
      </c>
      <c r="B32" s="26">
        <v>5.146</v>
      </c>
      <c r="C32" s="26">
        <v>11.879</v>
      </c>
      <c r="D32" s="26">
        <v>2.585</v>
      </c>
      <c r="E32" s="26">
        <v>8.54</v>
      </c>
      <c r="F32" s="52">
        <f t="shared" si="5"/>
        <v>502.33190827827434</v>
      </c>
      <c r="G32" s="52">
        <f t="shared" si="6"/>
        <v>718.9157336476134</v>
      </c>
      <c r="H32" s="60">
        <f t="shared" si="7"/>
        <v>130.83948698017878</v>
      </c>
      <c r="I32" s="60">
        <f t="shared" si="8"/>
        <v>230.3675048355899</v>
      </c>
      <c r="J32" s="60">
        <f t="shared" si="9"/>
        <v>43.115681444898215</v>
      </c>
    </row>
    <row r="33" spans="1:10" ht="14.25" customHeight="1">
      <c r="A33" s="21" t="s">
        <v>68</v>
      </c>
      <c r="B33" s="26">
        <v>534.022</v>
      </c>
      <c r="C33" s="26">
        <v>407.777</v>
      </c>
      <c r="D33" s="26">
        <v>2010.838</v>
      </c>
      <c r="E33" s="26">
        <v>893.063</v>
      </c>
      <c r="F33" s="52">
        <f>D33/B33*1000</f>
        <v>3765.459100935916</v>
      </c>
      <c r="G33" s="52">
        <f t="shared" si="6"/>
        <v>2190.076929302045</v>
      </c>
      <c r="H33" s="60">
        <f t="shared" si="7"/>
        <v>-23.640411818239706</v>
      </c>
      <c r="I33" s="60">
        <f t="shared" si="8"/>
        <v>-55.5875212224953</v>
      </c>
      <c r="J33" s="60">
        <f t="shared" si="9"/>
        <v>-41.83771830750479</v>
      </c>
    </row>
    <row r="34" spans="1:10" ht="14.25" customHeight="1">
      <c r="A34" s="21" t="s">
        <v>69</v>
      </c>
      <c r="B34" s="26">
        <v>16.0779353</v>
      </c>
      <c r="C34" s="26">
        <v>313.7704943</v>
      </c>
      <c r="D34" s="26">
        <v>61.65372</v>
      </c>
      <c r="E34" s="26">
        <v>660.2511800000001</v>
      </c>
      <c r="F34" s="52">
        <f aca="true" t="shared" si="10" ref="F34:F40">D34/B34*1000</f>
        <v>3834.6789466182267</v>
      </c>
      <c r="G34" s="52">
        <f t="shared" si="6"/>
        <v>2104.248780539337</v>
      </c>
      <c r="H34" s="60">
        <f t="shared" si="7"/>
        <v>1851.5596278086775</v>
      </c>
      <c r="I34" s="60">
        <f t="shared" si="8"/>
        <v>970.9024208109422</v>
      </c>
      <c r="J34" s="60">
        <f t="shared" si="9"/>
        <v>-45.12581601140149</v>
      </c>
    </row>
    <row r="35" spans="1:10" ht="14.25" customHeight="1">
      <c r="A35" s="21" t="s">
        <v>70</v>
      </c>
      <c r="B35" s="26">
        <v>34.074</v>
      </c>
      <c r="C35" s="26">
        <v>652.229</v>
      </c>
      <c r="D35" s="26">
        <v>116.514</v>
      </c>
      <c r="E35" s="26">
        <v>1316.402</v>
      </c>
      <c r="F35" s="52">
        <f t="shared" si="10"/>
        <v>3419.4400422609615</v>
      </c>
      <c r="G35" s="52">
        <f t="shared" si="6"/>
        <v>2018.3125865301909</v>
      </c>
      <c r="H35" s="60">
        <f t="shared" si="7"/>
        <v>1814.154487292364</v>
      </c>
      <c r="I35" s="60">
        <f t="shared" si="8"/>
        <v>1029.8230255591602</v>
      </c>
      <c r="J35" s="60">
        <f t="shared" si="9"/>
        <v>-40.975347963824326</v>
      </c>
    </row>
    <row r="36" spans="1:10" ht="14.25" customHeight="1">
      <c r="A36" s="21" t="s">
        <v>71</v>
      </c>
      <c r="B36" s="26">
        <v>37</v>
      </c>
      <c r="C36" s="26">
        <v>11.098</v>
      </c>
      <c r="D36" s="26">
        <v>129</v>
      </c>
      <c r="E36" s="26">
        <v>11.431</v>
      </c>
      <c r="F36" s="52">
        <f t="shared" si="10"/>
        <v>3486.4864864864862</v>
      </c>
      <c r="G36" s="52">
        <f t="shared" si="6"/>
        <v>1030.0054063795276</v>
      </c>
      <c r="H36" s="60">
        <f t="shared" si="7"/>
        <v>-70.00540540540541</v>
      </c>
      <c r="I36" s="60">
        <f t="shared" si="8"/>
        <v>-91.13875968992248</v>
      </c>
      <c r="J36" s="60">
        <f t="shared" si="9"/>
        <v>-70.45720927438563</v>
      </c>
    </row>
    <row r="37" spans="1:10" ht="14.25" customHeight="1">
      <c r="A37" s="21" t="s">
        <v>72</v>
      </c>
      <c r="B37" s="26">
        <v>5.123</v>
      </c>
      <c r="C37" s="26">
        <v>123.086</v>
      </c>
      <c r="D37" s="26">
        <v>4.896</v>
      </c>
      <c r="E37" s="26">
        <v>259.656</v>
      </c>
      <c r="F37" s="52">
        <f t="shared" si="10"/>
        <v>955.6900253757564</v>
      </c>
      <c r="G37" s="52">
        <f t="shared" si="6"/>
        <v>2109.5494207302213</v>
      </c>
      <c r="H37" s="60">
        <f>(C37/B37-1)*100</f>
        <v>2302.615654889713</v>
      </c>
      <c r="I37" s="60">
        <f>(E37/D37-1)*100</f>
        <v>5203.43137254902</v>
      </c>
      <c r="J37" s="60">
        <f>(G37/F37-1)*100</f>
        <v>120.73573697714303</v>
      </c>
    </row>
    <row r="38" spans="1:10" ht="14.25" customHeight="1">
      <c r="A38" s="21" t="s">
        <v>73</v>
      </c>
      <c r="B38" s="26">
        <v>97.24988830000001</v>
      </c>
      <c r="C38" s="26">
        <v>11.875</v>
      </c>
      <c r="D38" s="26">
        <v>381.92146</v>
      </c>
      <c r="E38" s="26">
        <v>3.579</v>
      </c>
      <c r="F38" s="52">
        <f t="shared" si="10"/>
        <v>3927.217467045666</v>
      </c>
      <c r="G38" s="52">
        <f t="shared" si="6"/>
        <v>301.38947368421054</v>
      </c>
      <c r="H38" s="60">
        <f>(C38/B38-1)*100</f>
        <v>-87.78918905966496</v>
      </c>
      <c r="I38" s="60">
        <f>(E38/D38-1)*100</f>
        <v>-99.06289633475951</v>
      </c>
      <c r="J38" s="60">
        <f>(G38/F38-1)*100</f>
        <v>-92.32562300882876</v>
      </c>
    </row>
    <row r="39" spans="1:10" ht="14.25" customHeight="1">
      <c r="A39" s="21" t="s">
        <v>74</v>
      </c>
      <c r="B39" s="26">
        <v>32.343</v>
      </c>
      <c r="C39" s="26">
        <v>20.037</v>
      </c>
      <c r="D39" s="26">
        <v>119.841</v>
      </c>
      <c r="E39" s="26">
        <v>62.629</v>
      </c>
      <c r="F39" s="52">
        <f t="shared" si="10"/>
        <v>3705.314905852889</v>
      </c>
      <c r="G39" s="52">
        <f t="shared" si="6"/>
        <v>3125.6675150970705</v>
      </c>
      <c r="H39" s="60">
        <f>(C39/B39-1)*100</f>
        <v>-38.04841851405251</v>
      </c>
      <c r="I39" s="60">
        <f>(E39/D39-1)*100</f>
        <v>-47.73992206340068</v>
      </c>
      <c r="J39" s="60">
        <f>(G39/F39-1)*100</f>
        <v>-15.643674167618293</v>
      </c>
    </row>
    <row r="40" spans="1:10" ht="14.25" customHeight="1">
      <c r="A40" s="21" t="s">
        <v>75</v>
      </c>
      <c r="B40" s="26">
        <v>34.363</v>
      </c>
      <c r="C40" s="26"/>
      <c r="D40" s="26">
        <v>70.61</v>
      </c>
      <c r="E40" s="26"/>
      <c r="F40" s="52">
        <f t="shared" si="10"/>
        <v>2054.826412129325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19.925</v>
      </c>
      <c r="C41" s="26"/>
      <c r="D41" s="26">
        <v>13.583</v>
      </c>
      <c r="E41" s="26"/>
      <c r="F41" s="52">
        <f>D41/B41*1000</f>
        <v>681.7063989962359</v>
      </c>
      <c r="G41" s="52"/>
      <c r="H41" s="60"/>
      <c r="I41" s="60"/>
      <c r="J41" s="60"/>
    </row>
    <row r="42" spans="1:10" ht="14.25" customHeight="1">
      <c r="A42" s="21" t="s">
        <v>329</v>
      </c>
      <c r="B42" s="26">
        <f>SUM(B30:B39)</f>
        <v>804.5434781</v>
      </c>
      <c r="C42" s="26">
        <f>SUM(C30:C39)</f>
        <v>1798.3824943</v>
      </c>
      <c r="D42" s="26">
        <f>SUM(D30:D39)</f>
        <v>2949.71041</v>
      </c>
      <c r="E42" s="26">
        <f>SUM(E30:E39)</f>
        <v>3751.7231800000004</v>
      </c>
      <c r="F42" s="52">
        <f>D42/B42*1000</f>
        <v>3666.3157309608673</v>
      </c>
      <c r="G42" s="52">
        <f>E42/C42*1000</f>
        <v>2086.165313492065</v>
      </c>
      <c r="H42" s="60">
        <f>(C42/B42-1)*100</f>
        <v>123.52831677251777</v>
      </c>
      <c r="I42" s="60">
        <f>(E42/D42-1)*100</f>
        <v>27.189542650730925</v>
      </c>
      <c r="J42" s="60">
        <f>(G42/F42-1)*100</f>
        <v>-43.0991363925626</v>
      </c>
    </row>
    <row r="43" spans="1:10" ht="14.25" customHeight="1">
      <c r="A43" s="21" t="s">
        <v>262</v>
      </c>
      <c r="B43" s="26">
        <f>SUM(B30:B41)</f>
        <v>858.8314780999999</v>
      </c>
      <c r="C43" s="26"/>
      <c r="D43" s="26">
        <f>SUM(D30:D41)</f>
        <v>3033.9034100000003</v>
      </c>
      <c r="E43" s="26"/>
      <c r="F43" s="52">
        <f>D43/B43*1000</f>
        <v>3532.594562919294</v>
      </c>
      <c r="G43" s="52"/>
      <c r="H43" s="60"/>
      <c r="I43" s="60"/>
      <c r="J43" s="60"/>
    </row>
    <row r="44" spans="1:10" ht="14.25" customHeight="1">
      <c r="A44" s="21" t="s">
        <v>330</v>
      </c>
      <c r="B44" s="26">
        <f>B19+B42</f>
        <v>6453.7730781</v>
      </c>
      <c r="C44" s="26">
        <f>C19+C42</f>
        <v>7695.9052943</v>
      </c>
      <c r="D44" s="26">
        <f>D19+D42</f>
        <v>21618.48026</v>
      </c>
      <c r="E44" s="26">
        <f>E19+E42</f>
        <v>17531.02853</v>
      </c>
      <c r="F44" s="52">
        <f>D44/B44*1000</f>
        <v>3349.7428555954916</v>
      </c>
      <c r="G44" s="52">
        <f>E44/C44*1000</f>
        <v>2277.968329857752</v>
      </c>
      <c r="H44" s="60">
        <f>(C44/B44-1)*100</f>
        <v>19.246605066035038</v>
      </c>
      <c r="I44" s="60">
        <f>(E44/D44-1)*100</f>
        <v>-18.90721124168421</v>
      </c>
      <c r="J44" s="60">
        <f>(G44/F44-1)*100</f>
        <v>-31.9957254016505</v>
      </c>
    </row>
    <row r="45" spans="1:12" ht="14.25" customHeight="1">
      <c r="A45" s="21" t="s">
        <v>255</v>
      </c>
      <c r="B45" s="26">
        <f>B20+B43</f>
        <v>6842.385078099999</v>
      </c>
      <c r="C45" s="26"/>
      <c r="D45" s="26">
        <f>D20+D43</f>
        <v>22401.08726</v>
      </c>
      <c r="E45" s="26"/>
      <c r="F45" s="52">
        <f>D45/B45*1000</f>
        <v>3273.871172743227</v>
      </c>
      <c r="G45" s="52"/>
      <c r="H45" s="60"/>
      <c r="I45" s="60"/>
      <c r="J45" s="60"/>
      <c r="L45" s="62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Y39"/>
  <sheetViews>
    <sheetView zoomScale="110" zoomScaleNormal="110" zoomScalePageLayoutView="0" workbookViewId="0" topLeftCell="A1">
      <selection activeCell="A15" sqref="A15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6.36328125" style="95" customWidth="1"/>
    <col min="52" max="16384" width="10.90625" style="95" customWidth="1"/>
  </cols>
  <sheetData>
    <row r="1" ht="10.5" customHeight="1"/>
    <row r="2" ht="15" customHeight="1"/>
    <row r="3" ht="15" customHeight="1"/>
    <row r="4" spans="39:51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</row>
    <row r="5" spans="38:51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</row>
    <row r="6" spans="38:51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</row>
    <row r="7" spans="38:51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</row>
    <row r="8" spans="38:51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</row>
    <row r="9" spans="38:51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</row>
    <row r="10" spans="38:51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</row>
    <row r="11" spans="38:51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</row>
    <row r="12" spans="38:51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</row>
    <row r="13" spans="38:51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</row>
    <row r="14" spans="38:51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</row>
    <row r="15" spans="38:51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/>
    </row>
    <row r="16" spans="38:51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1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</row>
    <row r="27" spans="38:51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</row>
    <row r="28" spans="38:51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</row>
    <row r="29" spans="38:51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</row>
    <row r="30" spans="38:51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</row>
    <row r="31" spans="38:51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</row>
    <row r="32" spans="38:51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</row>
    <row r="33" spans="38:51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</row>
    <row r="34" spans="38:51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</row>
    <row r="35" spans="38:51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</row>
    <row r="36" spans="38:51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</row>
    <row r="37" spans="38:51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</row>
    <row r="38" spans="38:51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U39"/>
  <sheetViews>
    <sheetView zoomScalePageLayoutView="0" workbookViewId="0" topLeftCell="A1">
      <selection activeCell="C20" sqref="C2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16384" width="10.90625" style="10" customWidth="1"/>
  </cols>
  <sheetData>
    <row r="2" spans="1:32" ht="12">
      <c r="A2" s="217" t="s">
        <v>17</v>
      </c>
      <c r="B2" s="217"/>
      <c r="C2" s="217"/>
      <c r="D2" s="217"/>
      <c r="E2" s="217"/>
      <c r="F2" s="217"/>
      <c r="G2" s="217"/>
      <c r="H2" s="217"/>
      <c r="I2" s="217"/>
      <c r="J2" s="217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9" t="s">
        <v>27</v>
      </c>
      <c r="B4" s="229"/>
      <c r="C4" s="229"/>
      <c r="D4" s="229"/>
      <c r="E4" s="229"/>
      <c r="F4" s="229"/>
      <c r="G4" s="229"/>
      <c r="H4" s="229"/>
      <c r="I4" s="229"/>
      <c r="J4" s="229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1" t="s">
        <v>118</v>
      </c>
      <c r="B5" s="220" t="s">
        <v>115</v>
      </c>
      <c r="C5" s="220"/>
      <c r="D5" s="220" t="s">
        <v>116</v>
      </c>
      <c r="E5" s="220"/>
      <c r="F5" s="220" t="s">
        <v>117</v>
      </c>
      <c r="G5" s="220"/>
      <c r="H5" s="227" t="s">
        <v>261</v>
      </c>
      <c r="I5" s="227"/>
      <c r="J5" s="227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3"/>
      <c r="B6" s="218" t="s">
        <v>119</v>
      </c>
      <c r="C6" s="218"/>
      <c r="D6" s="225" t="s">
        <v>209</v>
      </c>
      <c r="E6" s="225"/>
      <c r="F6" s="218" t="s">
        <v>204</v>
      </c>
      <c r="G6" s="218"/>
      <c r="H6" s="231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4"/>
      <c r="B7" s="40">
        <v>2015</v>
      </c>
      <c r="C7" s="40">
        <v>2016</v>
      </c>
      <c r="D7" s="40">
        <v>2015</v>
      </c>
      <c r="E7" s="40">
        <v>2016</v>
      </c>
      <c r="F7" s="40">
        <v>2015</v>
      </c>
      <c r="G7" s="40">
        <v>2016</v>
      </c>
      <c r="H7" s="232"/>
      <c r="I7" s="67" t="s">
        <v>211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136.692</v>
      </c>
      <c r="C8" s="26">
        <v>131.9328</v>
      </c>
      <c r="D8" s="26">
        <v>139.86020000000002</v>
      </c>
      <c r="E8" s="26">
        <v>145.46093</v>
      </c>
      <c r="F8" s="52">
        <f>D8/B8*1000</f>
        <v>1023.1776548737308</v>
      </c>
      <c r="G8" s="52">
        <f>E8/C8*1000</f>
        <v>1102.5380345145409</v>
      </c>
      <c r="H8" s="60">
        <f>(C8/B8-1)*100</f>
        <v>-3.481696075849372</v>
      </c>
      <c r="I8" s="60">
        <f>(E8/D8-1)*100</f>
        <v>4.004520228056285</v>
      </c>
      <c r="J8" s="60">
        <f>(G8/F8-1)*100</f>
        <v>7.7562659097166975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20.11768</v>
      </c>
      <c r="C9" s="26">
        <v>100.092</v>
      </c>
      <c r="D9" s="26">
        <v>81.30687</v>
      </c>
      <c r="E9" s="26">
        <v>98.581</v>
      </c>
      <c r="F9" s="52">
        <f aca="true" t="shared" si="0" ref="F9:F20">D9/B9*1000</f>
        <v>4041.562943639625</v>
      </c>
      <c r="G9" s="52">
        <f aca="true" t="shared" si="1" ref="G9:G17">E9/C9*1000</f>
        <v>984.9038884226512</v>
      </c>
      <c r="H9" s="60">
        <f aca="true" t="shared" si="2" ref="H9:H17">(C9/B9-1)*100</f>
        <v>397.5325186602033</v>
      </c>
      <c r="I9" s="60">
        <f aca="true" t="shared" si="3" ref="I9:I17">(E9/D9-1)*100</f>
        <v>21.245597081771805</v>
      </c>
      <c r="J9" s="60">
        <f aca="true" t="shared" si="4" ref="J9:J17">(G9/F9-1)*100</f>
        <v>-75.63061859589159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18.302</v>
      </c>
      <c r="C10" s="26">
        <v>96.948</v>
      </c>
      <c r="D10" s="26">
        <v>18.20448</v>
      </c>
      <c r="E10" s="26">
        <v>115.921</v>
      </c>
      <c r="F10" s="52">
        <f t="shared" si="0"/>
        <v>994.6716205879139</v>
      </c>
      <c r="G10" s="52">
        <f t="shared" si="1"/>
        <v>1195.7028510129142</v>
      </c>
      <c r="H10" s="60">
        <f t="shared" si="2"/>
        <v>429.712599715878</v>
      </c>
      <c r="I10" s="60">
        <f t="shared" si="3"/>
        <v>536.7718275940867</v>
      </c>
      <c r="J10" s="60">
        <f t="shared" si="4"/>
        <v>20.210813927331927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20.22</v>
      </c>
      <c r="C11" s="26">
        <v>164.928</v>
      </c>
      <c r="D11" s="26">
        <v>29.263</v>
      </c>
      <c r="E11" s="26">
        <v>191.833</v>
      </c>
      <c r="F11" s="52">
        <f t="shared" si="0"/>
        <v>1447.2304648862514</v>
      </c>
      <c r="G11" s="52">
        <f t="shared" si="1"/>
        <v>1163.1317908420644</v>
      </c>
      <c r="H11" s="60">
        <f t="shared" si="2"/>
        <v>715.6676557863502</v>
      </c>
      <c r="I11" s="60">
        <f t="shared" si="3"/>
        <v>555.5479615897208</v>
      </c>
      <c r="J11" s="60">
        <f t="shared" si="4"/>
        <v>-19.630506746312616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14.244</v>
      </c>
      <c r="C12" s="26">
        <v>102.282</v>
      </c>
      <c r="D12" s="26">
        <v>15.08567</v>
      </c>
      <c r="E12" s="26">
        <v>96.4</v>
      </c>
      <c r="F12" s="52">
        <f t="shared" si="0"/>
        <v>1059.0894411682114</v>
      </c>
      <c r="G12" s="52">
        <f t="shared" si="1"/>
        <v>942.4923251402985</v>
      </c>
      <c r="H12" s="60">
        <f t="shared" si="2"/>
        <v>618.0707666385847</v>
      </c>
      <c r="I12" s="60">
        <f t="shared" si="3"/>
        <v>539.0170274174101</v>
      </c>
      <c r="J12" s="60">
        <f t="shared" si="4"/>
        <v>-11.009185012674882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89.947</v>
      </c>
      <c r="C13" s="26">
        <v>71.058</v>
      </c>
      <c r="D13" s="26">
        <v>123.574</v>
      </c>
      <c r="E13" s="26">
        <v>75.848</v>
      </c>
      <c r="F13" s="52">
        <f t="shared" si="0"/>
        <v>1373.8534915005503</v>
      </c>
      <c r="G13" s="52">
        <f t="shared" si="1"/>
        <v>1067.4097216358466</v>
      </c>
      <c r="H13" s="60">
        <f t="shared" si="2"/>
        <v>-21.000144529556287</v>
      </c>
      <c r="I13" s="60">
        <f t="shared" si="3"/>
        <v>-38.62139284962856</v>
      </c>
      <c r="J13" s="60">
        <f t="shared" si="4"/>
        <v>-22.305418427841218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22.131</v>
      </c>
      <c r="C14" s="26">
        <v>82.311</v>
      </c>
      <c r="D14" s="26">
        <v>29.454</v>
      </c>
      <c r="E14" s="26">
        <v>89.665</v>
      </c>
      <c r="F14" s="52">
        <f t="shared" si="0"/>
        <v>1330.8933170665582</v>
      </c>
      <c r="G14" s="52">
        <f t="shared" si="1"/>
        <v>1089.3440730886516</v>
      </c>
      <c r="H14" s="60">
        <f t="shared" si="2"/>
        <v>271.92625728615974</v>
      </c>
      <c r="I14" s="60">
        <f t="shared" si="3"/>
        <v>204.42384735519795</v>
      </c>
      <c r="J14" s="60">
        <f t="shared" si="4"/>
        <v>-18.14940693445729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33.246</v>
      </c>
      <c r="C15" s="26">
        <v>40.366</v>
      </c>
      <c r="D15" s="26">
        <v>42.953</v>
      </c>
      <c r="E15" s="26">
        <v>64.557</v>
      </c>
      <c r="F15" s="52">
        <f t="shared" si="0"/>
        <v>1291.9749744330145</v>
      </c>
      <c r="G15" s="52">
        <f t="shared" si="1"/>
        <v>1599.2914829311796</v>
      </c>
      <c r="H15" s="60">
        <f t="shared" si="2"/>
        <v>21.416110208746897</v>
      </c>
      <c r="I15" s="60">
        <f t="shared" si="3"/>
        <v>50.2968360766419</v>
      </c>
      <c r="J15" s="60">
        <f t="shared" si="4"/>
        <v>23.78656820601588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45.23</v>
      </c>
      <c r="C16" s="26">
        <v>48.972</v>
      </c>
      <c r="D16" s="26">
        <v>50.685</v>
      </c>
      <c r="E16" s="26">
        <v>52.231</v>
      </c>
      <c r="F16" s="52">
        <f t="shared" si="0"/>
        <v>1120.6057926155208</v>
      </c>
      <c r="G16" s="52">
        <f t="shared" si="1"/>
        <v>1066.5482316425712</v>
      </c>
      <c r="H16" s="60">
        <f t="shared" si="2"/>
        <v>8.27326995357065</v>
      </c>
      <c r="I16" s="60">
        <f t="shared" si="3"/>
        <v>3.0502120943079802</v>
      </c>
      <c r="J16" s="60">
        <f t="shared" si="4"/>
        <v>-4.823958730998346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179.886</v>
      </c>
      <c r="C17" s="26">
        <v>182.392</v>
      </c>
      <c r="D17" s="26">
        <v>170.793</v>
      </c>
      <c r="E17" s="26">
        <v>187.25</v>
      </c>
      <c r="F17" s="52">
        <f t="shared" si="0"/>
        <v>949.451319168807</v>
      </c>
      <c r="G17" s="52">
        <f t="shared" si="1"/>
        <v>1026.6349401289528</v>
      </c>
      <c r="H17" s="60">
        <f t="shared" si="2"/>
        <v>1.393104521752675</v>
      </c>
      <c r="I17" s="60">
        <f t="shared" si="3"/>
        <v>9.635640804951029</v>
      </c>
      <c r="J17" s="60">
        <f t="shared" si="4"/>
        <v>8.129286820909986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130.602</v>
      </c>
      <c r="C18" s="26"/>
      <c r="D18" s="26">
        <v>164.45185999999998</v>
      </c>
      <c r="E18" s="26"/>
      <c r="F18" s="52">
        <f t="shared" si="0"/>
        <v>1259.183320316687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95.297</v>
      </c>
      <c r="C19" s="26"/>
      <c r="D19" s="26">
        <v>106.419</v>
      </c>
      <c r="E19" s="26"/>
      <c r="F19" s="52">
        <f t="shared" si="0"/>
        <v>1116.7088155975528</v>
      </c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328</v>
      </c>
      <c r="B20" s="26">
        <f>SUM(B8:B17)</f>
        <v>580.01568</v>
      </c>
      <c r="C20" s="26">
        <f>SUM(C8:C17)</f>
        <v>1021.2818</v>
      </c>
      <c r="D20" s="26">
        <f>SUM(D8:D17)</f>
        <v>701.1792200000001</v>
      </c>
      <c r="E20" s="26">
        <f>SUM(E8:E17)</f>
        <v>1117.7469299999998</v>
      </c>
      <c r="F20" s="52">
        <f t="shared" si="0"/>
        <v>1208.8970077498598</v>
      </c>
      <c r="G20" s="52">
        <f>E20/C20*1000</f>
        <v>1094.4549584649405</v>
      </c>
      <c r="H20" s="60">
        <f>(C20/B20-1)*100</f>
        <v>76.07830877951439</v>
      </c>
      <c r="I20" s="60">
        <f>(E20/D20-1)*100</f>
        <v>59.40959145937035</v>
      </c>
      <c r="J20" s="60">
        <f>(G20/F20-1)*100</f>
        <v>-9.466650057967474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173</v>
      </c>
      <c r="B21" s="26">
        <f>SUM(B8:B19)</f>
        <v>805.91468</v>
      </c>
      <c r="C21" s="26"/>
      <c r="D21" s="26">
        <f>SUM(D8:D19)</f>
        <v>972.0500800000001</v>
      </c>
      <c r="E21" s="26"/>
      <c r="F21" s="26">
        <f>D21/B21*1000</f>
        <v>1206.1451467790612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195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7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</row>
    <row r="27" spans="34:47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</row>
    <row r="28" spans="34:47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</row>
    <row r="29" spans="34:47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</row>
    <row r="30" spans="34:47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</row>
    <row r="31" spans="34:47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</row>
    <row r="32" spans="34:47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</row>
    <row r="33" spans="34:47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</row>
    <row r="34" spans="34:47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</row>
    <row r="35" spans="34:47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</row>
    <row r="36" spans="34:47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</row>
    <row r="37" spans="34:47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/>
    </row>
    <row r="38" spans="34:47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A2:J2"/>
    <mergeCell ref="A4:J4"/>
    <mergeCell ref="B5:C5"/>
    <mergeCell ref="D5:E5"/>
    <mergeCell ref="F5:G5"/>
    <mergeCell ref="H5:J5"/>
    <mergeCell ref="A5:A7"/>
    <mergeCell ref="H6:H7"/>
    <mergeCell ref="B6:C6"/>
    <mergeCell ref="D6:E6"/>
    <mergeCell ref="F6:G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K29" sqref="K29"/>
    </sheetView>
  </sheetViews>
  <sheetFormatPr defaultColWidth="10.90625" defaultRowHeight="18"/>
  <cols>
    <col min="1" max="1" width="12.812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5.54296875" style="10" customWidth="1"/>
    <col min="40" max="16384" width="10.90625" style="10" customWidth="1"/>
  </cols>
  <sheetData>
    <row r="1" spans="1:8" ht="12">
      <c r="A1" s="217" t="s">
        <v>19</v>
      </c>
      <c r="B1" s="217"/>
      <c r="C1" s="217"/>
      <c r="D1" s="217"/>
      <c r="E1" s="217"/>
      <c r="F1" s="217"/>
      <c r="G1" s="217"/>
      <c r="H1" s="217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9" t="s">
        <v>29</v>
      </c>
      <c r="B3" s="229"/>
      <c r="C3" s="229"/>
      <c r="D3" s="229"/>
      <c r="E3" s="229"/>
      <c r="F3" s="229"/>
      <c r="G3" s="229"/>
      <c r="H3" s="229"/>
    </row>
    <row r="4" spans="1:37" ht="18" customHeight="1">
      <c r="A4" s="221" t="s">
        <v>83</v>
      </c>
      <c r="B4" s="229" t="s">
        <v>122</v>
      </c>
      <c r="C4" s="229"/>
      <c r="D4" s="229"/>
      <c r="E4" s="229"/>
      <c r="F4" s="229"/>
      <c r="G4" s="229"/>
      <c r="H4" s="229"/>
      <c r="AK4" s="35">
        <v>2015</v>
      </c>
    </row>
    <row r="5" spans="1:39" ht="12">
      <c r="A5" s="233"/>
      <c r="B5" s="231">
        <v>2014</v>
      </c>
      <c r="C5" s="231">
        <v>2015</v>
      </c>
      <c r="D5" s="41" t="s">
        <v>124</v>
      </c>
      <c r="E5" s="229" t="s">
        <v>326</v>
      </c>
      <c r="F5" s="229"/>
      <c r="G5" s="41" t="s">
        <v>125</v>
      </c>
      <c r="H5" s="41" t="s">
        <v>124</v>
      </c>
      <c r="AK5" s="38" t="s">
        <v>93</v>
      </c>
      <c r="AL5" s="29">
        <v>1694.9268271</v>
      </c>
      <c r="AM5" s="98">
        <f aca="true" t="shared" si="0" ref="AM5:AM11">AL5/$AL$13</f>
        <v>0.24771858225603038</v>
      </c>
    </row>
    <row r="6" spans="1:39" ht="12">
      <c r="A6" s="224"/>
      <c r="B6" s="232"/>
      <c r="C6" s="232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1600</v>
      </c>
      <c r="AM6" s="98">
        <f t="shared" si="0"/>
        <v>0.23384474496034635</v>
      </c>
    </row>
    <row r="7" spans="1:39" ht="12">
      <c r="A7" s="21" t="s">
        <v>87</v>
      </c>
      <c r="B7" s="52">
        <v>3598.655</v>
      </c>
      <c r="C7" s="52">
        <v>550</v>
      </c>
      <c r="D7" s="118">
        <f aca="true" t="shared" si="1" ref="D7:D19">C7/$C$19*100</f>
        <v>8.038413108011905</v>
      </c>
      <c r="E7" s="159">
        <v>400</v>
      </c>
      <c r="F7" s="159">
        <v>5465</v>
      </c>
      <c r="G7" s="55">
        <f aca="true" t="shared" si="2" ref="G7:G13">(F7/E7-1)*100</f>
        <v>1266.25</v>
      </c>
      <c r="H7" s="118">
        <f aca="true" t="shared" si="3" ref="H7:H14">F7/$F$19*100</f>
        <v>71.01179407349744</v>
      </c>
      <c r="AD7" s="44"/>
      <c r="AE7" s="44"/>
      <c r="AF7" s="44"/>
      <c r="AG7" s="44"/>
      <c r="AH7" s="44"/>
      <c r="AK7" s="38" t="s">
        <v>141</v>
      </c>
      <c r="AL7" s="29">
        <v>1312.2</v>
      </c>
      <c r="AM7" s="98">
        <f t="shared" si="0"/>
        <v>0.19178192146060408</v>
      </c>
    </row>
    <row r="8" spans="1:39" ht="12">
      <c r="A8" s="21" t="s">
        <v>142</v>
      </c>
      <c r="B8" s="26">
        <v>725</v>
      </c>
      <c r="C8" s="52">
        <v>1600</v>
      </c>
      <c r="D8" s="60">
        <f t="shared" si="1"/>
        <v>23.384474496034635</v>
      </c>
      <c r="E8" s="144">
        <v>1525</v>
      </c>
      <c r="F8" s="144">
        <v>1268.7</v>
      </c>
      <c r="G8" s="55">
        <f t="shared" si="2"/>
        <v>-16.80655737704918</v>
      </c>
      <c r="H8" s="60">
        <f t="shared" si="3"/>
        <v>16.485391242643406</v>
      </c>
      <c r="AK8" s="38" t="s">
        <v>92</v>
      </c>
      <c r="AL8" s="29">
        <v>600</v>
      </c>
      <c r="AM8" s="98">
        <f t="shared" si="0"/>
        <v>0.08769177936012988</v>
      </c>
    </row>
    <row r="9" spans="1:39" ht="12">
      <c r="A9" s="21" t="s">
        <v>92</v>
      </c>
      <c r="B9" s="52">
        <v>4900</v>
      </c>
      <c r="C9" s="52">
        <v>600</v>
      </c>
      <c r="D9" s="55">
        <f t="shared" si="1"/>
        <v>8.769177936012989</v>
      </c>
      <c r="E9" s="144">
        <v>600</v>
      </c>
      <c r="F9" s="144">
        <v>200</v>
      </c>
      <c r="G9" s="55">
        <f t="shared" si="2"/>
        <v>-66.66666666666667</v>
      </c>
      <c r="H9" s="60">
        <f t="shared" si="3"/>
        <v>2.5987847785360456</v>
      </c>
      <c r="AK9" s="38" t="s">
        <v>87</v>
      </c>
      <c r="AL9" s="29">
        <v>550</v>
      </c>
      <c r="AM9" s="98">
        <f t="shared" si="0"/>
        <v>0.08038413108011906</v>
      </c>
    </row>
    <row r="10" spans="1:39" ht="12">
      <c r="A10" s="21" t="s">
        <v>144</v>
      </c>
      <c r="B10" s="52">
        <v>319.75176</v>
      </c>
      <c r="C10" s="52">
        <v>642.93674</v>
      </c>
      <c r="D10" s="55">
        <f t="shared" si="1"/>
        <v>9.396711124433532</v>
      </c>
      <c r="E10" s="144">
        <v>539.84818</v>
      </c>
      <c r="F10" s="144">
        <v>478.50178000000005</v>
      </c>
      <c r="G10" s="55">
        <f t="shared" si="2"/>
        <v>-11.363639310592822</v>
      </c>
      <c r="H10" s="60">
        <f t="shared" si="3"/>
        <v>6.2176157118320186</v>
      </c>
      <c r="AI10" s="76"/>
      <c r="AK10" s="38" t="s">
        <v>144</v>
      </c>
      <c r="AL10" s="29">
        <v>642.93674</v>
      </c>
      <c r="AM10" s="98">
        <f t="shared" si="0"/>
        <v>0.09396711124433532</v>
      </c>
    </row>
    <row r="11" spans="1:40" ht="12">
      <c r="A11" s="21" t="s">
        <v>89</v>
      </c>
      <c r="B11" s="52">
        <v>294.6752838</v>
      </c>
      <c r="C11" s="52">
        <v>350.70524529999994</v>
      </c>
      <c r="D11" s="55">
        <f t="shared" si="1"/>
        <v>5.1256611652146375</v>
      </c>
      <c r="E11" s="144">
        <v>292.2397353</v>
      </c>
      <c r="F11" s="144">
        <v>185.98904999999996</v>
      </c>
      <c r="G11" s="55">
        <f t="shared" si="2"/>
        <v>-36.35737118052339</v>
      </c>
      <c r="H11" s="60">
        <f t="shared" si="3"/>
        <v>2.416727560571897</v>
      </c>
      <c r="AD11" s="73"/>
      <c r="AK11" s="10" t="s">
        <v>126</v>
      </c>
      <c r="AL11" s="29">
        <v>442.0829188999999</v>
      </c>
      <c r="AM11" s="98">
        <f t="shared" si="0"/>
        <v>0.06461172963843498</v>
      </c>
      <c r="AN11" s="29"/>
    </row>
    <row r="12" spans="1:39" ht="12">
      <c r="A12" s="21" t="s">
        <v>170</v>
      </c>
      <c r="B12" s="52">
        <v>48.122</v>
      </c>
      <c r="C12" s="52">
        <v>24.3556</v>
      </c>
      <c r="D12" s="55">
        <f t="shared" si="1"/>
        <v>0.3559643168972632</v>
      </c>
      <c r="E12" s="144">
        <v>24.3556</v>
      </c>
      <c r="F12" s="144">
        <v>44.047599999999996</v>
      </c>
      <c r="G12" s="55">
        <f t="shared" si="2"/>
        <v>80.85204224079882</v>
      </c>
      <c r="H12" s="60">
        <f t="shared" si="3"/>
        <v>0.5723511620552215</v>
      </c>
      <c r="AD12" s="73"/>
      <c r="AL12" s="29"/>
      <c r="AM12" s="98"/>
    </row>
    <row r="13" spans="1:39" ht="12.75" customHeight="1">
      <c r="A13" s="21" t="s">
        <v>93</v>
      </c>
      <c r="B13" s="52">
        <v>3108.8114029</v>
      </c>
      <c r="C13" s="52">
        <v>1694.9268271</v>
      </c>
      <c r="D13" s="55">
        <f t="shared" si="1"/>
        <v>24.77185822560304</v>
      </c>
      <c r="E13" s="144">
        <v>1694.7430970999999</v>
      </c>
      <c r="F13" s="144">
        <v>13.9584161</v>
      </c>
      <c r="G13" s="55">
        <f t="shared" si="2"/>
        <v>-99.1763697917469</v>
      </c>
      <c r="H13" s="60">
        <f t="shared" si="3"/>
        <v>0.18137459646576237</v>
      </c>
      <c r="J13" s="29"/>
      <c r="AK13" s="11"/>
      <c r="AL13" s="44">
        <f>SUM(AL5:AL12)</f>
        <v>6842.146486</v>
      </c>
      <c r="AM13" s="98">
        <f>AL13/$AL$13</f>
        <v>1</v>
      </c>
    </row>
    <row r="14" spans="1:10" ht="12">
      <c r="A14" s="152" t="s">
        <v>141</v>
      </c>
      <c r="B14" s="27">
        <v>5537.360000000001</v>
      </c>
      <c r="C14" s="27">
        <v>1312.2</v>
      </c>
      <c r="D14" s="55">
        <f t="shared" si="1"/>
        <v>19.178192146060407</v>
      </c>
      <c r="E14" s="144">
        <v>1312.2</v>
      </c>
      <c r="F14" s="144">
        <v>0</v>
      </c>
      <c r="G14" s="55"/>
      <c r="H14" s="60">
        <f t="shared" si="3"/>
        <v>0</v>
      </c>
      <c r="J14" s="73"/>
    </row>
    <row r="15" spans="1:8" ht="12">
      <c r="A15" s="21" t="s">
        <v>166</v>
      </c>
      <c r="B15" s="52">
        <v>1900</v>
      </c>
      <c r="C15" s="52">
        <v>0</v>
      </c>
      <c r="D15" s="55">
        <f t="shared" si="1"/>
        <v>0</v>
      </c>
      <c r="E15" s="144"/>
      <c r="F15" s="144"/>
      <c r="G15" s="55"/>
      <c r="H15" s="60"/>
    </row>
    <row r="16" spans="1:39" ht="12">
      <c r="A16" s="21" t="s">
        <v>218</v>
      </c>
      <c r="B16" s="52">
        <v>1214.775</v>
      </c>
      <c r="C16" s="52">
        <v>0</v>
      </c>
      <c r="D16" s="55">
        <f t="shared" si="1"/>
        <v>0</v>
      </c>
      <c r="E16" s="26"/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18</v>
      </c>
      <c r="C17" s="52">
        <v>0</v>
      </c>
      <c r="D17" s="55">
        <f t="shared" si="1"/>
        <v>0</v>
      </c>
      <c r="E17" s="26"/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1247.5086751000001</v>
      </c>
      <c r="C18" s="52">
        <v>67.02207359999998</v>
      </c>
      <c r="D18" s="55">
        <f t="shared" si="1"/>
        <v>0.9795474817315976</v>
      </c>
      <c r="E18" s="26">
        <v>65.14787499999998</v>
      </c>
      <c r="F18" s="26">
        <v>39.70785719999999</v>
      </c>
      <c r="G18" s="55">
        <f>(F18/E18-1)*100</f>
        <v>-39.0496509671267</v>
      </c>
      <c r="H18" s="55">
        <f>F18/$F$19*100</f>
        <v>0.5159608743982145</v>
      </c>
      <c r="K18" s="146"/>
      <c r="AF18" s="29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22912.659121800003</v>
      </c>
      <c r="C19" s="52">
        <f>SUM(C7:C18)</f>
        <v>6842.146486</v>
      </c>
      <c r="D19" s="55">
        <f t="shared" si="1"/>
        <v>100</v>
      </c>
      <c r="E19" s="28">
        <f>SUM(E7:E18)</f>
        <v>6453.534487399999</v>
      </c>
      <c r="F19" s="28">
        <f>SUM(F7:F18)</f>
        <v>7695.9047033</v>
      </c>
      <c r="G19" s="55">
        <f>(F19/E19-1)*100</f>
        <v>19.251004520478297</v>
      </c>
      <c r="H19" s="55">
        <f>F19/$F$19*100</f>
        <v>100</v>
      </c>
      <c r="AK19" s="12" t="str">
        <f>A7</f>
        <v>Brasil</v>
      </c>
      <c r="AL19" s="44">
        <f>F7</f>
        <v>5465</v>
      </c>
      <c r="AM19" s="44">
        <f>AL19/$AL$25*100</f>
        <v>71.01179407349744</v>
      </c>
    </row>
    <row r="20" spans="1:39" ht="12">
      <c r="A20" s="47" t="s">
        <v>200</v>
      </c>
      <c r="B20" s="53"/>
      <c r="C20" s="53"/>
      <c r="D20" s="53"/>
      <c r="E20" s="53"/>
      <c r="F20" s="53"/>
      <c r="G20" s="53"/>
      <c r="H20" s="54"/>
      <c r="AK20" s="11" t="str">
        <f>A8</f>
        <v>Cuba</v>
      </c>
      <c r="AL20" s="44">
        <f>F8</f>
        <v>1268.7</v>
      </c>
      <c r="AM20" s="44">
        <f>AL20/$AL$25*100</f>
        <v>16.485391242643406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6"/>
      <c r="K21" s="146"/>
      <c r="AK21" s="11" t="str">
        <f>A9</f>
        <v>China</v>
      </c>
      <c r="AL21" s="44">
        <f>F9</f>
        <v>200</v>
      </c>
      <c r="AM21" s="44">
        <f>AL21/$AL$25*100</f>
        <v>2.5987847785360456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Bolivia</v>
      </c>
      <c r="AL22" s="44">
        <f>F10</f>
        <v>478.50178000000005</v>
      </c>
      <c r="AM22" s="44">
        <f>AL22/$AL$25*100</f>
        <v>6.2176157118320186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283.70292329999995</v>
      </c>
      <c r="AM23" s="44">
        <f>AL23/$AL$25*100</f>
        <v>3.6864141934910952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100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7695.9047033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3" t="s">
        <v>240</v>
      </c>
      <c r="B7" s="2"/>
      <c r="C7" s="2"/>
      <c r="D7" s="2"/>
      <c r="E7" s="2"/>
      <c r="F7" s="2"/>
    </row>
    <row r="10" ht="15">
      <c r="A10" s="3" t="s">
        <v>316</v>
      </c>
    </row>
    <row r="14" ht="30">
      <c r="A14" s="121" t="s">
        <v>167</v>
      </c>
    </row>
    <row r="19" ht="15">
      <c r="A19" s="4" t="s">
        <v>215</v>
      </c>
    </row>
    <row r="20" ht="15">
      <c r="A20" s="4" t="s">
        <v>217</v>
      </c>
    </row>
    <row r="28" ht="15">
      <c r="A28" s="4" t="s">
        <v>219</v>
      </c>
    </row>
    <row r="30" ht="15">
      <c r="A30" s="4"/>
    </row>
    <row r="31" ht="15">
      <c r="A31" s="4" t="s">
        <v>216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4"/>
    </row>
    <row r="37" ht="15">
      <c r="A37" s="4"/>
    </row>
    <row r="38" ht="15">
      <c r="A38" s="4"/>
    </row>
    <row r="39" ht="15">
      <c r="A39" s="4"/>
    </row>
    <row r="40" ht="15">
      <c r="A40" s="163" t="s">
        <v>244</v>
      </c>
    </row>
    <row r="41" ht="15">
      <c r="A41" s="163" t="s">
        <v>245</v>
      </c>
    </row>
    <row r="42" ht="15">
      <c r="A42" s="163" t="s">
        <v>246</v>
      </c>
    </row>
    <row r="43" ht="15">
      <c r="A43" s="164" t="s">
        <v>247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C19" sqref="C19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16384" width="10.90625" style="10" customWidth="1"/>
  </cols>
  <sheetData>
    <row r="1" spans="1:55" ht="12">
      <c r="A1" s="217" t="s">
        <v>21</v>
      </c>
      <c r="B1" s="217"/>
      <c r="C1" s="217"/>
      <c r="D1" s="217"/>
      <c r="E1" s="217"/>
      <c r="F1" s="217"/>
      <c r="G1" s="217"/>
      <c r="H1" s="217"/>
      <c r="I1" s="217"/>
      <c r="J1" s="217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9" t="s">
        <v>30</v>
      </c>
      <c r="B3" s="229"/>
      <c r="C3" s="229"/>
      <c r="D3" s="229"/>
      <c r="E3" s="229"/>
      <c r="F3" s="229"/>
      <c r="G3" s="229"/>
      <c r="H3" s="229"/>
      <c r="I3" s="229"/>
      <c r="J3" s="229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1" t="s">
        <v>118</v>
      </c>
      <c r="B4" s="231" t="s">
        <v>115</v>
      </c>
      <c r="C4" s="231"/>
      <c r="D4" s="231" t="s">
        <v>116</v>
      </c>
      <c r="E4" s="231"/>
      <c r="F4" s="231" t="s">
        <v>117</v>
      </c>
      <c r="G4" s="231"/>
      <c r="H4" s="240" t="s">
        <v>261</v>
      </c>
      <c r="I4" s="240"/>
      <c r="J4" s="24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3"/>
      <c r="B5" s="218" t="s">
        <v>119</v>
      </c>
      <c r="C5" s="218"/>
      <c r="D5" s="225" t="s">
        <v>209</v>
      </c>
      <c r="E5" s="225"/>
      <c r="F5" s="218" t="s">
        <v>204</v>
      </c>
      <c r="G5" s="218"/>
      <c r="H5" s="231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4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232"/>
      <c r="I6" s="67" t="s">
        <v>211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831.967</v>
      </c>
      <c r="C7" s="26">
        <v>515.703</v>
      </c>
      <c r="D7" s="26">
        <v>3849.8683199999996</v>
      </c>
      <c r="E7" s="26">
        <v>1686.461</v>
      </c>
      <c r="F7" s="52">
        <f>D7/B7*1000</f>
        <v>4627.429116779872</v>
      </c>
      <c r="G7" s="52">
        <f>E7/C7*1000</f>
        <v>3270.2175476970274</v>
      </c>
      <c r="H7" s="60">
        <f>(C7/B7-1)*100</f>
        <v>-38.01400776713499</v>
      </c>
      <c r="I7" s="60">
        <f>(E7/D7-1)*100</f>
        <v>-56.19431991377824</v>
      </c>
      <c r="J7" s="60">
        <f>(G7/F7-1)*100</f>
        <v>-29.329710619690673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1008.70438</v>
      </c>
      <c r="C8" s="26">
        <v>419.576</v>
      </c>
      <c r="D8" s="26">
        <v>4623.6420100000005</v>
      </c>
      <c r="E8" s="26">
        <v>1382.228</v>
      </c>
      <c r="F8" s="52">
        <f aca="true" t="shared" si="0" ref="F8:F18">D8/B8*1000</f>
        <v>4583.743365920549</v>
      </c>
      <c r="G8" s="52">
        <f aca="true" t="shared" si="1" ref="G8:G16">E8/C8*1000</f>
        <v>3294.3447670982137</v>
      </c>
      <c r="H8" s="60">
        <f aca="true" t="shared" si="2" ref="H8:H16">(C8/B8-1)*100</f>
        <v>-58.404463357242484</v>
      </c>
      <c r="I8" s="60">
        <f aca="true" t="shared" si="3" ref="I8:I16">(E8/D8-1)*100</f>
        <v>-70.10521149754845</v>
      </c>
      <c r="J8" s="60">
        <f aca="true" t="shared" si="4" ref="J8:J16">(G8/F8-1)*100</f>
        <v>-28.129816525262353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693.315</v>
      </c>
      <c r="C9" s="26">
        <v>350.64732</v>
      </c>
      <c r="D9" s="26">
        <v>2988.97461</v>
      </c>
      <c r="E9" s="26">
        <v>1115.819</v>
      </c>
      <c r="F9" s="52">
        <f t="shared" si="0"/>
        <v>4311.135068475369</v>
      </c>
      <c r="G9" s="52">
        <f t="shared" si="1"/>
        <v>3182.1689097752123</v>
      </c>
      <c r="H9" s="60">
        <f t="shared" si="2"/>
        <v>-49.42452997555225</v>
      </c>
      <c r="I9" s="60">
        <f t="shared" si="3"/>
        <v>-62.668836454251455</v>
      </c>
      <c r="J9" s="60">
        <f t="shared" si="4"/>
        <v>-26.187213825787524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341.718</v>
      </c>
      <c r="C10" s="26">
        <v>480.352</v>
      </c>
      <c r="D10" s="26">
        <v>1344.6284</v>
      </c>
      <c r="E10" s="26">
        <v>1532.604</v>
      </c>
      <c r="F10" s="52">
        <f t="shared" si="0"/>
        <v>3934.906560380197</v>
      </c>
      <c r="G10" s="52">
        <f t="shared" si="1"/>
        <v>3190.5852374925057</v>
      </c>
      <c r="H10" s="60">
        <f t="shared" si="2"/>
        <v>40.56970952656869</v>
      </c>
      <c r="I10" s="60">
        <f t="shared" si="3"/>
        <v>13.9797433997378</v>
      </c>
      <c r="J10" s="60">
        <f t="shared" si="4"/>
        <v>-18.91585763133785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475.96</v>
      </c>
      <c r="C11" s="26">
        <v>352.6</v>
      </c>
      <c r="D11" s="26">
        <v>2000.22766</v>
      </c>
      <c r="E11" s="26">
        <v>1107.87</v>
      </c>
      <c r="F11" s="52">
        <f t="shared" si="0"/>
        <v>4202.512101857299</v>
      </c>
      <c r="G11" s="52">
        <f t="shared" si="1"/>
        <v>3142.0022688598974</v>
      </c>
      <c r="H11" s="60">
        <f t="shared" si="2"/>
        <v>-25.918144381880825</v>
      </c>
      <c r="I11" s="60">
        <f t="shared" si="3"/>
        <v>-44.61280472443823</v>
      </c>
      <c r="J11" s="60">
        <f t="shared" si="4"/>
        <v>-25.235140489630226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161.326</v>
      </c>
      <c r="C12" s="26">
        <v>261.925</v>
      </c>
      <c r="D12" s="26">
        <v>668.80171</v>
      </c>
      <c r="E12" s="26">
        <v>815.74</v>
      </c>
      <c r="F12" s="52">
        <f t="shared" si="0"/>
        <v>4145.653583427345</v>
      </c>
      <c r="G12" s="52">
        <f t="shared" si="1"/>
        <v>3114.4029779517036</v>
      </c>
      <c r="H12" s="60">
        <f t="shared" si="2"/>
        <v>62.3575865018658</v>
      </c>
      <c r="I12" s="60">
        <f t="shared" si="3"/>
        <v>21.970381923814173</v>
      </c>
      <c r="J12" s="60">
        <f t="shared" si="4"/>
        <v>-24.875464983330176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325</v>
      </c>
      <c r="C13" s="26">
        <v>181.457</v>
      </c>
      <c r="D13" s="26">
        <v>1292.4828</v>
      </c>
      <c r="E13" s="26">
        <v>650.964</v>
      </c>
      <c r="F13" s="52">
        <f t="shared" si="0"/>
        <v>3976.870153846154</v>
      </c>
      <c r="G13" s="52">
        <f t="shared" si="1"/>
        <v>3587.4284265693805</v>
      </c>
      <c r="H13" s="60">
        <f t="shared" si="2"/>
        <v>-44.16707692307692</v>
      </c>
      <c r="I13" s="60">
        <f t="shared" si="3"/>
        <v>-49.63461022460027</v>
      </c>
      <c r="J13" s="60">
        <f t="shared" si="4"/>
        <v>-9.792668913269209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269.517</v>
      </c>
      <c r="C14" s="26">
        <v>357.572</v>
      </c>
      <c r="D14" s="26">
        <v>1045.426</v>
      </c>
      <c r="E14" s="26">
        <v>1194.369</v>
      </c>
      <c r="F14" s="52">
        <f t="shared" si="0"/>
        <v>3878.8870460861467</v>
      </c>
      <c r="G14" s="52">
        <f t="shared" si="1"/>
        <v>3340.219592138086</v>
      </c>
      <c r="H14" s="60">
        <f t="shared" si="2"/>
        <v>32.67140848258181</v>
      </c>
      <c r="I14" s="60">
        <f t="shared" si="3"/>
        <v>14.2471107471978</v>
      </c>
      <c r="J14" s="60">
        <f t="shared" si="4"/>
        <v>-13.887165249928678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290.62028999999995</v>
      </c>
      <c r="C15" s="26">
        <v>452.609</v>
      </c>
      <c r="D15" s="26">
        <v>1088.88143</v>
      </c>
      <c r="E15" s="26">
        <v>1552.4</v>
      </c>
      <c r="F15" s="52">
        <f t="shared" si="0"/>
        <v>3746.7495129125364</v>
      </c>
      <c r="G15" s="52">
        <f t="shared" si="1"/>
        <v>3429.8920260092045</v>
      </c>
      <c r="H15" s="60">
        <f t="shared" si="2"/>
        <v>55.7389540833505</v>
      </c>
      <c r="I15" s="60">
        <f t="shared" si="3"/>
        <v>42.56832353179172</v>
      </c>
      <c r="J15" s="60">
        <f t="shared" si="4"/>
        <v>-8.456863364132994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289.057</v>
      </c>
      <c r="C16" s="26">
        <v>179.472</v>
      </c>
      <c r="D16" s="26">
        <v>997.291</v>
      </c>
      <c r="E16" s="26">
        <v>644.905</v>
      </c>
      <c r="F16" s="52">
        <f t="shared" si="0"/>
        <v>3450.153429946343</v>
      </c>
      <c r="G16" s="52">
        <f t="shared" si="1"/>
        <v>3593.346037264865</v>
      </c>
      <c r="H16" s="60">
        <f t="shared" si="2"/>
        <v>-37.91120782406239</v>
      </c>
      <c r="I16" s="60">
        <f t="shared" si="3"/>
        <v>-35.33432067470778</v>
      </c>
      <c r="J16" s="60">
        <f t="shared" si="4"/>
        <v>4.1503257819102135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464.86175000000003</v>
      </c>
      <c r="C17" s="26"/>
      <c r="D17" s="26">
        <v>1578.1184400000002</v>
      </c>
      <c r="E17" s="26"/>
      <c r="F17" s="52">
        <f t="shared" si="0"/>
        <v>3394.812414658767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345.2</v>
      </c>
      <c r="C18" s="26"/>
      <c r="D18" s="26">
        <v>1089.612</v>
      </c>
      <c r="E18" s="26"/>
      <c r="F18" s="52">
        <f t="shared" si="0"/>
        <v>3156.465816917729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331</v>
      </c>
      <c r="B19" s="26">
        <f>SUM(B7:B16)</f>
        <v>4687.18467</v>
      </c>
      <c r="C19" s="26">
        <f>SUM(C7:C16)</f>
        <v>3551.91332</v>
      </c>
      <c r="D19" s="26">
        <f>SUM(D7:D16)</f>
        <v>19900.223940000003</v>
      </c>
      <c r="E19" s="26">
        <f>SUM(E7:E16)</f>
        <v>11683.36</v>
      </c>
      <c r="F19" s="52">
        <f>D19/B19*1000</f>
        <v>4245.666714898179</v>
      </c>
      <c r="G19" s="52">
        <f>E19/C19*1000</f>
        <v>3289.3145038798416</v>
      </c>
      <c r="H19" s="60">
        <f>(C19/B19-1)*100</f>
        <v>-24.220751472973213</v>
      </c>
      <c r="I19" s="60">
        <f>(E19/D19-1)*100</f>
        <v>-41.29030891699605</v>
      </c>
      <c r="J19" s="60">
        <f>(G19/F19-1)*100</f>
        <v>-22.525371755217314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173</v>
      </c>
      <c r="B20" s="26">
        <f>SUM(B7:B18)</f>
        <v>5497.2464199999995</v>
      </c>
      <c r="C20" s="26"/>
      <c r="D20" s="26">
        <f>SUM(D7:D18)</f>
        <v>22567.954380000003</v>
      </c>
      <c r="E20" s="26"/>
      <c r="F20" s="52">
        <f>D20/B20*1000</f>
        <v>4105.319764799629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0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</row>
    <row r="26" spans="57:70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</row>
    <row r="27" spans="57:70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</row>
    <row r="28" spans="57:70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</row>
    <row r="29" spans="57:70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</row>
    <row r="30" spans="57:70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</row>
    <row r="31" spans="57:70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</row>
    <row r="32" spans="57:70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</row>
    <row r="33" spans="57:70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</row>
    <row r="34" spans="57:70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</row>
    <row r="35" spans="57:70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</row>
    <row r="36" spans="57:70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/>
    </row>
    <row r="37" spans="57:70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A1:J1"/>
    <mergeCell ref="A3:J3"/>
    <mergeCell ref="B4:C4"/>
    <mergeCell ref="D4:E4"/>
    <mergeCell ref="F4:G4"/>
    <mergeCell ref="H4:J4"/>
    <mergeCell ref="A4:A6"/>
    <mergeCell ref="H5:H6"/>
    <mergeCell ref="B5:C5"/>
    <mergeCell ref="D5:E5"/>
    <mergeCell ref="F5:G5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37">
      <selection activeCell="J37" sqref="J37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273437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7" t="s">
        <v>22</v>
      </c>
      <c r="B1" s="217"/>
      <c r="C1" s="217"/>
      <c r="D1" s="217"/>
      <c r="E1" s="217"/>
      <c r="F1" s="217"/>
      <c r="G1" s="217"/>
      <c r="H1" s="217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8" t="s">
        <v>31</v>
      </c>
      <c r="B3" s="218"/>
      <c r="C3" s="218"/>
      <c r="D3" s="218"/>
      <c r="E3" s="218"/>
      <c r="F3" s="218"/>
      <c r="G3" s="218"/>
      <c r="H3" s="218"/>
    </row>
    <row r="4" spans="1:8" ht="13.5" customHeight="1">
      <c r="A4" s="221" t="s">
        <v>83</v>
      </c>
      <c r="B4" s="229" t="s">
        <v>122</v>
      </c>
      <c r="C4" s="229"/>
      <c r="D4" s="229"/>
      <c r="E4" s="229"/>
      <c r="F4" s="229"/>
      <c r="G4" s="229"/>
      <c r="H4" s="229"/>
    </row>
    <row r="5" spans="1:37" ht="13.5" customHeight="1">
      <c r="A5" s="233"/>
      <c r="B5" s="231">
        <v>2014</v>
      </c>
      <c r="C5" s="231">
        <v>2015</v>
      </c>
      <c r="D5" s="41" t="s">
        <v>124</v>
      </c>
      <c r="E5" s="229" t="s">
        <v>326</v>
      </c>
      <c r="F5" s="229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24"/>
      <c r="B6" s="232"/>
      <c r="C6" s="232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J6" s="38" t="s">
        <v>94</v>
      </c>
      <c r="AK6" s="42">
        <v>3274.8521800000003</v>
      </c>
    </row>
    <row r="7" spans="1:37" ht="13.5" customHeight="1">
      <c r="A7" s="38" t="s">
        <v>94</v>
      </c>
      <c r="B7" s="174">
        <v>4220.87774</v>
      </c>
      <c r="C7" s="174">
        <v>3274.8521800000003</v>
      </c>
      <c r="D7" s="160">
        <f aca="true" t="shared" si="0" ref="D7:D16">C7/$C$16*100</f>
        <v>59.572419785076626</v>
      </c>
      <c r="E7" s="174">
        <v>2741.92448</v>
      </c>
      <c r="F7" s="174">
        <v>2356.4416</v>
      </c>
      <c r="G7" s="60">
        <f aca="true" t="shared" si="1" ref="G7:G12">(F7/E7-1)*100</f>
        <v>-14.05884380885647</v>
      </c>
      <c r="H7" s="99">
        <f aca="true" t="shared" si="2" ref="H7:H16">F7/$F$16*100</f>
        <v>66.3428434409538</v>
      </c>
      <c r="AJ7" s="38" t="s">
        <v>168</v>
      </c>
      <c r="AK7" s="42">
        <v>1226.68458</v>
      </c>
    </row>
    <row r="8" spans="1:37" ht="13.5" customHeight="1">
      <c r="A8" s="21" t="s">
        <v>95</v>
      </c>
      <c r="B8" s="144">
        <v>1381.54639</v>
      </c>
      <c r="C8" s="144">
        <v>478.95582</v>
      </c>
      <c r="D8" s="148">
        <f t="shared" si="0"/>
        <v>8.712624448150082</v>
      </c>
      <c r="E8" s="144">
        <v>409.01263</v>
      </c>
      <c r="F8" s="144">
        <v>433.11268</v>
      </c>
      <c r="G8" s="60">
        <f t="shared" si="1"/>
        <v>5.892250808978683</v>
      </c>
      <c r="H8" s="60">
        <f t="shared" si="2"/>
        <v>12.193778416376592</v>
      </c>
      <c r="AJ8" s="38" t="s">
        <v>95</v>
      </c>
      <c r="AK8" s="42">
        <v>478.95582</v>
      </c>
    </row>
    <row r="9" spans="1:37" ht="13.5" customHeight="1">
      <c r="A9" s="21" t="s">
        <v>168</v>
      </c>
      <c r="B9" s="26">
        <v>358.52701</v>
      </c>
      <c r="C9" s="26">
        <v>1226.68458</v>
      </c>
      <c r="D9" s="148">
        <f t="shared" si="0"/>
        <v>22.314463287817897</v>
      </c>
      <c r="E9" s="26">
        <v>1128.69842</v>
      </c>
      <c r="F9" s="26">
        <v>242.95595</v>
      </c>
      <c r="G9" s="60">
        <f t="shared" si="1"/>
        <v>-78.47467971116677</v>
      </c>
      <c r="H9" s="60">
        <f t="shared" si="2"/>
        <v>6.8401391971259535</v>
      </c>
      <c r="AJ9" s="38" t="s">
        <v>141</v>
      </c>
      <c r="AK9" s="42">
        <v>199.93139000000002</v>
      </c>
    </row>
    <row r="10" spans="1:37" ht="13.5" customHeight="1">
      <c r="A10" s="21" t="s">
        <v>92</v>
      </c>
      <c r="B10" s="26">
        <v>0</v>
      </c>
      <c r="C10" s="26">
        <v>46.472</v>
      </c>
      <c r="D10" s="148">
        <f t="shared" si="0"/>
        <v>0.8453662455848865</v>
      </c>
      <c r="E10" s="26">
        <v>46.4722584</v>
      </c>
      <c r="F10" s="26">
        <v>221.98537</v>
      </c>
      <c r="G10" s="60">
        <f t="shared" si="1"/>
        <v>377.6728690250181</v>
      </c>
      <c r="H10" s="60">
        <f t="shared" si="2"/>
        <v>6.249737166451399</v>
      </c>
      <c r="J10" s="149"/>
      <c r="AJ10" s="38" t="s">
        <v>89</v>
      </c>
      <c r="AK10" s="42">
        <v>142.24743</v>
      </c>
    </row>
    <row r="11" spans="1:37" ht="13.5" customHeight="1">
      <c r="A11" s="21" t="s">
        <v>89</v>
      </c>
      <c r="B11" s="144">
        <v>142.93242</v>
      </c>
      <c r="C11" s="144">
        <v>142.24743</v>
      </c>
      <c r="D11" s="148">
        <f t="shared" si="0"/>
        <v>2.587604920020635</v>
      </c>
      <c r="E11" s="144">
        <v>119.05770999999999</v>
      </c>
      <c r="F11" s="144">
        <v>166.54</v>
      </c>
      <c r="G11" s="60">
        <f t="shared" si="1"/>
        <v>39.88174306393093</v>
      </c>
      <c r="H11" s="60">
        <f t="shared" si="2"/>
        <v>4.688737945661987</v>
      </c>
      <c r="AJ11" s="11" t="s">
        <v>126</v>
      </c>
      <c r="AK11" s="44">
        <v>174.5999884</v>
      </c>
    </row>
    <row r="12" spans="1:37" ht="13.5" customHeight="1">
      <c r="A12" s="21" t="s">
        <v>143</v>
      </c>
      <c r="B12" s="26">
        <v>60.02903</v>
      </c>
      <c r="C12" s="144">
        <v>60.018910000000005</v>
      </c>
      <c r="D12" s="148">
        <f t="shared" si="0"/>
        <v>1.0917963636339558</v>
      </c>
      <c r="E12" s="26">
        <v>40.004160000000006</v>
      </c>
      <c r="F12" s="144">
        <v>80.01877999999999</v>
      </c>
      <c r="G12" s="60">
        <f t="shared" si="1"/>
        <v>100.02614728068275</v>
      </c>
      <c r="H12" s="60">
        <f t="shared" si="2"/>
        <v>2.252834695277882</v>
      </c>
      <c r="AJ12" s="11"/>
      <c r="AK12" s="44">
        <f>SUM(AK6:AK11)</f>
        <v>5497.271388400001</v>
      </c>
    </row>
    <row r="13" spans="1:37" ht="13.5" customHeight="1">
      <c r="A13" s="21" t="s">
        <v>141</v>
      </c>
      <c r="B13" s="144">
        <v>1742.05901</v>
      </c>
      <c r="C13" s="144">
        <v>199.93139000000002</v>
      </c>
      <c r="D13" s="60">
        <f t="shared" si="0"/>
        <v>3.6369265049678883</v>
      </c>
      <c r="E13" s="144">
        <v>199.93139000000002</v>
      </c>
      <c r="F13" s="144">
        <v>0</v>
      </c>
      <c r="G13" s="60"/>
      <c r="H13" s="60"/>
      <c r="I13" s="102"/>
      <c r="AJ13" s="103"/>
      <c r="AK13" s="104"/>
    </row>
    <row r="14" spans="1:37" ht="13.5" customHeight="1">
      <c r="A14" s="21" t="s">
        <v>142</v>
      </c>
      <c r="B14" s="26">
        <v>23.01653</v>
      </c>
      <c r="C14" s="26">
        <v>66</v>
      </c>
      <c r="D14" s="148">
        <f t="shared" si="0"/>
        <v>1.2005976116500796</v>
      </c>
      <c r="E14" s="26">
        <v>0</v>
      </c>
      <c r="F14" s="26">
        <v>24</v>
      </c>
      <c r="G14" s="60"/>
      <c r="H14" s="60">
        <f t="shared" si="2"/>
        <v>0.6756917899356772</v>
      </c>
      <c r="AJ14" s="103"/>
      <c r="AK14" s="103"/>
    </row>
    <row r="15" spans="1:37" ht="13.5" customHeight="1">
      <c r="A15" s="21" t="s">
        <v>126</v>
      </c>
      <c r="B15" s="26">
        <v>480.7</v>
      </c>
      <c r="C15" s="26">
        <v>2.1</v>
      </c>
      <c r="D15" s="148">
        <f t="shared" si="0"/>
        <v>0.03820083309795708</v>
      </c>
      <c r="E15" s="26">
        <v>2.10882</v>
      </c>
      <c r="F15" s="26">
        <v>26.86091</v>
      </c>
      <c r="G15" s="60">
        <f>(F15/E15-1)*100</f>
        <v>1173.7412391764115</v>
      </c>
      <c r="H15" s="60">
        <f t="shared" si="2"/>
        <v>0.7562373482167138</v>
      </c>
      <c r="J15" s="102"/>
      <c r="AH15" s="149"/>
      <c r="AJ15" s="103"/>
      <c r="AK15" s="103"/>
    </row>
    <row r="16" spans="1:37" ht="13.5" customHeight="1">
      <c r="A16" s="21" t="s">
        <v>77</v>
      </c>
      <c r="B16" s="52">
        <f>SUM(B7:B15)</f>
        <v>8409.688129999999</v>
      </c>
      <c r="C16" s="52">
        <f>SUM(C7:C15)</f>
        <v>5497.26231</v>
      </c>
      <c r="D16" s="120">
        <f t="shared" si="0"/>
        <v>100</v>
      </c>
      <c r="E16" s="28">
        <f>SUM(E7:E15)</f>
        <v>4687.209868400001</v>
      </c>
      <c r="F16" s="28">
        <f>SUM(F7:F15)</f>
        <v>3551.91529</v>
      </c>
      <c r="G16" s="55">
        <f>(F16/E16-1)*100</f>
        <v>-24.2211168322945</v>
      </c>
      <c r="H16" s="60">
        <f t="shared" si="2"/>
        <v>100</v>
      </c>
      <c r="AJ16" s="11">
        <v>2016</v>
      </c>
      <c r="AK16" s="44"/>
    </row>
    <row r="17" spans="1:38" ht="13.5" customHeight="1">
      <c r="A17" s="47" t="s">
        <v>195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2356.4416</v>
      </c>
      <c r="AL17" s="105">
        <f>AK17/$AK$24</f>
        <v>0.663428434409538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Corea del Sur</v>
      </c>
      <c r="AK18" s="44">
        <f>F8</f>
        <v>433.11268</v>
      </c>
      <c r="AL18" s="105">
        <f>AK18/$AK$24</f>
        <v>0.12193778416376591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Rusia</v>
      </c>
      <c r="AK19" s="44">
        <f>F9</f>
        <v>242.95595</v>
      </c>
      <c r="AL19" s="105">
        <f>AK19/$AK$24</f>
        <v>0.06840139197125954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221.98537</v>
      </c>
      <c r="AL20" s="105">
        <f>AK20/$AK$24</f>
        <v>0.06249737166451399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7"/>
      <c r="AJ21" s="11" t="s">
        <v>126</v>
      </c>
      <c r="AK21" s="44">
        <f>SUM(F11:F15)</f>
        <v>297.41968999999995</v>
      </c>
      <c r="AL21" s="105">
        <f>AK21/$AK$24</f>
        <v>0.08373501779092259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3551.91529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2"/>
  <sheetViews>
    <sheetView zoomScale="96" zoomScaleNormal="96" zoomScaleSheetLayoutView="75" zoomScalePageLayoutView="0" workbookViewId="0" topLeftCell="A1">
      <selection activeCell="H15" sqref="H15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7" t="s">
        <v>24</v>
      </c>
      <c r="B2" s="217"/>
      <c r="C2" s="217"/>
      <c r="D2" s="217"/>
      <c r="E2" s="217"/>
    </row>
    <row r="3" spans="1:5" ht="12">
      <c r="A3" s="34"/>
      <c r="B3" s="34"/>
      <c r="C3" s="34"/>
      <c r="D3" s="34"/>
      <c r="E3" s="34"/>
    </row>
    <row r="4" spans="1:5" ht="12">
      <c r="A4" s="241" t="s">
        <v>32</v>
      </c>
      <c r="B4" s="242"/>
      <c r="C4" s="242"/>
      <c r="D4" s="242"/>
      <c r="E4" s="243"/>
    </row>
    <row r="5" spans="1:5" ht="12">
      <c r="A5" s="244" t="s">
        <v>327</v>
      </c>
      <c r="B5" s="245"/>
      <c r="C5" s="245"/>
      <c r="D5" s="245"/>
      <c r="E5" s="246"/>
    </row>
    <row r="6" spans="1:5" ht="12">
      <c r="A6" s="84" t="s">
        <v>98</v>
      </c>
      <c r="B6" s="247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8"/>
      <c r="C7" s="50" t="s">
        <v>119</v>
      </c>
      <c r="D7" s="50" t="s">
        <v>209</v>
      </c>
      <c r="E7" s="23" t="s">
        <v>205</v>
      </c>
    </row>
    <row r="8" spans="1:5" ht="12">
      <c r="A8" s="204">
        <v>4061010</v>
      </c>
      <c r="B8" s="200" t="s">
        <v>191</v>
      </c>
      <c r="C8" s="206">
        <v>0.16856000000000002</v>
      </c>
      <c r="D8" s="206">
        <v>1.2290999999999999</v>
      </c>
      <c r="E8" s="122">
        <f>D8/C8*1000</f>
        <v>7291.765543426672</v>
      </c>
    </row>
    <row r="9" spans="1:5" ht="12">
      <c r="A9" s="143">
        <v>4061020</v>
      </c>
      <c r="B9" s="203" t="s">
        <v>287</v>
      </c>
      <c r="C9" s="207">
        <v>0.4048</v>
      </c>
      <c r="D9" s="172">
        <v>2.3621999999999996</v>
      </c>
      <c r="E9" s="208">
        <f>D9/C9*1000</f>
        <v>5835.474308300395</v>
      </c>
    </row>
    <row r="10" spans="1:5" ht="12">
      <c r="A10" s="143">
        <v>4061030</v>
      </c>
      <c r="B10" s="201" t="s">
        <v>171</v>
      </c>
      <c r="C10" s="171">
        <v>388.96072</v>
      </c>
      <c r="D10" s="171">
        <v>1371.80007</v>
      </c>
      <c r="E10" s="26">
        <f>D10/C10*1000</f>
        <v>3526.834457731362</v>
      </c>
    </row>
    <row r="11" spans="1:36" ht="12">
      <c r="A11" s="143"/>
      <c r="B11" s="170" t="s">
        <v>77</v>
      </c>
      <c r="C11" s="172">
        <f>SUM(C8:C10)</f>
        <v>389.53407999999996</v>
      </c>
      <c r="D11" s="172">
        <f>SUM(D8:D10)</f>
        <v>1375.39137</v>
      </c>
      <c r="E11" s="52">
        <f>D11/C11*1000</f>
        <v>3530.8627424845604</v>
      </c>
      <c r="AH11" s="10" t="str">
        <f>B10</f>
        <v>Mozzarella</v>
      </c>
      <c r="AI11" s="58">
        <f>C10</f>
        <v>388.96072</v>
      </c>
      <c r="AJ11" s="76">
        <f>AI11/$AI$15*100</f>
        <v>10.950757777324505</v>
      </c>
    </row>
    <row r="12" spans="1:36" ht="12">
      <c r="A12" s="175"/>
      <c r="B12" s="11"/>
      <c r="C12" s="173"/>
      <c r="D12" s="173"/>
      <c r="E12" s="52"/>
      <c r="AH12" s="10" t="str">
        <f>B15</f>
        <v>Queso fundido</v>
      </c>
      <c r="AI12" s="60">
        <f>C15</f>
        <v>0.2665</v>
      </c>
      <c r="AJ12" s="76">
        <f>AI12/$AI$15*100</f>
        <v>0.007503011994776699</v>
      </c>
    </row>
    <row r="13" spans="1:36" ht="12">
      <c r="A13" s="175">
        <v>4062000</v>
      </c>
      <c r="B13" s="11" t="s">
        <v>132</v>
      </c>
      <c r="C13" s="173">
        <v>0.1904</v>
      </c>
      <c r="D13" s="173">
        <v>2.2526100000000002</v>
      </c>
      <c r="E13" s="52">
        <f>D13/C13*1000</f>
        <v>11830.93487394958</v>
      </c>
      <c r="AH13" s="10" t="str">
        <f>B17</f>
        <v>Gouda y del tipo gouda</v>
      </c>
      <c r="AI13" s="60">
        <f>C17</f>
        <v>3157.95393</v>
      </c>
      <c r="AJ13" s="76">
        <f>AI13/$AI$15*100</f>
        <v>88.90869124105897</v>
      </c>
    </row>
    <row r="14" spans="1:36" ht="12">
      <c r="A14" s="175"/>
      <c r="B14" s="11"/>
      <c r="C14" s="173"/>
      <c r="D14" s="173"/>
      <c r="E14" s="52"/>
      <c r="AH14" s="73" t="s">
        <v>126</v>
      </c>
      <c r="AI14" s="60">
        <f>C21+C19+C13+C9+C8+C18+C20</f>
        <v>4.725740000000001</v>
      </c>
      <c r="AJ14" s="76">
        <f>AI14/$AI$15*100</f>
        <v>0.13304796962174875</v>
      </c>
    </row>
    <row r="15" spans="1:36" ht="12">
      <c r="A15" s="175">
        <v>4063000</v>
      </c>
      <c r="B15" s="11" t="s">
        <v>288</v>
      </c>
      <c r="C15" s="173">
        <v>0.2665</v>
      </c>
      <c r="D15" s="173">
        <v>1.89818</v>
      </c>
      <c r="E15" s="52">
        <f>D15/C15*1000</f>
        <v>7122.626641651032</v>
      </c>
      <c r="AI15" s="73">
        <f>SUM(AI11:AI14)</f>
        <v>3551.90689</v>
      </c>
      <c r="AJ15" s="76">
        <f>AI15/$AI$15*100</f>
        <v>100</v>
      </c>
    </row>
    <row r="16" spans="1:35" ht="12">
      <c r="A16" s="175"/>
      <c r="B16" s="11"/>
      <c r="C16" s="173"/>
      <c r="D16" s="173"/>
      <c r="E16" s="52"/>
      <c r="AI16" s="73"/>
    </row>
    <row r="17" spans="1:35" ht="12">
      <c r="A17" s="175">
        <v>4069010</v>
      </c>
      <c r="B17" s="11" t="s">
        <v>139</v>
      </c>
      <c r="C17" s="171">
        <v>3157.95393</v>
      </c>
      <c r="D17" s="171">
        <v>10277.024710000002</v>
      </c>
      <c r="E17" s="52">
        <f aca="true" t="shared" si="0" ref="E17:E22">D17/C17*1000</f>
        <v>3254.3301573750323</v>
      </c>
      <c r="AI17" s="73"/>
    </row>
    <row r="18" spans="1:35" ht="12">
      <c r="A18" s="175">
        <v>4069020</v>
      </c>
      <c r="B18" s="11" t="s">
        <v>295</v>
      </c>
      <c r="C18" s="205">
        <v>0.026879999999999998</v>
      </c>
      <c r="D18" s="205">
        <v>0.23976</v>
      </c>
      <c r="E18" s="52">
        <f t="shared" si="0"/>
        <v>8919.642857142857</v>
      </c>
      <c r="AI18" s="73"/>
    </row>
    <row r="19" spans="1:35" ht="12">
      <c r="A19" s="175">
        <v>4069030</v>
      </c>
      <c r="B19" s="11" t="s">
        <v>296</v>
      </c>
      <c r="C19" s="205">
        <v>0.02</v>
      </c>
      <c r="D19" s="205">
        <v>0.1262</v>
      </c>
      <c r="E19" s="52">
        <f t="shared" si="0"/>
        <v>6310.000000000001</v>
      </c>
      <c r="AI19" s="73"/>
    </row>
    <row r="20" spans="1:35" ht="12">
      <c r="A20" s="175">
        <v>4069040</v>
      </c>
      <c r="B20" s="11" t="s">
        <v>297</v>
      </c>
      <c r="C20" s="205">
        <v>0.0216</v>
      </c>
      <c r="D20" s="205">
        <v>0.39</v>
      </c>
      <c r="E20" s="52">
        <f t="shared" si="0"/>
        <v>18055.555555555555</v>
      </c>
      <c r="AI20" s="73"/>
    </row>
    <row r="21" spans="1:35" ht="12">
      <c r="A21" s="175">
        <v>4069090</v>
      </c>
      <c r="B21" s="11" t="s">
        <v>253</v>
      </c>
      <c r="C21" s="205">
        <v>3.8935</v>
      </c>
      <c r="D21" s="205">
        <v>25.814700000000002</v>
      </c>
      <c r="E21" s="52">
        <f t="shared" si="0"/>
        <v>6630.204186464622</v>
      </c>
      <c r="AI21" s="73"/>
    </row>
    <row r="22" spans="1:36" ht="12">
      <c r="A22" s="87"/>
      <c r="B22" s="11" t="s">
        <v>77</v>
      </c>
      <c r="C22" s="173">
        <f>SUM(C17:C21)</f>
        <v>3161.91591</v>
      </c>
      <c r="D22" s="173">
        <f>SUM(D17:D21)</f>
        <v>10303.595370000003</v>
      </c>
      <c r="E22" s="52">
        <f t="shared" si="0"/>
        <v>3258.655721176343</v>
      </c>
      <c r="AJ22" s="134"/>
    </row>
    <row r="23" spans="1:36" ht="12">
      <c r="A23" s="87"/>
      <c r="B23" s="11"/>
      <c r="C23" s="173"/>
      <c r="D23" s="173"/>
      <c r="E23" s="52"/>
      <c r="AJ23" s="134"/>
    </row>
    <row r="24" spans="1:36" ht="12">
      <c r="A24" s="88"/>
      <c r="B24" s="11" t="s">
        <v>77</v>
      </c>
      <c r="C24" s="173">
        <f>C22+C11+C13+C15</f>
        <v>3551.90689</v>
      </c>
      <c r="D24" s="173">
        <f>D22+D11+D13+D15</f>
        <v>11683.137530000002</v>
      </c>
      <c r="E24" s="52">
        <f>D24/C24*1000</f>
        <v>3289.257824548436</v>
      </c>
      <c r="AJ24" s="134"/>
    </row>
    <row r="25" spans="1:36" ht="12">
      <c r="A25" s="88"/>
      <c r="B25" s="22"/>
      <c r="C25" s="26"/>
      <c r="D25" s="26"/>
      <c r="E25" s="52"/>
      <c r="AJ25" s="134"/>
    </row>
    <row r="26" spans="1:36" ht="12">
      <c r="A26" s="88"/>
      <c r="B26" s="22"/>
      <c r="C26" s="60"/>
      <c r="D26" s="60"/>
      <c r="E26" s="52"/>
      <c r="AJ26" s="134"/>
    </row>
    <row r="27" spans="1:36" ht="12">
      <c r="A27" s="88"/>
      <c r="B27" s="64"/>
      <c r="C27" s="24"/>
      <c r="D27" s="24"/>
      <c r="E27" s="22"/>
      <c r="AJ27" s="134"/>
    </row>
    <row r="28" spans="1:36" ht="12">
      <c r="A28" s="47" t="s">
        <v>195</v>
      </c>
      <c r="B28" s="53"/>
      <c r="C28" s="53"/>
      <c r="D28" s="53"/>
      <c r="E28" s="54"/>
      <c r="AJ28" s="134"/>
    </row>
    <row r="29" spans="34:35" ht="12">
      <c r="AH29" s="73"/>
      <c r="AI29" s="73"/>
    </row>
    <row r="30" spans="34:35" ht="12">
      <c r="AH30" s="73"/>
      <c r="AI30" s="73"/>
    </row>
    <row r="31" spans="34:35" ht="12">
      <c r="AH31" s="73"/>
      <c r="AI31" s="73"/>
    </row>
    <row r="34" spans="34:35" ht="12">
      <c r="AH34" s="73"/>
      <c r="AI34" s="73"/>
    </row>
    <row r="35" spans="34:35" ht="12.75" customHeight="1">
      <c r="AH35" s="73"/>
      <c r="AI35" s="73"/>
    </row>
    <row r="36" spans="34:35" ht="12">
      <c r="AH36" s="73"/>
      <c r="AI36" s="73"/>
    </row>
    <row r="40" spans="34:35" ht="12">
      <c r="AH40" s="10" t="s">
        <v>140</v>
      </c>
      <c r="AI40" s="73"/>
    </row>
    <row r="41" ht="12">
      <c r="AI41" s="73"/>
    </row>
    <row r="42" ht="12">
      <c r="AI42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P11" sqref="P11"/>
    </sheetView>
  </sheetViews>
  <sheetFormatPr defaultColWidth="6.453125" defaultRowHeight="18"/>
  <cols>
    <col min="1" max="1" width="9.99609375" style="10" customWidth="1"/>
    <col min="2" max="13" width="5.0859375" style="10" customWidth="1"/>
    <col min="14" max="16" width="4.90625" style="10" customWidth="1"/>
    <col min="17" max="17" width="5.0859375" style="10" customWidth="1"/>
    <col min="18" max="16384" width="6.453125" style="10" customWidth="1"/>
  </cols>
  <sheetData>
    <row r="1" spans="1:17" ht="12">
      <c r="A1" s="217" t="s">
        <v>26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4.25" customHeight="1">
      <c r="A3" s="257" t="s">
        <v>33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9"/>
    </row>
    <row r="4" spans="1:17" ht="14.25" customHeight="1">
      <c r="A4" s="264" t="s">
        <v>272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6"/>
    </row>
    <row r="5" spans="1:17" ht="12">
      <c r="A5" s="251" t="s">
        <v>202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3"/>
    </row>
    <row r="6" spans="1:17" ht="18" customHeight="1">
      <c r="A6" s="254" t="s">
        <v>151</v>
      </c>
      <c r="B6" s="254">
        <v>2002</v>
      </c>
      <c r="C6" s="254">
        <v>2003</v>
      </c>
      <c r="D6" s="254">
        <v>2004</v>
      </c>
      <c r="E6" s="254">
        <v>2005</v>
      </c>
      <c r="F6" s="256">
        <v>2006</v>
      </c>
      <c r="G6" s="256">
        <v>2007</v>
      </c>
      <c r="H6" s="256">
        <v>2008</v>
      </c>
      <c r="I6" s="256">
        <v>2009</v>
      </c>
      <c r="J6" s="256">
        <v>2010</v>
      </c>
      <c r="K6" s="256">
        <v>2011</v>
      </c>
      <c r="L6" s="249">
        <v>2012</v>
      </c>
      <c r="M6" s="263">
        <v>2013</v>
      </c>
      <c r="N6" s="267">
        <v>2014</v>
      </c>
      <c r="O6" s="261">
        <v>2015</v>
      </c>
      <c r="P6" s="260" t="s">
        <v>326</v>
      </c>
      <c r="Q6" s="261"/>
    </row>
    <row r="7" spans="1:17" ht="12">
      <c r="A7" s="254"/>
      <c r="B7" s="254"/>
      <c r="C7" s="254"/>
      <c r="D7" s="254"/>
      <c r="E7" s="254"/>
      <c r="F7" s="256"/>
      <c r="G7" s="256"/>
      <c r="H7" s="256"/>
      <c r="I7" s="256"/>
      <c r="J7" s="256"/>
      <c r="K7" s="256"/>
      <c r="L7" s="249"/>
      <c r="M7" s="263"/>
      <c r="N7" s="249"/>
      <c r="O7" s="263"/>
      <c r="P7" s="262"/>
      <c r="Q7" s="263"/>
    </row>
    <row r="8" spans="1:17" ht="12">
      <c r="A8" s="255"/>
      <c r="B8" s="255"/>
      <c r="C8" s="255"/>
      <c r="D8" s="255"/>
      <c r="E8" s="255"/>
      <c r="F8" s="232"/>
      <c r="G8" s="232"/>
      <c r="H8" s="232"/>
      <c r="I8" s="232"/>
      <c r="J8" s="232"/>
      <c r="K8" s="232"/>
      <c r="L8" s="250"/>
      <c r="M8" s="269"/>
      <c r="N8" s="268"/>
      <c r="O8" s="269"/>
      <c r="P8" s="198">
        <v>2015</v>
      </c>
      <c r="Q8" s="199">
        <v>2016</v>
      </c>
    </row>
    <row r="9" spans="1:17" ht="12">
      <c r="A9" s="108"/>
      <c r="B9" s="108"/>
      <c r="C9" s="16"/>
      <c r="D9" s="108"/>
      <c r="E9" s="108"/>
      <c r="F9" s="22"/>
      <c r="G9" s="22"/>
      <c r="H9" s="22"/>
      <c r="I9" s="22"/>
      <c r="J9" s="22"/>
      <c r="K9" s="22"/>
      <c r="L9" s="22"/>
      <c r="M9" s="22"/>
      <c r="N9" s="22"/>
      <c r="O9" s="22"/>
      <c r="P9" s="185"/>
      <c r="Q9" s="22"/>
    </row>
    <row r="10" spans="1:17" ht="12">
      <c r="A10" s="107" t="s">
        <v>150</v>
      </c>
      <c r="B10" s="107"/>
      <c r="C10" s="16"/>
      <c r="D10" s="107"/>
      <c r="E10" s="10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1">
        <v>44970</v>
      </c>
      <c r="C11" s="110">
        <v>55458</v>
      </c>
      <c r="D11" s="111">
        <v>85519</v>
      </c>
      <c r="E11" s="111">
        <v>115211</v>
      </c>
      <c r="F11" s="52">
        <v>121980</v>
      </c>
      <c r="G11" s="52">
        <v>173548</v>
      </c>
      <c r="H11" s="52">
        <v>226406</v>
      </c>
      <c r="I11" s="52">
        <v>129655</v>
      </c>
      <c r="J11" s="52">
        <v>159263</v>
      </c>
      <c r="K11" s="52">
        <v>201828</v>
      </c>
      <c r="L11" s="52">
        <v>212166.809</v>
      </c>
      <c r="M11" s="52">
        <v>269747.933</v>
      </c>
      <c r="N11" s="52">
        <v>299788.25544</v>
      </c>
      <c r="O11" s="52">
        <v>172765.05684</v>
      </c>
      <c r="P11" s="52">
        <v>144586.18188999998</v>
      </c>
      <c r="Q11" s="52">
        <v>137262.15718</v>
      </c>
    </row>
    <row r="12" spans="1:17" ht="12">
      <c r="A12" s="107" t="s">
        <v>153</v>
      </c>
      <c r="B12" s="111">
        <v>5438</v>
      </c>
      <c r="C12" s="110">
        <v>1732</v>
      </c>
      <c r="D12" s="111">
        <v>124.8</v>
      </c>
      <c r="E12" s="111">
        <v>2683.14</v>
      </c>
      <c r="F12" s="52">
        <v>51.2</v>
      </c>
      <c r="G12" s="52">
        <v>3.546</v>
      </c>
      <c r="H12" s="52">
        <v>905.941</v>
      </c>
      <c r="I12" s="52">
        <v>46.076</v>
      </c>
      <c r="J12" s="52">
        <v>10904.167</v>
      </c>
      <c r="K12" s="52">
        <v>19332</v>
      </c>
      <c r="L12" s="52">
        <v>24722.592</v>
      </c>
      <c r="M12" s="52">
        <v>22047.008</v>
      </c>
      <c r="N12" s="52">
        <v>18627.3737</v>
      </c>
      <c r="O12" s="52">
        <v>3938.38127</v>
      </c>
      <c r="P12" s="52">
        <v>3497.85145</v>
      </c>
      <c r="Q12" s="52">
        <v>14582.238210000001</v>
      </c>
    </row>
    <row r="13" spans="1:17" ht="12">
      <c r="A13" s="109" t="s">
        <v>154</v>
      </c>
      <c r="B13" s="14">
        <f>B12/B11*100</f>
        <v>12.092506115187902</v>
      </c>
      <c r="C13" s="14">
        <f>C12/C11*100</f>
        <v>3.1230841357423635</v>
      </c>
      <c r="D13" s="14">
        <f aca="true" t="shared" si="0" ref="D13:K13">D12/D11*100</f>
        <v>0.14593248284007063</v>
      </c>
      <c r="E13" s="15">
        <f t="shared" si="0"/>
        <v>2.3288922064733404</v>
      </c>
      <c r="F13" s="14">
        <f t="shared" si="0"/>
        <v>0.04197409411378915</v>
      </c>
      <c r="G13" s="14">
        <f t="shared" si="0"/>
        <v>0.0020432387581533636</v>
      </c>
      <c r="H13" s="14">
        <f t="shared" si="0"/>
        <v>0.40014001395722726</v>
      </c>
      <c r="I13" s="14">
        <f t="shared" si="0"/>
        <v>0.03553738768269639</v>
      </c>
      <c r="J13" s="14">
        <f t="shared" si="0"/>
        <v>6.8466417184154515</v>
      </c>
      <c r="K13" s="14">
        <f t="shared" si="0"/>
        <v>9.578452940127237</v>
      </c>
      <c r="L13" s="14">
        <f aca="true" t="shared" si="1" ref="L13:Q13">L12/L11*100</f>
        <v>11.652431460191307</v>
      </c>
      <c r="M13" s="14">
        <f t="shared" si="1"/>
        <v>8.173188856279392</v>
      </c>
      <c r="N13" s="14">
        <f t="shared" si="1"/>
        <v>6.2135101565805355</v>
      </c>
      <c r="O13" s="14">
        <f t="shared" si="1"/>
        <v>2.2796168056410773</v>
      </c>
      <c r="P13" s="14">
        <f t="shared" si="1"/>
        <v>2.4192155877393167</v>
      </c>
      <c r="Q13" s="14">
        <f t="shared" si="1"/>
        <v>10.6236405645858</v>
      </c>
    </row>
    <row r="14" spans="1:17" ht="12">
      <c r="A14" s="107"/>
      <c r="B14" s="112"/>
      <c r="C14" s="113"/>
      <c r="D14" s="112"/>
      <c r="E14" s="1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2"/>
      <c r="C15" s="113"/>
      <c r="D15" s="112"/>
      <c r="E15" s="1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1">
        <v>25668</v>
      </c>
      <c r="C16" s="110">
        <v>72162</v>
      </c>
      <c r="D16" s="111">
        <v>50688</v>
      </c>
      <c r="E16" s="111">
        <v>85423</v>
      </c>
      <c r="F16" s="52">
        <v>86123</v>
      </c>
      <c r="G16" s="52">
        <v>73945</v>
      </c>
      <c r="H16" s="52">
        <v>102085</v>
      </c>
      <c r="I16" s="52">
        <v>76384</v>
      </c>
      <c r="J16" s="52">
        <v>89288</v>
      </c>
      <c r="K16" s="52">
        <v>128986</v>
      </c>
      <c r="L16" s="52">
        <v>187700.777</v>
      </c>
      <c r="M16" s="52">
        <v>219229.934</v>
      </c>
      <c r="N16" s="52">
        <v>224993.99202</v>
      </c>
      <c r="O16" s="52">
        <v>212543.79512999998</v>
      </c>
      <c r="P16" s="52">
        <v>182418.88418</v>
      </c>
      <c r="Q16" s="52">
        <v>170882.47149</v>
      </c>
    </row>
    <row r="17" spans="1:17" ht="12">
      <c r="A17" s="107" t="s">
        <v>153</v>
      </c>
      <c r="B17" s="111">
        <v>15926</v>
      </c>
      <c r="C17" s="110">
        <v>48103</v>
      </c>
      <c r="D17" s="111">
        <v>34183</v>
      </c>
      <c r="E17" s="111">
        <v>65933</v>
      </c>
      <c r="F17" s="52">
        <v>67546</v>
      </c>
      <c r="G17" s="52">
        <v>40935</v>
      </c>
      <c r="H17" s="52">
        <v>52177</v>
      </c>
      <c r="I17" s="52">
        <v>53324</v>
      </c>
      <c r="J17" s="52">
        <v>48690</v>
      </c>
      <c r="K17" s="52">
        <v>66968</v>
      </c>
      <c r="L17" s="52">
        <v>81738.159</v>
      </c>
      <c r="M17" s="52">
        <v>76079.264</v>
      </c>
      <c r="N17" s="52">
        <v>70930.06764</v>
      </c>
      <c r="O17" s="52">
        <v>64906.6165</v>
      </c>
      <c r="P17" s="52">
        <v>55936.28758</v>
      </c>
      <c r="Q17" s="52">
        <v>47395.25263</v>
      </c>
    </row>
    <row r="18" spans="1:17" ht="12">
      <c r="A18" s="109" t="s">
        <v>154</v>
      </c>
      <c r="B18" s="14">
        <f>B17/B16*100</f>
        <v>62.046127473897464</v>
      </c>
      <c r="C18" s="14">
        <f>C17/C16*100</f>
        <v>66.6597378121449</v>
      </c>
      <c r="D18" s="14">
        <f aca="true" t="shared" si="2" ref="D18:I18">D17/D16*100</f>
        <v>67.4380523989899</v>
      </c>
      <c r="E18" s="15">
        <f t="shared" si="2"/>
        <v>77.18413073762336</v>
      </c>
      <c r="F18" s="14">
        <f t="shared" si="2"/>
        <v>78.42968777213984</v>
      </c>
      <c r="G18" s="14">
        <f t="shared" si="2"/>
        <v>55.35871255662993</v>
      </c>
      <c r="H18" s="14">
        <f t="shared" si="2"/>
        <v>51.11132879463193</v>
      </c>
      <c r="I18" s="14">
        <f t="shared" si="2"/>
        <v>69.81043150397988</v>
      </c>
      <c r="J18" s="14">
        <f aca="true" t="shared" si="3" ref="J18:Q18">J17/J16*100</f>
        <v>54.531403996057705</v>
      </c>
      <c r="K18" s="14">
        <f t="shared" si="3"/>
        <v>51.91881289442265</v>
      </c>
      <c r="L18" s="14">
        <f t="shared" si="3"/>
        <v>43.54705414991436</v>
      </c>
      <c r="M18" s="14">
        <f t="shared" si="3"/>
        <v>34.702954387606574</v>
      </c>
      <c r="N18" s="14">
        <f t="shared" si="3"/>
        <v>31.525316299865878</v>
      </c>
      <c r="O18" s="14">
        <f t="shared" si="3"/>
        <v>30.537996397542734</v>
      </c>
      <c r="P18" s="14">
        <f t="shared" si="3"/>
        <v>30.66364967171131</v>
      </c>
      <c r="Q18" s="14">
        <f t="shared" si="3"/>
        <v>27.73558470727851</v>
      </c>
    </row>
    <row r="19" spans="1:17" ht="12">
      <c r="A19" s="107"/>
      <c r="B19" s="112"/>
      <c r="C19" s="113"/>
      <c r="D19" s="112"/>
      <c r="E19" s="1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203</v>
      </c>
      <c r="B20" s="112"/>
      <c r="C20" s="113"/>
      <c r="D20" s="112"/>
      <c r="E20" s="1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H21">B12</f>
        <v>5438</v>
      </c>
      <c r="C21" s="110">
        <f t="shared" si="4"/>
        <v>1732</v>
      </c>
      <c r="D21" s="110">
        <f t="shared" si="4"/>
        <v>124.8</v>
      </c>
      <c r="E21" s="111">
        <f t="shared" si="4"/>
        <v>2683.14</v>
      </c>
      <c r="F21" s="111">
        <f t="shared" si="4"/>
        <v>51.2</v>
      </c>
      <c r="G21" s="111">
        <f t="shared" si="4"/>
        <v>3.546</v>
      </c>
      <c r="H21" s="111">
        <f t="shared" si="4"/>
        <v>905.941</v>
      </c>
      <c r="I21" s="111">
        <f aca="true" t="shared" si="5" ref="I21:Q21">I12</f>
        <v>46.076</v>
      </c>
      <c r="J21" s="111">
        <f t="shared" si="5"/>
        <v>10904.167</v>
      </c>
      <c r="K21" s="111">
        <f t="shared" si="5"/>
        <v>19332</v>
      </c>
      <c r="L21" s="111">
        <f t="shared" si="5"/>
        <v>24722.592</v>
      </c>
      <c r="M21" s="111">
        <f t="shared" si="5"/>
        <v>22047.008</v>
      </c>
      <c r="N21" s="111">
        <f>N12</f>
        <v>18627.3737</v>
      </c>
      <c r="O21" s="111">
        <f>O12</f>
        <v>3938.38127</v>
      </c>
      <c r="P21" s="111">
        <f>P12</f>
        <v>3497.85145</v>
      </c>
      <c r="Q21" s="111">
        <f t="shared" si="5"/>
        <v>14582.238210000001</v>
      </c>
    </row>
    <row r="22" spans="1:17" ht="12">
      <c r="A22" s="107" t="s">
        <v>156</v>
      </c>
      <c r="B22" s="110">
        <f aca="true" t="shared" si="6" ref="B22:H22">B17</f>
        <v>15926</v>
      </c>
      <c r="C22" s="110">
        <f t="shared" si="6"/>
        <v>48103</v>
      </c>
      <c r="D22" s="110">
        <f t="shared" si="6"/>
        <v>34183</v>
      </c>
      <c r="E22" s="111">
        <f t="shared" si="6"/>
        <v>65933</v>
      </c>
      <c r="F22" s="111">
        <f t="shared" si="6"/>
        <v>67546</v>
      </c>
      <c r="G22" s="111">
        <f t="shared" si="6"/>
        <v>40935</v>
      </c>
      <c r="H22" s="111">
        <f t="shared" si="6"/>
        <v>52177</v>
      </c>
      <c r="I22" s="111">
        <f aca="true" t="shared" si="7" ref="I22:Q22">I17</f>
        <v>53324</v>
      </c>
      <c r="J22" s="111">
        <f t="shared" si="7"/>
        <v>48690</v>
      </c>
      <c r="K22" s="111">
        <f t="shared" si="7"/>
        <v>66968</v>
      </c>
      <c r="L22" s="111">
        <f t="shared" si="7"/>
        <v>81738.159</v>
      </c>
      <c r="M22" s="111">
        <f t="shared" si="7"/>
        <v>76079.264</v>
      </c>
      <c r="N22" s="111">
        <f>N17</f>
        <v>70930.06764</v>
      </c>
      <c r="O22" s="111">
        <f>O17</f>
        <v>64906.6165</v>
      </c>
      <c r="P22" s="111">
        <f>P17</f>
        <v>55936.28758</v>
      </c>
      <c r="Q22" s="111">
        <f t="shared" si="7"/>
        <v>47395.25263</v>
      </c>
    </row>
    <row r="23" spans="1:17" ht="12">
      <c r="A23" s="107" t="s">
        <v>157</v>
      </c>
      <c r="B23" s="110">
        <f aca="true" t="shared" si="8" ref="B23:H23">B21-B22</f>
        <v>-10488</v>
      </c>
      <c r="C23" s="110">
        <f t="shared" si="8"/>
        <v>-46371</v>
      </c>
      <c r="D23" s="110">
        <f t="shared" si="8"/>
        <v>-34058.2</v>
      </c>
      <c r="E23" s="111">
        <f t="shared" si="8"/>
        <v>-63249.86</v>
      </c>
      <c r="F23" s="111">
        <f t="shared" si="8"/>
        <v>-67494.8</v>
      </c>
      <c r="G23" s="111">
        <f t="shared" si="8"/>
        <v>-40931.454</v>
      </c>
      <c r="H23" s="111">
        <f t="shared" si="8"/>
        <v>-51271.059</v>
      </c>
      <c r="I23" s="111">
        <f aca="true" t="shared" si="9" ref="I23:Q23">I21-I22</f>
        <v>-53277.924</v>
      </c>
      <c r="J23" s="111">
        <f t="shared" si="9"/>
        <v>-37785.833</v>
      </c>
      <c r="K23" s="111">
        <f t="shared" si="9"/>
        <v>-47636</v>
      </c>
      <c r="L23" s="111">
        <f t="shared" si="9"/>
        <v>-57015.566999999995</v>
      </c>
      <c r="M23" s="111">
        <f t="shared" si="9"/>
        <v>-54032.255999999994</v>
      </c>
      <c r="N23" s="111">
        <f>N21-N22</f>
        <v>-52302.69394</v>
      </c>
      <c r="O23" s="111">
        <f>O21-O22</f>
        <v>-60968.23523</v>
      </c>
      <c r="P23" s="111">
        <f>P21-P22</f>
        <v>-52438.436129999995</v>
      </c>
      <c r="Q23" s="111">
        <f t="shared" si="9"/>
        <v>-32813.01442</v>
      </c>
    </row>
    <row r="24" spans="1:17" ht="12">
      <c r="A24" s="13"/>
      <c r="B24" s="18"/>
      <c r="C24" s="18"/>
      <c r="D24" s="18"/>
      <c r="E24" s="13"/>
      <c r="F24" s="16"/>
      <c r="G24" s="16"/>
      <c r="H24" s="16"/>
      <c r="I24" s="16"/>
      <c r="J24" s="16"/>
      <c r="K24" s="16"/>
      <c r="L24" s="16"/>
      <c r="M24" s="22"/>
      <c r="N24" s="16"/>
      <c r="O24" s="16"/>
      <c r="P24" s="16"/>
      <c r="Q24" s="22"/>
    </row>
    <row r="25" spans="1:17" ht="12">
      <c r="A25" s="114" t="s">
        <v>196</v>
      </c>
      <c r="B25" s="17"/>
      <c r="C25" s="17"/>
      <c r="D25" s="17"/>
      <c r="E25" s="115"/>
      <c r="F25" s="115"/>
      <c r="G25" s="115"/>
      <c r="H25" s="115"/>
      <c r="I25" s="115"/>
      <c r="J25" s="115"/>
      <c r="K25" s="115"/>
      <c r="L25" s="115"/>
      <c r="M25" s="53"/>
      <c r="N25" s="115"/>
      <c r="O25" s="115"/>
      <c r="P25" s="115"/>
      <c r="Q25" s="54"/>
    </row>
    <row r="28" spans="2:13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2:13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20">
    <mergeCell ref="P6:Q7"/>
    <mergeCell ref="A6:A8"/>
    <mergeCell ref="A4:Q4"/>
    <mergeCell ref="N6:N8"/>
    <mergeCell ref="F6:F8"/>
    <mergeCell ref="E6:E8"/>
    <mergeCell ref="G6:G8"/>
    <mergeCell ref="M6:M8"/>
    <mergeCell ref="I6:I8"/>
    <mergeCell ref="O6:O8"/>
    <mergeCell ref="L6:L8"/>
    <mergeCell ref="A5:Q5"/>
    <mergeCell ref="C6:C8"/>
    <mergeCell ref="K6:K8"/>
    <mergeCell ref="A1:Q1"/>
    <mergeCell ref="B6:B8"/>
    <mergeCell ref="D6:D8"/>
    <mergeCell ref="H6:H8"/>
    <mergeCell ref="A3:Q3"/>
    <mergeCell ref="J6:J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A35"/>
  <sheetViews>
    <sheetView zoomScale="112" zoomScaleNormal="112" zoomScaleSheetLayoutView="75" zoomScalePageLayoutView="0" workbookViewId="0" topLeftCell="A1">
      <selection activeCell="A26" sqref="A26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50" customWidth="1"/>
    <col min="47" max="47" width="2.453125" style="151" customWidth="1"/>
    <col min="48" max="51" width="4.2734375" style="30" customWidth="1"/>
    <col min="52" max="53" width="4.36328125" style="30" customWidth="1"/>
    <col min="54" max="54" width="3.90625" style="95" customWidth="1"/>
    <col min="55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0" t="s">
        <v>158</v>
      </c>
    </row>
    <row r="8" ht="12" customHeight="1"/>
    <row r="9" spans="37:53" ht="12" customHeight="1">
      <c r="AK9" s="186"/>
      <c r="AL9" s="187">
        <v>2002</v>
      </c>
      <c r="AM9" s="187">
        <v>2003</v>
      </c>
      <c r="AN9" s="188">
        <v>2004</v>
      </c>
      <c r="AO9" s="188">
        <v>2005</v>
      </c>
      <c r="AP9" s="189">
        <v>2006</v>
      </c>
      <c r="AQ9" s="189">
        <v>2007</v>
      </c>
      <c r="AR9" s="189">
        <v>2008</v>
      </c>
      <c r="AS9" s="150">
        <v>2009</v>
      </c>
      <c r="AT9" s="150">
        <v>2010</v>
      </c>
      <c r="AU9" s="190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9" t="s">
        <v>332</v>
      </c>
      <c r="BA9" s="209" t="s">
        <v>333</v>
      </c>
    </row>
    <row r="10" spans="37:53" ht="12" customHeight="1">
      <c r="AK10" s="191" t="s">
        <v>159</v>
      </c>
      <c r="AL10" s="192">
        <v>25668</v>
      </c>
      <c r="AM10" s="192">
        <v>72162</v>
      </c>
      <c r="AN10" s="192">
        <v>50688</v>
      </c>
      <c r="AO10" s="192">
        <v>85423</v>
      </c>
      <c r="AP10" s="151">
        <v>86123</v>
      </c>
      <c r="AQ10" s="151">
        <v>73945</v>
      </c>
      <c r="AR10" s="151">
        <v>102085</v>
      </c>
      <c r="AS10" s="151">
        <v>76384</v>
      </c>
      <c r="AT10" s="151">
        <v>89288</v>
      </c>
      <c r="AU10" s="151">
        <v>128986</v>
      </c>
      <c r="AV10" s="31">
        <v>187700.777</v>
      </c>
      <c r="AW10" s="31">
        <v>219229.934</v>
      </c>
      <c r="AX10" s="31">
        <v>224997.767</v>
      </c>
      <c r="AY10" s="31">
        <v>212543.79512999998</v>
      </c>
      <c r="AZ10" s="31">
        <v>182418.88418</v>
      </c>
      <c r="BA10" s="31">
        <v>170882.47149</v>
      </c>
    </row>
    <row r="11" spans="37:53" ht="12" customHeight="1">
      <c r="AK11" s="186" t="s">
        <v>160</v>
      </c>
      <c r="AL11" s="192">
        <v>44970</v>
      </c>
      <c r="AM11" s="192">
        <v>55458</v>
      </c>
      <c r="AN11" s="192">
        <v>85519</v>
      </c>
      <c r="AO11" s="192">
        <v>115211</v>
      </c>
      <c r="AP11" s="151">
        <v>121980</v>
      </c>
      <c r="AQ11" s="151">
        <v>173548</v>
      </c>
      <c r="AR11" s="151">
        <v>226406</v>
      </c>
      <c r="AS11" s="151">
        <v>129655</v>
      </c>
      <c r="AT11" s="151">
        <v>159263</v>
      </c>
      <c r="AU11" s="151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144586.18188999998</v>
      </c>
      <c r="BA11" s="31">
        <v>137262.15718</v>
      </c>
    </row>
    <row r="12" spans="37:53" ht="12" customHeight="1">
      <c r="AK12" s="150" t="s">
        <v>161</v>
      </c>
      <c r="AL12" s="151">
        <f>AL11-AL10</f>
        <v>19302</v>
      </c>
      <c r="AM12" s="151">
        <f>AM11-AM10</f>
        <v>-16704</v>
      </c>
      <c r="AN12" s="151">
        <f>AN11-AN10</f>
        <v>34831</v>
      </c>
      <c r="AO12" s="151">
        <f>AO11-AO10</f>
        <v>29788</v>
      </c>
      <c r="AP12" s="151">
        <f aca="true" t="shared" si="0" ref="AP12:AW12">AP11-AP10</f>
        <v>35857</v>
      </c>
      <c r="AQ12" s="151">
        <f t="shared" si="0"/>
        <v>99603</v>
      </c>
      <c r="AR12" s="151">
        <f t="shared" si="0"/>
        <v>124321</v>
      </c>
      <c r="AS12" s="151">
        <f t="shared" si="0"/>
        <v>53271</v>
      </c>
      <c r="AT12" s="151">
        <f t="shared" si="0"/>
        <v>69975</v>
      </c>
      <c r="AU12" s="151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-39778.73828999998</v>
      </c>
      <c r="AZ12" s="31">
        <f>AZ11-AZ10</f>
        <v>-37832.702290000016</v>
      </c>
      <c r="BA12" s="31">
        <f>BA11-BA10</f>
        <v>-33620.31430999999</v>
      </c>
    </row>
    <row r="13" ht="12" customHeight="1"/>
    <row r="14" ht="12" customHeight="1"/>
    <row r="15" spans="44:46" ht="12" customHeight="1">
      <c r="AR15" s="151"/>
      <c r="AS15" s="151"/>
      <c r="AT15" s="151"/>
    </row>
    <row r="16" ht="12" customHeight="1"/>
    <row r="17" spans="44:46" ht="12" customHeight="1">
      <c r="AR17" s="151"/>
      <c r="AS17" s="151"/>
      <c r="AT17" s="151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0" t="s">
        <v>162</v>
      </c>
    </row>
    <row r="31" ht="12" customHeight="1"/>
    <row r="32" spans="38:53" ht="12" customHeight="1">
      <c r="AL32" s="193">
        <v>2002</v>
      </c>
      <c r="AM32" s="194">
        <v>2003</v>
      </c>
      <c r="AN32" s="195">
        <v>2004</v>
      </c>
      <c r="AO32" s="195">
        <v>2005</v>
      </c>
      <c r="AP32" s="189">
        <v>2006</v>
      </c>
      <c r="AQ32" s="189">
        <v>2007</v>
      </c>
      <c r="AR32" s="189">
        <v>2008</v>
      </c>
      <c r="AS32" s="189">
        <v>2009</v>
      </c>
      <c r="AT32" s="150">
        <v>2010</v>
      </c>
      <c r="AU32" s="190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9" t="str">
        <f>AZ9</f>
        <v>2015 ene-oct</v>
      </c>
      <c r="BA32" s="209" t="str">
        <f>BA9</f>
        <v>2016 ene-oct</v>
      </c>
    </row>
    <row r="33" spans="37:53" ht="12" customHeight="1">
      <c r="AK33" s="150" t="s">
        <v>160</v>
      </c>
      <c r="AL33" s="196">
        <v>5438</v>
      </c>
      <c r="AM33" s="197">
        <v>1732</v>
      </c>
      <c r="AN33" s="196">
        <v>124.8</v>
      </c>
      <c r="AO33" s="196">
        <v>2683.14</v>
      </c>
      <c r="AP33" s="151">
        <v>51.2</v>
      </c>
      <c r="AQ33" s="151">
        <v>3.546</v>
      </c>
      <c r="AR33" s="151">
        <v>905.941</v>
      </c>
      <c r="AS33" s="151">
        <v>46.076</v>
      </c>
      <c r="AT33" s="151">
        <v>10904.167</v>
      </c>
      <c r="AU33" s="151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3497.85145</v>
      </c>
      <c r="BA33" s="31">
        <v>14582.238210000001</v>
      </c>
    </row>
    <row r="34" spans="37:53" ht="12" customHeight="1">
      <c r="AK34" s="150" t="s">
        <v>159</v>
      </c>
      <c r="AL34" s="196">
        <v>15926</v>
      </c>
      <c r="AM34" s="197">
        <v>48103</v>
      </c>
      <c r="AN34" s="196">
        <v>34183</v>
      </c>
      <c r="AO34" s="196">
        <v>65933</v>
      </c>
      <c r="AP34" s="151">
        <v>67546</v>
      </c>
      <c r="AQ34" s="151">
        <v>40935</v>
      </c>
      <c r="AR34" s="151">
        <v>52177</v>
      </c>
      <c r="AS34" s="151">
        <v>53324</v>
      </c>
      <c r="AT34" s="151">
        <v>48690</v>
      </c>
      <c r="AU34" s="151">
        <v>66968</v>
      </c>
      <c r="AV34" s="31">
        <v>81738.159</v>
      </c>
      <c r="AW34" s="31">
        <v>76079.264</v>
      </c>
      <c r="AX34" s="31">
        <v>70930.067</v>
      </c>
      <c r="AY34" s="31">
        <v>64906.6165</v>
      </c>
      <c r="AZ34" s="31">
        <v>55936.28758</v>
      </c>
      <c r="BA34" s="31">
        <v>47395.25263</v>
      </c>
    </row>
    <row r="35" spans="37:53" ht="12" customHeight="1">
      <c r="AK35" s="150" t="s">
        <v>161</v>
      </c>
      <c r="AL35" s="151">
        <f>AL33-AL34</f>
        <v>-10488</v>
      </c>
      <c r="AM35" s="151">
        <f>AM33-AM34</f>
        <v>-46371</v>
      </c>
      <c r="AN35" s="151">
        <f>AN33-AN34</f>
        <v>-34058.2</v>
      </c>
      <c r="AO35" s="151">
        <f>AO33-AO34</f>
        <v>-63249.86</v>
      </c>
      <c r="AP35" s="151">
        <f aca="true" t="shared" si="1" ref="AP35:AW35">AP33-AP34</f>
        <v>-67494.8</v>
      </c>
      <c r="AQ35" s="151">
        <f t="shared" si="1"/>
        <v>-40931.454</v>
      </c>
      <c r="AR35" s="151">
        <f t="shared" si="1"/>
        <v>-51271.059</v>
      </c>
      <c r="AS35" s="151">
        <f t="shared" si="1"/>
        <v>-53277.924</v>
      </c>
      <c r="AT35" s="151">
        <f t="shared" si="1"/>
        <v>-37785.833</v>
      </c>
      <c r="AU35" s="151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-60968.23523</v>
      </c>
      <c r="AZ35" s="31">
        <f>AZ33-AZ34</f>
        <v>-52438.436129999995</v>
      </c>
      <c r="BA35" s="31">
        <f>BA33-BA34</f>
        <v>-32813.01442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3">
      <selection activeCell="H18" sqref="H18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7" t="s">
        <v>28</v>
      </c>
      <c r="B2" s="217"/>
      <c r="C2" s="217"/>
      <c r="D2" s="217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8" t="s">
        <v>163</v>
      </c>
      <c r="B5" s="218"/>
      <c r="C5" s="218"/>
      <c r="D5" s="218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8" t="s">
        <v>164</v>
      </c>
      <c r="B6" s="218"/>
      <c r="C6" s="218"/>
      <c r="D6" s="218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8" t="s">
        <v>201</v>
      </c>
      <c r="B7" s="218"/>
      <c r="C7" s="218"/>
      <c r="D7" s="218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2002</v>
      </c>
      <c r="B10" s="132">
        <v>32.5</v>
      </c>
      <c r="C10" s="132">
        <v>12066</v>
      </c>
      <c r="D10" s="132">
        <f aca="true" t="shared" si="0" ref="D10:D19">B10-C10</f>
        <v>-12033.5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2003</v>
      </c>
      <c r="B11" s="117">
        <v>0.4</v>
      </c>
      <c r="C11" s="117">
        <v>29071.028</v>
      </c>
      <c r="D11" s="117">
        <f t="shared" si="0"/>
        <v>-29070.627999999997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2004</v>
      </c>
      <c r="B12" s="117">
        <v>40.897</v>
      </c>
      <c r="C12" s="117">
        <v>22313</v>
      </c>
      <c r="D12" s="117">
        <f t="shared" si="0"/>
        <v>-22272.103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2005</v>
      </c>
      <c r="B13" s="117">
        <v>1823.93</v>
      </c>
      <c r="C13" s="117">
        <v>37784</v>
      </c>
      <c r="D13" s="117">
        <f t="shared" si="0"/>
        <v>-35960.07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2006</v>
      </c>
      <c r="B14" s="133">
        <v>26.898</v>
      </c>
      <c r="C14" s="117">
        <v>37784</v>
      </c>
      <c r="D14" s="117">
        <f t="shared" si="0"/>
        <v>-37757.102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2007</v>
      </c>
      <c r="B15" s="133"/>
      <c r="C15" s="117">
        <v>24660</v>
      </c>
      <c r="D15" s="117">
        <f t="shared" si="0"/>
        <v>-24660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2008</v>
      </c>
      <c r="B16" s="133">
        <v>0.2</v>
      </c>
      <c r="C16" s="117">
        <v>40905</v>
      </c>
      <c r="D16" s="117">
        <f t="shared" si="0"/>
        <v>-40904.8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2009</v>
      </c>
      <c r="B17" s="117"/>
      <c r="C17" s="117">
        <v>37915</v>
      </c>
      <c r="D17" s="117">
        <f t="shared" si="0"/>
        <v>-37915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2010</v>
      </c>
      <c r="B18" s="117">
        <v>235.972</v>
      </c>
      <c r="C18" s="117">
        <v>38472</v>
      </c>
      <c r="D18" s="117">
        <f t="shared" si="0"/>
        <v>-38236.028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2011</v>
      </c>
      <c r="B19" s="117">
        <v>2559.598</v>
      </c>
      <c r="C19" s="117">
        <v>55864</v>
      </c>
      <c r="D19" s="117">
        <f t="shared" si="0"/>
        <v>-53304.402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2012</v>
      </c>
      <c r="B20" s="117">
        <v>2365.161</v>
      </c>
      <c r="C20" s="117">
        <v>71254.761</v>
      </c>
      <c r="D20" s="117">
        <f aca="true" t="shared" si="1" ref="D20:D25">B20-C20</f>
        <v>-68889.6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2013</v>
      </c>
      <c r="B21" s="117">
        <v>2641.23424</v>
      </c>
      <c r="C21" s="117">
        <v>63162.12878</v>
      </c>
      <c r="D21" s="117">
        <f t="shared" si="1"/>
        <v>-60520.89454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2014</v>
      </c>
      <c r="B22" s="117">
        <v>3005.41601</v>
      </c>
      <c r="C22" s="117">
        <v>48300.21211</v>
      </c>
      <c r="D22" s="117">
        <f t="shared" si="1"/>
        <v>-45294.7961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2015</v>
      </c>
      <c r="B23" s="117">
        <v>2363.61008</v>
      </c>
      <c r="C23" s="117">
        <v>41029.68685</v>
      </c>
      <c r="D23" s="117">
        <f t="shared" si="1"/>
        <v>-38666.07677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50" t="s">
        <v>332</v>
      </c>
      <c r="B24" s="117">
        <v>2255.02753</v>
      </c>
      <c r="C24" s="117">
        <v>33484.07766</v>
      </c>
      <c r="D24" s="117">
        <f t="shared" si="1"/>
        <v>-31229.050130000003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50" t="s">
        <v>333</v>
      </c>
      <c r="B25" s="117">
        <v>1919.6632</v>
      </c>
      <c r="C25" s="117">
        <v>37248.53452</v>
      </c>
      <c r="D25" s="117">
        <f t="shared" si="1"/>
        <v>-35328.87132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199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28">
      <selection activeCell="A1" sqref="A1:B1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3" t="s">
        <v>0</v>
      </c>
      <c r="B1" s="213"/>
    </row>
    <row r="2" spans="1:2" ht="12">
      <c r="A2" s="10"/>
      <c r="B2" s="11"/>
    </row>
    <row r="3" spans="1:3" ht="12">
      <c r="A3" s="10"/>
      <c r="B3" s="11" t="s">
        <v>220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176</v>
      </c>
      <c r="B5" s="12" t="s">
        <v>5</v>
      </c>
      <c r="C5" s="7">
        <v>6</v>
      </c>
    </row>
    <row r="6" spans="1:3" ht="12">
      <c r="A6" s="10" t="s">
        <v>178</v>
      </c>
      <c r="B6" s="12" t="s">
        <v>317</v>
      </c>
      <c r="C6" s="7">
        <v>7</v>
      </c>
    </row>
    <row r="7" spans="1:3" ht="12">
      <c r="A7" s="10" t="s">
        <v>179</v>
      </c>
      <c r="B7" s="12" t="s">
        <v>8</v>
      </c>
      <c r="C7" s="7">
        <v>8</v>
      </c>
    </row>
    <row r="8" spans="1:3" ht="12">
      <c r="A8" s="10" t="s">
        <v>180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318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317</v>
      </c>
      <c r="C25" s="7">
        <v>7</v>
      </c>
    </row>
    <row r="26" spans="1:3" ht="12">
      <c r="A26" s="10" t="s">
        <v>181</v>
      </c>
      <c r="B26" s="12" t="s">
        <v>40</v>
      </c>
      <c r="C26" s="7">
        <v>9</v>
      </c>
    </row>
    <row r="27" spans="1:3" ht="12">
      <c r="A27" s="10" t="s">
        <v>182</v>
      </c>
      <c r="B27" s="12" t="s">
        <v>42</v>
      </c>
      <c r="C27" s="7">
        <v>9</v>
      </c>
    </row>
    <row r="28" spans="1:3" ht="12">
      <c r="A28" s="10" t="s">
        <v>36</v>
      </c>
      <c r="B28" s="12" t="s">
        <v>256</v>
      </c>
      <c r="C28" s="7">
        <v>10</v>
      </c>
    </row>
    <row r="29" spans="1:3" ht="12">
      <c r="A29" s="10" t="s">
        <v>37</v>
      </c>
      <c r="B29" s="12" t="s">
        <v>319</v>
      </c>
      <c r="C29" s="7">
        <v>10</v>
      </c>
    </row>
    <row r="30" spans="1:3" ht="12">
      <c r="A30" s="10" t="s">
        <v>38</v>
      </c>
      <c r="B30" s="12" t="s">
        <v>257</v>
      </c>
      <c r="C30" s="7">
        <v>11</v>
      </c>
    </row>
    <row r="31" spans="1:3" ht="12">
      <c r="A31" s="10" t="s">
        <v>39</v>
      </c>
      <c r="B31" s="12" t="s">
        <v>320</v>
      </c>
      <c r="C31" s="7">
        <v>11</v>
      </c>
    </row>
    <row r="32" spans="1:3" ht="12">
      <c r="A32" s="10" t="s">
        <v>41</v>
      </c>
      <c r="B32" s="12" t="s">
        <v>321</v>
      </c>
      <c r="C32" s="7">
        <v>12</v>
      </c>
    </row>
    <row r="33" spans="1:3" ht="12">
      <c r="A33" s="10" t="s">
        <v>43</v>
      </c>
      <c r="B33" s="12" t="s">
        <v>318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258</v>
      </c>
      <c r="C37" s="7">
        <v>19</v>
      </c>
    </row>
    <row r="38" spans="1:3" ht="12">
      <c r="A38" s="10" t="s">
        <v>48</v>
      </c>
      <c r="B38" s="12" t="s">
        <v>322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8" t="s">
        <v>259</v>
      </c>
      <c r="C40" s="7">
        <v>21</v>
      </c>
    </row>
    <row r="41" spans="1:3" ht="12">
      <c r="A41" s="10" t="s">
        <v>53</v>
      </c>
      <c r="B41" s="12" t="s">
        <v>323</v>
      </c>
      <c r="C41" s="7">
        <v>21</v>
      </c>
    </row>
    <row r="42" spans="1:3" ht="12">
      <c r="A42" s="10" t="s">
        <v>55</v>
      </c>
      <c r="B42" s="12" t="s">
        <v>324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14" t="s">
        <v>193</v>
      </c>
      <c r="B47" s="214"/>
      <c r="C47" s="214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26" sqref="C26"/>
    </sheetView>
  </sheetViews>
  <sheetFormatPr defaultColWidth="10.90625" defaultRowHeight="18"/>
  <cols>
    <col min="1" max="16384" width="10.90625" style="156" customWidth="1"/>
  </cols>
  <sheetData>
    <row r="1" spans="1:5" ht="14.25">
      <c r="A1" s="155"/>
      <c r="B1" s="155"/>
      <c r="C1" s="155"/>
      <c r="D1" s="155"/>
      <c r="E1" s="155"/>
    </row>
    <row r="2" spans="1:5" ht="14.25">
      <c r="A2" s="155"/>
      <c r="B2" s="155"/>
      <c r="C2" s="155"/>
      <c r="D2" s="155"/>
      <c r="E2" s="155"/>
    </row>
    <row r="3" spans="1:5" ht="14.25">
      <c r="A3" s="155"/>
      <c r="B3" s="155"/>
      <c r="C3" s="155"/>
      <c r="D3" s="155"/>
      <c r="E3" s="155"/>
    </row>
    <row r="4" spans="1:5" ht="15">
      <c r="A4" s="215" t="s">
        <v>220</v>
      </c>
      <c r="B4" s="215"/>
      <c r="C4" s="215"/>
      <c r="D4" s="215"/>
      <c r="E4" s="215"/>
    </row>
    <row r="5" spans="1:5" ht="14.25">
      <c r="A5" s="155"/>
      <c r="B5" s="155"/>
      <c r="C5" s="155"/>
      <c r="D5" s="155"/>
      <c r="E5" s="155"/>
    </row>
    <row r="6" spans="1:5" ht="14.25">
      <c r="A6" s="155"/>
      <c r="B6" s="155"/>
      <c r="C6" s="155"/>
      <c r="D6" s="155"/>
      <c r="E6" s="155"/>
    </row>
    <row r="7" spans="1:5" ht="47.25" customHeight="1">
      <c r="A7" s="216" t="s">
        <v>221</v>
      </c>
      <c r="B7" s="216"/>
      <c r="C7" s="216"/>
      <c r="D7" s="216"/>
      <c r="E7" s="216"/>
    </row>
    <row r="8" spans="1:5" ht="12.75" customHeight="1">
      <c r="A8" s="157"/>
      <c r="B8" s="157"/>
      <c r="C8" s="157"/>
      <c r="D8" s="157"/>
      <c r="E8" s="157"/>
    </row>
    <row r="9" spans="1:5" ht="80.25" customHeight="1">
      <c r="A9" s="216" t="s">
        <v>222</v>
      </c>
      <c r="B9" s="216"/>
      <c r="C9" s="216"/>
      <c r="D9" s="216"/>
      <c r="E9" s="216"/>
    </row>
    <row r="10" spans="1:5" ht="14.25">
      <c r="A10" s="155"/>
      <c r="B10" s="155"/>
      <c r="C10" s="155"/>
      <c r="D10" s="155"/>
      <c r="E10" s="155"/>
    </row>
    <row r="11" spans="1:5" ht="14.25">
      <c r="A11" s="155"/>
      <c r="B11" s="155"/>
      <c r="C11" s="155"/>
      <c r="D11" s="155"/>
      <c r="E11" s="155"/>
    </row>
    <row r="12" spans="1:5" ht="14.25">
      <c r="A12" s="155"/>
      <c r="B12" s="155"/>
      <c r="C12" s="155"/>
      <c r="D12" s="155"/>
      <c r="E12" s="155"/>
    </row>
    <row r="13" spans="1:5" ht="14.25">
      <c r="A13" s="155"/>
      <c r="B13" s="155"/>
      <c r="C13" s="155"/>
      <c r="D13" s="155"/>
      <c r="E13" s="155"/>
    </row>
    <row r="14" spans="1:5" ht="14.25">
      <c r="A14" s="155"/>
      <c r="B14" s="155"/>
      <c r="C14" s="155"/>
      <c r="D14" s="155"/>
      <c r="E14" s="155"/>
    </row>
    <row r="15" spans="1:5" ht="14.25">
      <c r="A15" s="155"/>
      <c r="B15" s="155"/>
      <c r="C15" s="155"/>
      <c r="D15" s="155"/>
      <c r="E15" s="155"/>
    </row>
    <row r="16" spans="1:5" ht="14.25">
      <c r="A16" s="155"/>
      <c r="B16" s="155"/>
      <c r="C16" s="155"/>
      <c r="D16" s="155"/>
      <c r="E16" s="155"/>
    </row>
    <row r="17" spans="1:5" ht="14.25">
      <c r="A17" s="155"/>
      <c r="B17" s="155"/>
      <c r="C17" s="155"/>
      <c r="D17" s="155"/>
      <c r="E17" s="155"/>
    </row>
    <row r="18" spans="1:5" ht="14.25">
      <c r="A18" s="155"/>
      <c r="B18" s="155"/>
      <c r="C18" s="155"/>
      <c r="D18" s="155"/>
      <c r="E18" s="155"/>
    </row>
    <row r="19" spans="1:5" ht="14.25">
      <c r="A19" s="155"/>
      <c r="B19" s="155"/>
      <c r="C19" s="155"/>
      <c r="D19" s="155"/>
      <c r="E19" s="155"/>
    </row>
    <row r="20" spans="1:5" ht="14.25">
      <c r="A20" s="155"/>
      <c r="B20" s="155"/>
      <c r="C20" s="155"/>
      <c r="D20" s="155"/>
      <c r="E20" s="155"/>
    </row>
    <row r="21" spans="1:5" ht="14.25">
      <c r="A21" s="155"/>
      <c r="B21" s="155"/>
      <c r="C21" s="155"/>
      <c r="D21" s="155"/>
      <c r="E21" s="155"/>
    </row>
    <row r="22" spans="1:5" ht="14.25">
      <c r="A22" s="155"/>
      <c r="B22" s="155"/>
      <c r="C22" s="155"/>
      <c r="D22" s="155"/>
      <c r="E22" s="155"/>
    </row>
    <row r="23" spans="1:5" ht="14.25">
      <c r="A23" s="155"/>
      <c r="B23" s="155"/>
      <c r="C23" s="155"/>
      <c r="D23" s="155"/>
      <c r="E23" s="155"/>
    </row>
    <row r="24" spans="1:5" ht="14.25">
      <c r="A24" s="155"/>
      <c r="B24" s="155"/>
      <c r="C24" s="155"/>
      <c r="D24" s="155"/>
      <c r="E24" s="155"/>
    </row>
    <row r="25" spans="1:5" ht="14.25">
      <c r="A25" s="155"/>
      <c r="B25" s="155"/>
      <c r="C25" s="155"/>
      <c r="D25" s="155"/>
      <c r="E25" s="155"/>
    </row>
    <row r="26" spans="1:5" ht="14.25">
      <c r="A26" s="155"/>
      <c r="B26" s="155"/>
      <c r="C26" s="155"/>
      <c r="D26" s="155"/>
      <c r="E26" s="155"/>
    </row>
    <row r="27" spans="1:5" ht="14.25">
      <c r="A27" s="155"/>
      <c r="B27" s="155"/>
      <c r="C27" s="155"/>
      <c r="D27" s="155"/>
      <c r="E27" s="155"/>
    </row>
    <row r="28" spans="1:5" ht="14.25">
      <c r="A28" s="155"/>
      <c r="B28" s="155"/>
      <c r="C28" s="155"/>
      <c r="D28" s="155"/>
      <c r="E28" s="155"/>
    </row>
    <row r="29" spans="1:5" ht="14.25">
      <c r="A29" s="155"/>
      <c r="B29" s="155"/>
      <c r="C29" s="155"/>
      <c r="D29" s="155"/>
      <c r="E29" s="155"/>
    </row>
    <row r="30" spans="1:5" ht="14.25">
      <c r="A30" s="155"/>
      <c r="B30" s="155"/>
      <c r="C30" s="155"/>
      <c r="D30" s="155"/>
      <c r="E30" s="155"/>
    </row>
    <row r="31" spans="1:5" ht="14.25">
      <c r="A31" s="155"/>
      <c r="B31" s="155"/>
      <c r="C31" s="155"/>
      <c r="D31" s="155"/>
      <c r="E31" s="155"/>
    </row>
    <row r="32" spans="1:5" ht="14.25">
      <c r="A32" s="155"/>
      <c r="B32" s="155"/>
      <c r="C32" s="155"/>
      <c r="D32" s="155"/>
      <c r="E32" s="155"/>
    </row>
    <row r="33" spans="1:5" ht="14.25">
      <c r="A33" s="155"/>
      <c r="B33" s="155"/>
      <c r="C33" s="155"/>
      <c r="D33" s="155"/>
      <c r="E33" s="155"/>
    </row>
    <row r="34" spans="1:5" ht="14.25">
      <c r="A34" s="155"/>
      <c r="B34" s="155"/>
      <c r="C34" s="155"/>
      <c r="D34" s="155"/>
      <c r="E34" s="155"/>
    </row>
    <row r="35" spans="1:5" ht="14.25">
      <c r="A35" s="155"/>
      <c r="B35" s="155"/>
      <c r="C35" s="155"/>
      <c r="D35" s="155"/>
      <c r="E35" s="155"/>
    </row>
    <row r="36" spans="1:5" ht="14.25">
      <c r="A36" s="155"/>
      <c r="B36" s="155"/>
      <c r="C36" s="155"/>
      <c r="D36" s="155"/>
      <c r="E36" s="155"/>
    </row>
    <row r="37" spans="1:5" ht="14.25">
      <c r="A37" s="155"/>
      <c r="B37" s="155"/>
      <c r="C37" s="155"/>
      <c r="D37" s="155"/>
      <c r="E37" s="155"/>
    </row>
    <row r="38" spans="1:5" ht="14.25">
      <c r="A38" s="155"/>
      <c r="B38" s="155"/>
      <c r="C38" s="155"/>
      <c r="D38" s="155"/>
      <c r="E38" s="155"/>
    </row>
    <row r="39" spans="1:5" ht="14.25">
      <c r="A39" s="155"/>
      <c r="B39" s="155"/>
      <c r="C39" s="155"/>
      <c r="D39" s="155"/>
      <c r="E39" s="155"/>
    </row>
    <row r="40" spans="1:5" ht="14.25">
      <c r="A40" s="155"/>
      <c r="B40" s="155"/>
      <c r="C40" s="155"/>
      <c r="D40" s="155"/>
      <c r="E40" s="155"/>
    </row>
    <row r="41" spans="1:5" ht="14.25">
      <c r="A41" s="155"/>
      <c r="B41" s="155"/>
      <c r="C41" s="155"/>
      <c r="D41" s="155"/>
      <c r="E41" s="155"/>
    </row>
    <row r="42" spans="1:5" ht="14.25">
      <c r="A42" s="155"/>
      <c r="B42" s="155"/>
      <c r="C42" s="155"/>
      <c r="D42" s="155"/>
      <c r="E42" s="155"/>
    </row>
    <row r="43" spans="1:5" ht="14.25">
      <c r="A43" s="155"/>
      <c r="B43" s="155"/>
      <c r="C43" s="155"/>
      <c r="D43" s="155"/>
      <c r="E43" s="155"/>
    </row>
    <row r="44" spans="1:5" ht="14.25">
      <c r="A44" s="155"/>
      <c r="B44" s="155"/>
      <c r="C44" s="155"/>
      <c r="D44" s="155"/>
      <c r="E44" s="155"/>
    </row>
    <row r="45" spans="1:5" ht="14.25">
      <c r="A45" s="155"/>
      <c r="B45" s="155"/>
      <c r="C45" s="155"/>
      <c r="D45" s="155"/>
      <c r="E45" s="155"/>
    </row>
    <row r="46" spans="1:5" ht="14.25">
      <c r="A46" s="155"/>
      <c r="B46" s="155"/>
      <c r="C46" s="155"/>
      <c r="D46" s="155"/>
      <c r="E46" s="155"/>
    </row>
    <row r="47" spans="1:5" ht="14.25">
      <c r="A47" s="155"/>
      <c r="B47" s="155"/>
      <c r="C47" s="155"/>
      <c r="D47" s="155"/>
      <c r="E47" s="155"/>
    </row>
    <row r="48" spans="1:5" ht="14.25">
      <c r="A48" s="155"/>
      <c r="B48" s="155"/>
      <c r="C48" s="155"/>
      <c r="D48" s="155"/>
      <c r="E48" s="155"/>
    </row>
    <row r="49" spans="1:5" ht="14.25">
      <c r="A49" s="155"/>
      <c r="B49" s="155"/>
      <c r="C49" s="155"/>
      <c r="D49" s="155"/>
      <c r="E49" s="155"/>
    </row>
    <row r="50" spans="1:5" ht="14.25">
      <c r="A50" s="155"/>
      <c r="B50" s="155"/>
      <c r="C50" s="155"/>
      <c r="D50" s="155"/>
      <c r="E50" s="155"/>
    </row>
    <row r="51" spans="1:5" ht="14.25">
      <c r="A51" s="155"/>
      <c r="B51" s="155"/>
      <c r="C51" s="155"/>
      <c r="D51" s="155"/>
      <c r="E51" s="155"/>
    </row>
    <row r="52" spans="1:5" ht="14.25">
      <c r="A52" s="155"/>
      <c r="B52" s="155"/>
      <c r="C52" s="155"/>
      <c r="D52" s="155"/>
      <c r="E52" s="155"/>
    </row>
    <row r="53" spans="1:5" ht="14.25">
      <c r="A53" s="155"/>
      <c r="B53" s="155"/>
      <c r="C53" s="155"/>
      <c r="D53" s="155"/>
      <c r="E53" s="155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A49" sqref="A49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7" t="s">
        <v>1</v>
      </c>
      <c r="B1" s="217"/>
      <c r="C1" s="217"/>
      <c r="D1" s="217"/>
      <c r="E1" s="217"/>
    </row>
    <row r="2" spans="1:5" ht="15" customHeight="1">
      <c r="A2" s="49"/>
      <c r="B2" s="49"/>
      <c r="C2" s="49"/>
      <c r="D2" s="49"/>
      <c r="E2" s="49"/>
    </row>
    <row r="3" spans="1:5" ht="15" customHeight="1">
      <c r="A3" s="218" t="s">
        <v>3</v>
      </c>
      <c r="B3" s="218"/>
      <c r="C3" s="218"/>
      <c r="D3" s="218"/>
      <c r="E3" s="218"/>
    </row>
    <row r="4" spans="1:5" ht="15" customHeight="1">
      <c r="A4" s="219" t="s">
        <v>326</v>
      </c>
      <c r="B4" s="219"/>
      <c r="C4" s="219"/>
      <c r="D4" s="219"/>
      <c r="E4" s="219"/>
    </row>
    <row r="5" spans="1:5" ht="15" customHeight="1">
      <c r="A5" s="221" t="s">
        <v>83</v>
      </c>
      <c r="B5" s="220" t="s">
        <v>207</v>
      </c>
      <c r="C5" s="220"/>
      <c r="D5" s="36" t="s">
        <v>125</v>
      </c>
      <c r="E5" s="41" t="s">
        <v>124</v>
      </c>
    </row>
    <row r="6" spans="1:5" ht="15" customHeight="1">
      <c r="A6" s="222"/>
      <c r="B6" s="36">
        <v>2015</v>
      </c>
      <c r="C6" s="41">
        <v>2016</v>
      </c>
      <c r="D6" s="50" t="s">
        <v>64</v>
      </c>
      <c r="E6" s="23" t="s">
        <v>64</v>
      </c>
    </row>
    <row r="7" spans="1:8" ht="15" customHeight="1">
      <c r="A7" s="177" t="s">
        <v>85</v>
      </c>
      <c r="B7" s="176">
        <v>45020.84448</v>
      </c>
      <c r="C7" s="176">
        <v>43266.259880000005</v>
      </c>
      <c r="D7" s="123">
        <f>(C7/B7-1)*100</f>
        <v>-3.8972716310984534</v>
      </c>
      <c r="E7" s="123">
        <f aca="true" t="shared" si="0" ref="E7:E24">C7/$C$48*100</f>
        <v>25.319308354298897</v>
      </c>
      <c r="G7" s="134"/>
      <c r="H7" s="145"/>
    </row>
    <row r="8" spans="1:8" ht="15" customHeight="1">
      <c r="A8" s="177" t="s">
        <v>84</v>
      </c>
      <c r="B8" s="178">
        <v>33484.07766</v>
      </c>
      <c r="C8" s="178">
        <v>37248.53452</v>
      </c>
      <c r="D8" s="55">
        <f>(C8/B8-1)*100</f>
        <v>11.242528159875253</v>
      </c>
      <c r="E8" s="55">
        <f t="shared" si="0"/>
        <v>21.79775034572798</v>
      </c>
      <c r="G8" s="145"/>
      <c r="H8" s="145"/>
    </row>
    <row r="9" spans="1:8" ht="15" customHeight="1">
      <c r="A9" s="177" t="s">
        <v>86</v>
      </c>
      <c r="B9" s="178">
        <v>38879.57544</v>
      </c>
      <c r="C9" s="178">
        <v>29524.43329</v>
      </c>
      <c r="D9" s="55">
        <f>(C9/B9-1)*100</f>
        <v>-24.061842353286767</v>
      </c>
      <c r="E9" s="55">
        <f t="shared" si="0"/>
        <v>17.277625395140518</v>
      </c>
      <c r="G9" s="145"/>
      <c r="H9" s="145"/>
    </row>
    <row r="10" spans="1:5" ht="15" customHeight="1">
      <c r="A10" s="177" t="s">
        <v>224</v>
      </c>
      <c r="B10" s="178">
        <v>5523.39915</v>
      </c>
      <c r="C10" s="178">
        <v>13924.03175</v>
      </c>
      <c r="D10" s="55">
        <f>(C10/B10-1)*100</f>
        <v>152.0917169276097</v>
      </c>
      <c r="E10" s="55">
        <f t="shared" si="0"/>
        <v>8.148308968491733</v>
      </c>
    </row>
    <row r="11" spans="1:8" ht="15" customHeight="1">
      <c r="A11" s="177" t="s">
        <v>90</v>
      </c>
      <c r="B11" s="178">
        <v>4069.2992000000004</v>
      </c>
      <c r="C11" s="178">
        <v>9574.35703</v>
      </c>
      <c r="D11" s="55">
        <f aca="true" t="shared" si="1" ref="D11:D35">(C11/B11-1)*100</f>
        <v>135.28270002854543</v>
      </c>
      <c r="E11" s="55">
        <f t="shared" si="0"/>
        <v>5.602890072057676</v>
      </c>
      <c r="G11" s="145"/>
      <c r="H11" s="145"/>
    </row>
    <row r="12" spans="1:8" ht="15" customHeight="1">
      <c r="A12" s="177" t="s">
        <v>94</v>
      </c>
      <c r="B12" s="178">
        <v>9517.348390000001</v>
      </c>
      <c r="C12" s="178">
        <v>6328.99283</v>
      </c>
      <c r="D12" s="55">
        <f t="shared" si="1"/>
        <v>-33.50046073074352</v>
      </c>
      <c r="E12" s="55">
        <f t="shared" si="0"/>
        <v>3.7037109627539357</v>
      </c>
      <c r="G12" s="145"/>
      <c r="H12" s="145"/>
    </row>
    <row r="13" spans="1:8" ht="15" customHeight="1">
      <c r="A13" s="177" t="s">
        <v>88</v>
      </c>
      <c r="B13" s="178">
        <v>17726.484519999998</v>
      </c>
      <c r="C13" s="178">
        <v>5553.37829</v>
      </c>
      <c r="D13" s="55">
        <f t="shared" si="1"/>
        <v>-68.67185772940839</v>
      </c>
      <c r="E13" s="55">
        <f t="shared" si="0"/>
        <v>3.2498232507861298</v>
      </c>
      <c r="G13" s="145"/>
      <c r="H13" s="145"/>
    </row>
    <row r="14" spans="1:8" ht="15" customHeight="1">
      <c r="A14" s="177" t="s">
        <v>254</v>
      </c>
      <c r="B14" s="178">
        <v>4100.51252</v>
      </c>
      <c r="C14" s="178">
        <v>5326.2785</v>
      </c>
      <c r="D14" s="55">
        <f t="shared" si="1"/>
        <v>29.892994449386535</v>
      </c>
      <c r="E14" s="55">
        <f t="shared" si="0"/>
        <v>3.1169250149285745</v>
      </c>
      <c r="G14" s="145"/>
      <c r="H14" s="145"/>
    </row>
    <row r="15" spans="1:8" ht="15" customHeight="1">
      <c r="A15" s="177" t="s">
        <v>87</v>
      </c>
      <c r="B15" s="178">
        <v>4725.7254</v>
      </c>
      <c r="C15" s="178">
        <v>4593.33982</v>
      </c>
      <c r="D15" s="55">
        <f t="shared" si="1"/>
        <v>-2.801381138226955</v>
      </c>
      <c r="E15" s="55">
        <f t="shared" si="0"/>
        <v>2.688011110764395</v>
      </c>
      <c r="G15" s="145"/>
      <c r="H15" s="145"/>
    </row>
    <row r="16" spans="1:8" ht="15" customHeight="1">
      <c r="A16" s="177" t="s">
        <v>226</v>
      </c>
      <c r="B16" s="178">
        <v>4961.821889999999</v>
      </c>
      <c r="C16" s="178">
        <v>4003.27016</v>
      </c>
      <c r="D16" s="55">
        <f t="shared" si="1"/>
        <v>-19.31854369726277</v>
      </c>
      <c r="E16" s="55">
        <f t="shared" si="0"/>
        <v>2.342703804020221</v>
      </c>
      <c r="G16" s="145"/>
      <c r="H16" s="145"/>
    </row>
    <row r="17" spans="1:8" ht="15" customHeight="1">
      <c r="A17" s="177" t="s">
        <v>89</v>
      </c>
      <c r="B17" s="178">
        <v>3188.93326</v>
      </c>
      <c r="C17" s="178">
        <v>3261.47224</v>
      </c>
      <c r="D17" s="55">
        <f t="shared" si="1"/>
        <v>2.2747098821378264</v>
      </c>
      <c r="E17" s="55">
        <f t="shared" si="0"/>
        <v>1.908605494502612</v>
      </c>
      <c r="G17" s="145"/>
      <c r="H17" s="145"/>
    </row>
    <row r="18" spans="1:8" ht="15" customHeight="1">
      <c r="A18" s="177" t="s">
        <v>230</v>
      </c>
      <c r="B18" s="178">
        <v>612.0477</v>
      </c>
      <c r="C18" s="178">
        <v>3104.48954</v>
      </c>
      <c r="D18" s="55">
        <f t="shared" si="1"/>
        <v>407.2299985769083</v>
      </c>
      <c r="E18" s="55">
        <f t="shared" si="0"/>
        <v>1.8167396064269081</v>
      </c>
      <c r="G18" s="145"/>
      <c r="H18" s="145"/>
    </row>
    <row r="19" spans="1:8" ht="15" customHeight="1">
      <c r="A19" s="177" t="s">
        <v>228</v>
      </c>
      <c r="B19" s="178">
        <v>3155.5517200000004</v>
      </c>
      <c r="C19" s="178">
        <v>1294.7632800000001</v>
      </c>
      <c r="D19" s="55">
        <f t="shared" si="1"/>
        <v>-58.96871942254206</v>
      </c>
      <c r="E19" s="55">
        <f t="shared" si="0"/>
        <v>0.7576922716007003</v>
      </c>
      <c r="G19" s="145"/>
      <c r="H19" s="145"/>
    </row>
    <row r="20" spans="1:8" ht="15" customHeight="1">
      <c r="A20" s="177" t="s">
        <v>225</v>
      </c>
      <c r="B20" s="178">
        <v>1095.76315</v>
      </c>
      <c r="C20" s="178">
        <v>1153.08548</v>
      </c>
      <c r="D20" s="55">
        <f t="shared" si="1"/>
        <v>5.231270097009566</v>
      </c>
      <c r="E20" s="55">
        <f t="shared" si="0"/>
        <v>0.6747827731807343</v>
      </c>
      <c r="G20" s="145"/>
      <c r="H20" s="145"/>
    </row>
    <row r="21" spans="1:8" ht="15" customHeight="1">
      <c r="A21" s="177" t="s">
        <v>93</v>
      </c>
      <c r="B21" s="178">
        <v>485.17558</v>
      </c>
      <c r="C21" s="178">
        <v>627.56704</v>
      </c>
      <c r="D21" s="55">
        <f t="shared" si="1"/>
        <v>29.348439177421092</v>
      </c>
      <c r="E21" s="55">
        <f t="shared" si="0"/>
        <v>0.36725068084980556</v>
      </c>
      <c r="G21" s="145"/>
      <c r="H21" s="145"/>
    </row>
    <row r="22" spans="1:8" ht="15" customHeight="1">
      <c r="A22" s="177" t="s">
        <v>91</v>
      </c>
      <c r="B22" s="178">
        <v>2338.65507</v>
      </c>
      <c r="C22" s="178">
        <v>516.67631</v>
      </c>
      <c r="D22" s="55">
        <f t="shared" si="1"/>
        <v>-77.90711778629245</v>
      </c>
      <c r="E22" s="55">
        <f t="shared" si="0"/>
        <v>0.30235769970721404</v>
      </c>
      <c r="G22" s="145"/>
      <c r="H22" s="145"/>
    </row>
    <row r="23" spans="1:8" ht="15" customHeight="1">
      <c r="A23" s="177" t="s">
        <v>241</v>
      </c>
      <c r="B23" s="178">
        <v>117.64996000000001</v>
      </c>
      <c r="C23" s="178">
        <v>505.51982</v>
      </c>
      <c r="D23" s="55">
        <f t="shared" si="1"/>
        <v>329.68125106034887</v>
      </c>
      <c r="E23" s="55">
        <f t="shared" si="0"/>
        <v>0.2958289493311681</v>
      </c>
      <c r="G23" s="145"/>
      <c r="H23" s="145"/>
    </row>
    <row r="24" spans="1:8" ht="15" customHeight="1">
      <c r="A24" s="177" t="s">
        <v>223</v>
      </c>
      <c r="B24" s="178">
        <v>1633.8948</v>
      </c>
      <c r="C24" s="178">
        <v>454.85076000000004</v>
      </c>
      <c r="D24" s="55">
        <f t="shared" si="1"/>
        <v>-72.16156389015988</v>
      </c>
      <c r="E24" s="55">
        <f t="shared" si="0"/>
        <v>0.2661775406417959</v>
      </c>
      <c r="G24" s="145"/>
      <c r="H24" s="145"/>
    </row>
    <row r="25" spans="1:8" ht="15" customHeight="1">
      <c r="A25" s="177" t="s">
        <v>227</v>
      </c>
      <c r="B25" s="178">
        <v>878.65863</v>
      </c>
      <c r="C25" s="178">
        <v>355.21840000000003</v>
      </c>
      <c r="D25" s="55">
        <f t="shared" si="1"/>
        <v>-59.57264996077032</v>
      </c>
      <c r="E25" s="55">
        <f aca="true" t="shared" si="2" ref="E25:E36">C25/$C$48*100</f>
        <v>0.20787292979946587</v>
      </c>
      <c r="G25" s="145"/>
      <c r="H25" s="145"/>
    </row>
    <row r="26" spans="1:8" ht="15" customHeight="1">
      <c r="A26" s="177" t="s">
        <v>229</v>
      </c>
      <c r="B26" s="178">
        <v>119.30913000000001</v>
      </c>
      <c r="C26" s="178">
        <v>107.81769</v>
      </c>
      <c r="D26" s="55">
        <f t="shared" si="1"/>
        <v>-9.63165182748379</v>
      </c>
      <c r="E26" s="55">
        <f t="shared" si="2"/>
        <v>0.06309464572924874</v>
      </c>
      <c r="G26" s="145"/>
      <c r="H26" s="145"/>
    </row>
    <row r="27" spans="1:8" ht="15" customHeight="1">
      <c r="A27" s="177" t="s">
        <v>263</v>
      </c>
      <c r="B27" s="178">
        <v>70.45633000000001</v>
      </c>
      <c r="C27" s="178">
        <v>46.07293</v>
      </c>
      <c r="D27" s="55">
        <f t="shared" si="1"/>
        <v>-34.60782019159955</v>
      </c>
      <c r="E27" s="55">
        <f t="shared" si="2"/>
        <v>0.0269617647721675</v>
      </c>
      <c r="G27" s="145"/>
      <c r="H27" s="145"/>
    </row>
    <row r="28" spans="1:8" ht="15" customHeight="1">
      <c r="A28" s="177" t="s">
        <v>293</v>
      </c>
      <c r="B28" s="178">
        <v>0</v>
      </c>
      <c r="C28" s="178">
        <v>43.2</v>
      </c>
      <c r="D28" s="55"/>
      <c r="E28" s="55">
        <f t="shared" si="2"/>
        <v>0.025280533236276402</v>
      </c>
      <c r="G28" s="145"/>
      <c r="H28" s="145"/>
    </row>
    <row r="29" spans="1:8" ht="15" customHeight="1">
      <c r="A29" s="177" t="s">
        <v>277</v>
      </c>
      <c r="B29" s="178">
        <v>0.46032999999999996</v>
      </c>
      <c r="C29" s="178">
        <v>29.93311</v>
      </c>
      <c r="D29" s="55"/>
      <c r="E29" s="55"/>
      <c r="G29" s="145"/>
      <c r="H29" s="145"/>
    </row>
    <row r="30" spans="1:8" ht="15" customHeight="1">
      <c r="A30" s="177" t="s">
        <v>276</v>
      </c>
      <c r="B30" s="178">
        <v>3.59345</v>
      </c>
      <c r="C30" s="178">
        <v>26.65174</v>
      </c>
      <c r="D30" s="55">
        <f t="shared" si="1"/>
        <v>641.6755485675327</v>
      </c>
      <c r="E30" s="55"/>
      <c r="G30" s="145"/>
      <c r="H30" s="145"/>
    </row>
    <row r="31" spans="1:8" ht="15" customHeight="1">
      <c r="A31" s="177" t="s">
        <v>95</v>
      </c>
      <c r="B31" s="178">
        <v>28.29739</v>
      </c>
      <c r="C31" s="178">
        <v>5.2302</v>
      </c>
      <c r="D31" s="55">
        <f t="shared" si="1"/>
        <v>-81.51702330144228</v>
      </c>
      <c r="E31" s="55">
        <f t="shared" si="2"/>
        <v>0.0030607001141752964</v>
      </c>
      <c r="G31" s="145"/>
      <c r="H31" s="145"/>
    </row>
    <row r="32" spans="1:8" ht="15" customHeight="1">
      <c r="A32" s="177" t="s">
        <v>264</v>
      </c>
      <c r="B32" s="178">
        <v>0</v>
      </c>
      <c r="C32" s="178">
        <v>2.51317</v>
      </c>
      <c r="D32" s="55"/>
      <c r="E32" s="55">
        <f t="shared" si="2"/>
        <v>0.001470700872995666</v>
      </c>
      <c r="G32" s="145"/>
      <c r="H32" s="145"/>
    </row>
    <row r="33" spans="1:8" ht="15" customHeight="1">
      <c r="A33" s="177" t="s">
        <v>311</v>
      </c>
      <c r="B33" s="178">
        <v>0</v>
      </c>
      <c r="C33" s="178">
        <v>2.139</v>
      </c>
      <c r="D33" s="55"/>
      <c r="E33" s="55">
        <f t="shared" si="2"/>
        <v>0.0012517375137128522</v>
      </c>
      <c r="G33" s="145"/>
      <c r="H33" s="145"/>
    </row>
    <row r="34" spans="1:8" ht="15" customHeight="1">
      <c r="A34" s="177" t="s">
        <v>273</v>
      </c>
      <c r="B34" s="178">
        <v>0.27592</v>
      </c>
      <c r="C34" s="178">
        <v>0.51724</v>
      </c>
      <c r="D34" s="55">
        <f t="shared" si="1"/>
        <v>87.4601333719919</v>
      </c>
      <c r="E34" s="55">
        <f t="shared" si="2"/>
        <v>0.0003026875697021205</v>
      </c>
      <c r="G34" s="145"/>
      <c r="H34" s="145"/>
    </row>
    <row r="35" spans="1:8" ht="15" customHeight="1">
      <c r="A35" s="177" t="s">
        <v>92</v>
      </c>
      <c r="B35" s="178">
        <v>4.60989</v>
      </c>
      <c r="C35" s="178">
        <v>0.46088999999999997</v>
      </c>
      <c r="D35" s="55">
        <f t="shared" si="1"/>
        <v>-90.00214755666622</v>
      </c>
      <c r="E35" s="55">
        <f t="shared" si="2"/>
        <v>0.0002697116889645238</v>
      </c>
      <c r="G35" s="145"/>
      <c r="H35" s="145"/>
    </row>
    <row r="36" spans="1:8" ht="15" customHeight="1">
      <c r="A36" s="177" t="s">
        <v>274</v>
      </c>
      <c r="B36" s="178">
        <v>0</v>
      </c>
      <c r="C36" s="178">
        <v>0.35416000000000003</v>
      </c>
      <c r="D36" s="55"/>
      <c r="E36" s="55">
        <f t="shared" si="2"/>
        <v>0.0002072535567351771</v>
      </c>
      <c r="G36" s="145"/>
      <c r="H36" s="145"/>
    </row>
    <row r="37" spans="1:8" ht="15" customHeight="1">
      <c r="A37" s="177" t="s">
        <v>265</v>
      </c>
      <c r="B37" s="178">
        <v>0</v>
      </c>
      <c r="C37" s="178">
        <v>0.30949</v>
      </c>
      <c r="D37" s="55"/>
      <c r="E37" s="55"/>
      <c r="G37" s="145"/>
      <c r="H37" s="145"/>
    </row>
    <row r="38" spans="1:8" ht="15" customHeight="1">
      <c r="A38" s="177" t="s">
        <v>325</v>
      </c>
      <c r="B38" s="178">
        <v>0</v>
      </c>
      <c r="C38" s="178">
        <v>0.30394</v>
      </c>
      <c r="D38" s="55"/>
      <c r="E38" s="55"/>
      <c r="G38" s="145"/>
      <c r="H38" s="145"/>
    </row>
    <row r="39" spans="1:8" ht="15" customHeight="1">
      <c r="A39" s="177" t="s">
        <v>96</v>
      </c>
      <c r="B39" s="178">
        <v>70.758</v>
      </c>
      <c r="C39" s="178">
        <v>0.22826</v>
      </c>
      <c r="D39" s="55"/>
      <c r="E39" s="55"/>
      <c r="G39" s="145"/>
      <c r="H39" s="145"/>
    </row>
    <row r="40" spans="1:8" ht="15" customHeight="1">
      <c r="A40" s="177" t="s">
        <v>232</v>
      </c>
      <c r="B40" s="178">
        <v>0.36113</v>
      </c>
      <c r="C40" s="178">
        <v>0.16175</v>
      </c>
      <c r="D40" s="55"/>
      <c r="E40" s="55"/>
      <c r="G40" s="145"/>
      <c r="H40" s="145"/>
    </row>
    <row r="41" spans="1:8" ht="15" customHeight="1">
      <c r="A41" s="177" t="s">
        <v>234</v>
      </c>
      <c r="B41" s="178">
        <v>0</v>
      </c>
      <c r="C41" s="178">
        <v>0.05898</v>
      </c>
      <c r="D41" s="55"/>
      <c r="E41" s="55"/>
      <c r="G41" s="145"/>
      <c r="H41" s="145"/>
    </row>
    <row r="42" spans="1:8" ht="15" customHeight="1">
      <c r="A42" s="177" t="s">
        <v>292</v>
      </c>
      <c r="B42" s="178">
        <v>592.72664</v>
      </c>
      <c r="C42" s="178">
        <v>0</v>
      </c>
      <c r="D42" s="55"/>
      <c r="E42" s="55"/>
      <c r="G42" s="145"/>
      <c r="H42" s="145"/>
    </row>
    <row r="43" spans="1:8" ht="15" customHeight="1">
      <c r="A43" s="177" t="s">
        <v>275</v>
      </c>
      <c r="B43" s="178">
        <v>0.31847000000000003</v>
      </c>
      <c r="C43" s="178">
        <v>0</v>
      </c>
      <c r="D43" s="55"/>
      <c r="E43" s="55"/>
      <c r="G43" s="145"/>
      <c r="H43" s="145"/>
    </row>
    <row r="44" spans="1:8" ht="15" customHeight="1">
      <c r="A44" s="177" t="s">
        <v>97</v>
      </c>
      <c r="B44" s="178">
        <v>11.81798</v>
      </c>
      <c r="C44" s="178">
        <v>0</v>
      </c>
      <c r="D44" s="55"/>
      <c r="E44" s="55"/>
      <c r="G44" s="145"/>
      <c r="H44" s="145"/>
    </row>
    <row r="45" spans="1:8" ht="15" customHeight="1">
      <c r="A45" s="177" t="s">
        <v>266</v>
      </c>
      <c r="B45" s="178">
        <v>0.010119999999999999</v>
      </c>
      <c r="C45" s="178">
        <v>0</v>
      </c>
      <c r="D45" s="55"/>
      <c r="E45" s="55"/>
      <c r="G45" s="145"/>
      <c r="H45" s="145"/>
    </row>
    <row r="46" spans="1:8" ht="15" customHeight="1">
      <c r="A46" s="177" t="s">
        <v>312</v>
      </c>
      <c r="B46" s="178">
        <v>0.36235</v>
      </c>
      <c r="C46" s="178">
        <v>0</v>
      </c>
      <c r="D46" s="55"/>
      <c r="E46" s="55"/>
      <c r="G46" s="145"/>
      <c r="H46" s="145"/>
    </row>
    <row r="47" spans="1:8" ht="15" customHeight="1">
      <c r="A47" s="177" t="s">
        <v>237</v>
      </c>
      <c r="B47" s="178">
        <v>0.10853</v>
      </c>
      <c r="C47" s="178">
        <v>0</v>
      </c>
      <c r="D47" s="55"/>
      <c r="E47" s="55"/>
      <c r="G47" s="145"/>
      <c r="H47" s="145"/>
    </row>
    <row r="48" spans="1:8" ht="15" customHeight="1">
      <c r="A48" s="24" t="s">
        <v>77</v>
      </c>
      <c r="B48" s="28">
        <f>SUM(B7:B47)</f>
        <v>182418.88417999996</v>
      </c>
      <c r="C48" s="28">
        <f>SUM(C7:C47)</f>
        <v>170882.47149000003</v>
      </c>
      <c r="D48" s="55">
        <f>(C48/B48-1)*100</f>
        <v>-6.3241329108320254</v>
      </c>
      <c r="E48" s="55">
        <f>C48/$C$48*100</f>
        <v>100</v>
      </c>
      <c r="G48" s="145"/>
      <c r="H48" s="145"/>
    </row>
    <row r="49" spans="1:5" ht="15" customHeight="1">
      <c r="A49" s="47" t="s">
        <v>195</v>
      </c>
      <c r="B49" s="53"/>
      <c r="C49" s="53"/>
      <c r="D49" s="53"/>
      <c r="E49" s="54"/>
    </row>
    <row r="50" spans="1:5" ht="15" customHeight="1">
      <c r="A50" s="47" t="s">
        <v>214</v>
      </c>
      <c r="B50" s="53"/>
      <c r="C50" s="53"/>
      <c r="D50" s="53"/>
      <c r="E50" s="54"/>
    </row>
    <row r="51" spans="7:8" ht="15" customHeight="1">
      <c r="G51" s="145"/>
      <c r="H51" s="145"/>
    </row>
    <row r="52" ht="15" customHeight="1"/>
    <row r="53" spans="2:8" ht="15" customHeight="1">
      <c r="B53" s="29"/>
      <c r="H53" s="145"/>
    </row>
    <row r="54" ht="15" customHeight="1">
      <c r="C54" s="145"/>
    </row>
    <row r="55" ht="15" customHeight="1"/>
    <row r="56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L14" sqref="L14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7" t="s">
        <v>176</v>
      </c>
      <c r="B1" s="217"/>
      <c r="C1" s="217"/>
      <c r="D1" s="217"/>
      <c r="E1" s="217"/>
      <c r="F1" s="217"/>
      <c r="G1" s="217"/>
      <c r="H1" s="217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20" t="s">
        <v>5</v>
      </c>
      <c r="B3" s="220"/>
      <c r="C3" s="220"/>
      <c r="D3" s="220"/>
      <c r="E3" s="220"/>
      <c r="F3" s="220"/>
      <c r="G3" s="220"/>
      <c r="H3" s="220"/>
    </row>
    <row r="4" spans="1:8" ht="15" customHeight="1">
      <c r="A4" s="225" t="s">
        <v>326</v>
      </c>
      <c r="B4" s="225"/>
      <c r="C4" s="225"/>
      <c r="D4" s="225"/>
      <c r="E4" s="225"/>
      <c r="F4" s="225"/>
      <c r="G4" s="225"/>
      <c r="H4" s="225"/>
    </row>
    <row r="5" spans="1:8" ht="15" customHeight="1">
      <c r="A5" s="36" t="s">
        <v>98</v>
      </c>
      <c r="B5" s="221" t="s">
        <v>99</v>
      </c>
      <c r="C5" s="220" t="s">
        <v>100</v>
      </c>
      <c r="D5" s="220"/>
      <c r="E5" s="36" t="s">
        <v>63</v>
      </c>
      <c r="F5" s="220" t="s">
        <v>206</v>
      </c>
      <c r="G5" s="220"/>
      <c r="H5" s="36" t="s">
        <v>63</v>
      </c>
    </row>
    <row r="6" spans="1:14" ht="15" customHeight="1">
      <c r="A6" s="50" t="s">
        <v>101</v>
      </c>
      <c r="B6" s="224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186</v>
      </c>
      <c r="C7" s="159">
        <v>4.296907699999999</v>
      </c>
      <c r="D7" s="159">
        <v>49.29618</v>
      </c>
      <c r="E7" s="118">
        <f aca="true" t="shared" si="0" ref="E7:E36">(D7/C7-1)*100</f>
        <v>1047.2478219627571</v>
      </c>
      <c r="F7" s="159">
        <v>10.006459999999999</v>
      </c>
      <c r="G7" s="159">
        <v>30.26202</v>
      </c>
      <c r="H7" s="118">
        <f aca="true" t="shared" si="1" ref="H7:H42">(G7/F7-1)*100</f>
        <v>202.42483355752188</v>
      </c>
      <c r="J7" s="29"/>
      <c r="K7" s="29"/>
      <c r="L7" s="29"/>
      <c r="M7" s="29"/>
      <c r="N7" s="29"/>
    </row>
    <row r="8" spans="1:8" ht="15" customHeight="1">
      <c r="A8" s="59">
        <v>4012000</v>
      </c>
      <c r="B8" s="11" t="s">
        <v>283</v>
      </c>
      <c r="C8" s="144">
        <v>0.0182336</v>
      </c>
      <c r="D8" s="144">
        <v>52.6634946</v>
      </c>
      <c r="E8" s="60"/>
      <c r="F8" s="144">
        <v>0.26675</v>
      </c>
      <c r="G8" s="144">
        <v>35.91248</v>
      </c>
      <c r="H8" s="60"/>
    </row>
    <row r="9" spans="1:14" ht="15" customHeight="1">
      <c r="A9" s="59">
        <v>4013000</v>
      </c>
      <c r="B9" s="10" t="s">
        <v>188</v>
      </c>
      <c r="C9" s="144">
        <v>305.10228090000004</v>
      </c>
      <c r="D9" s="144">
        <v>44.0443877</v>
      </c>
      <c r="E9" s="60">
        <f t="shared" si="0"/>
        <v>-85.56405820039217</v>
      </c>
      <c r="F9" s="144">
        <v>697.46764</v>
      </c>
      <c r="G9" s="144">
        <v>18.256790000000002</v>
      </c>
      <c r="H9" s="60">
        <f t="shared" si="1"/>
        <v>-97.38241762728948</v>
      </c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248</v>
      </c>
      <c r="C10" s="144">
        <v>8344.8655115</v>
      </c>
      <c r="D10" s="144">
        <v>10164.540015499999</v>
      </c>
      <c r="E10" s="60">
        <f t="shared" si="0"/>
        <v>21.80591768066624</v>
      </c>
      <c r="F10" s="144">
        <v>22043.550059999998</v>
      </c>
      <c r="G10" s="144">
        <v>21880.16977</v>
      </c>
      <c r="H10" s="60">
        <f t="shared" si="1"/>
        <v>-0.7411704991042489</v>
      </c>
      <c r="J10" s="29"/>
      <c r="K10" s="29"/>
      <c r="L10" s="29"/>
      <c r="M10" s="29"/>
      <c r="N10" s="29"/>
    </row>
    <row r="11" spans="1:14" ht="15" customHeight="1">
      <c r="A11" s="59">
        <v>4022111</v>
      </c>
      <c r="B11" s="10" t="s">
        <v>279</v>
      </c>
      <c r="C11" s="144">
        <v>44.002269999999996</v>
      </c>
      <c r="D11" s="144">
        <v>46.2717162</v>
      </c>
      <c r="E11" s="60">
        <f t="shared" si="0"/>
        <v>5.157566189198892</v>
      </c>
      <c r="F11" s="144">
        <v>117.73621</v>
      </c>
      <c r="G11" s="144">
        <v>90.78253</v>
      </c>
      <c r="H11" s="60">
        <f t="shared" si="1"/>
        <v>-22.89327981595467</v>
      </c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278</v>
      </c>
      <c r="C12" s="144">
        <v>0.0288</v>
      </c>
      <c r="D12" s="144">
        <v>0.001</v>
      </c>
      <c r="E12" s="60">
        <f t="shared" si="0"/>
        <v>-96.52777777777779</v>
      </c>
      <c r="F12" s="144">
        <v>0.37035</v>
      </c>
      <c r="G12" s="144">
        <v>0.05525</v>
      </c>
      <c r="H12" s="60">
        <f t="shared" si="1"/>
        <v>-85.08167949237209</v>
      </c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284</v>
      </c>
      <c r="C13" s="144">
        <v>0.003</v>
      </c>
      <c r="D13" s="144">
        <v>2.7</v>
      </c>
      <c r="E13" s="60"/>
      <c r="F13" s="144">
        <v>0.00034</v>
      </c>
      <c r="G13" s="144">
        <v>12.47215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280</v>
      </c>
      <c r="C14" s="144">
        <v>0.783</v>
      </c>
      <c r="D14" s="144">
        <v>0.37517700000000004</v>
      </c>
      <c r="E14" s="60">
        <f t="shared" si="0"/>
        <v>-52.084674329501915</v>
      </c>
      <c r="F14" s="144">
        <v>19.1448</v>
      </c>
      <c r="G14" s="144">
        <v>10.60304</v>
      </c>
      <c r="H14" s="60">
        <f t="shared" si="1"/>
        <v>-44.61660607580126</v>
      </c>
      <c r="J14" s="29"/>
      <c r="K14" s="29"/>
      <c r="L14" s="29"/>
      <c r="M14" s="29"/>
      <c r="N14" s="29"/>
    </row>
    <row r="15" spans="1:14" ht="15" customHeight="1">
      <c r="A15" s="59">
        <v>4022117</v>
      </c>
      <c r="B15" s="10" t="s">
        <v>298</v>
      </c>
      <c r="C15" s="144">
        <v>0.0027077</v>
      </c>
      <c r="D15" s="144">
        <v>0</v>
      </c>
      <c r="E15" s="60"/>
      <c r="F15" s="144">
        <v>0.046770000000000006</v>
      </c>
      <c r="G15" s="144">
        <v>0</v>
      </c>
      <c r="H15" s="60"/>
      <c r="J15" s="29"/>
      <c r="K15" s="29"/>
      <c r="L15" s="29"/>
      <c r="M15" s="29"/>
      <c r="N15" s="29"/>
    </row>
    <row r="16" spans="1:8" ht="15" customHeight="1">
      <c r="A16" s="59">
        <v>4022118</v>
      </c>
      <c r="B16" s="10" t="s">
        <v>185</v>
      </c>
      <c r="C16" s="144">
        <v>6091.0260662</v>
      </c>
      <c r="D16" s="144">
        <v>5666.7468985000005</v>
      </c>
      <c r="E16" s="60">
        <f t="shared" si="0"/>
        <v>-6.965643605670757</v>
      </c>
      <c r="F16" s="144">
        <v>18771.18937</v>
      </c>
      <c r="G16" s="144">
        <v>14427.4047</v>
      </c>
      <c r="H16" s="60">
        <f t="shared" si="1"/>
        <v>-23.140700274124406</v>
      </c>
    </row>
    <row r="17" spans="1:14" ht="15" customHeight="1">
      <c r="A17" s="165">
        <v>4022120</v>
      </c>
      <c r="B17" s="166" t="s">
        <v>194</v>
      </c>
      <c r="C17" s="144">
        <v>3.76929</v>
      </c>
      <c r="D17" s="144">
        <v>0.496</v>
      </c>
      <c r="E17" s="60">
        <f t="shared" si="0"/>
        <v>-86.84102311045316</v>
      </c>
      <c r="F17" s="144">
        <v>22.81089</v>
      </c>
      <c r="G17" s="144">
        <v>3.32429</v>
      </c>
      <c r="H17" s="60">
        <f t="shared" si="1"/>
        <v>-85.42674135029365</v>
      </c>
      <c r="J17" s="29"/>
      <c r="K17" s="29"/>
      <c r="L17" s="29"/>
      <c r="M17" s="29"/>
      <c r="N17" s="29"/>
    </row>
    <row r="18" spans="1:14" ht="15" customHeight="1">
      <c r="A18" s="165">
        <v>4022916</v>
      </c>
      <c r="B18" s="166" t="s">
        <v>243</v>
      </c>
      <c r="C18" s="144">
        <v>0</v>
      </c>
      <c r="D18" s="144">
        <v>0.054</v>
      </c>
      <c r="E18" s="60"/>
      <c r="F18" s="144">
        <v>0</v>
      </c>
      <c r="G18" s="144">
        <v>0.5767100000000001</v>
      </c>
      <c r="H18" s="60"/>
      <c r="J18" s="29"/>
      <c r="K18" s="29"/>
      <c r="L18" s="29"/>
      <c r="M18" s="29"/>
      <c r="N18" s="29"/>
    </row>
    <row r="19" spans="1:8" ht="15" customHeight="1">
      <c r="A19" s="165">
        <v>4022917</v>
      </c>
      <c r="B19" s="166" t="s">
        <v>260</v>
      </c>
      <c r="C19" s="144">
        <v>0</v>
      </c>
      <c r="D19" s="144">
        <v>0.054</v>
      </c>
      <c r="E19" s="60"/>
      <c r="F19" s="144">
        <v>0</v>
      </c>
      <c r="G19" s="144">
        <v>0.65413</v>
      </c>
      <c r="H19" s="60"/>
    </row>
    <row r="20" spans="1:8" ht="15" customHeight="1">
      <c r="A20" s="165">
        <v>4022918</v>
      </c>
      <c r="B20" s="202" t="s">
        <v>285</v>
      </c>
      <c r="C20" s="144">
        <v>50.4</v>
      </c>
      <c r="D20" s="144">
        <v>0.400128</v>
      </c>
      <c r="E20" s="60">
        <f t="shared" si="0"/>
        <v>-99.20609523809524</v>
      </c>
      <c r="F20" s="144">
        <v>141.29868</v>
      </c>
      <c r="G20" s="144">
        <v>0.38097000000000003</v>
      </c>
      <c r="H20" s="60">
        <f t="shared" si="1"/>
        <v>-99.7303796468587</v>
      </c>
    </row>
    <row r="21" spans="1:14" ht="15" customHeight="1">
      <c r="A21" s="59">
        <v>4029110</v>
      </c>
      <c r="B21" s="10" t="s">
        <v>249</v>
      </c>
      <c r="C21" s="144">
        <v>1829.2788864</v>
      </c>
      <c r="D21" s="144">
        <v>2205.8796616000004</v>
      </c>
      <c r="E21" s="60">
        <f t="shared" si="0"/>
        <v>20.58738981791599</v>
      </c>
      <c r="F21" s="144">
        <v>2647.60908</v>
      </c>
      <c r="G21" s="144">
        <v>2456.81384</v>
      </c>
      <c r="H21" s="60">
        <f t="shared" si="1"/>
        <v>-7.206322165959655</v>
      </c>
      <c r="J21" s="29"/>
      <c r="K21" s="29"/>
      <c r="L21" s="29"/>
      <c r="M21" s="29"/>
      <c r="N21" s="29"/>
    </row>
    <row r="22" spans="1:8" ht="15" customHeight="1">
      <c r="A22" s="59">
        <v>4029910</v>
      </c>
      <c r="B22" s="10" t="s">
        <v>81</v>
      </c>
      <c r="C22" s="144">
        <v>159.8647055</v>
      </c>
      <c r="D22" s="144">
        <v>266.87601770000003</v>
      </c>
      <c r="E22" s="60">
        <f t="shared" si="0"/>
        <v>66.93867283920278</v>
      </c>
      <c r="F22" s="144">
        <v>240.33972</v>
      </c>
      <c r="G22" s="144">
        <v>368.30251</v>
      </c>
      <c r="H22" s="60">
        <f t="shared" si="1"/>
        <v>53.242464458226046</v>
      </c>
    </row>
    <row r="23" spans="1:10" ht="15" customHeight="1">
      <c r="A23" s="59">
        <v>4029990</v>
      </c>
      <c r="B23" s="10" t="s">
        <v>189</v>
      </c>
      <c r="C23" s="144">
        <v>118.8481089</v>
      </c>
      <c r="D23" s="144">
        <v>108.6725735</v>
      </c>
      <c r="E23" s="60">
        <f t="shared" si="0"/>
        <v>-8.561798327444825</v>
      </c>
      <c r="F23" s="144">
        <v>181.84116</v>
      </c>
      <c r="G23" s="144">
        <v>171.28944</v>
      </c>
      <c r="H23" s="60">
        <f t="shared" si="1"/>
        <v>-5.802712653174891</v>
      </c>
      <c r="J23" s="29"/>
    </row>
    <row r="24" spans="1:10" ht="15" customHeight="1">
      <c r="A24" s="59">
        <v>4031000</v>
      </c>
      <c r="B24" s="10" t="s">
        <v>79</v>
      </c>
      <c r="C24" s="144">
        <v>57.1555671</v>
      </c>
      <c r="D24" s="144">
        <v>121.1522288</v>
      </c>
      <c r="E24" s="60">
        <f t="shared" si="0"/>
        <v>111.96925329781217</v>
      </c>
      <c r="F24" s="144">
        <v>137.41973000000002</v>
      </c>
      <c r="G24" s="144">
        <v>119.27954</v>
      </c>
      <c r="H24" s="60">
        <f t="shared" si="1"/>
        <v>-13.20057170829838</v>
      </c>
      <c r="J24" s="29"/>
    </row>
    <row r="25" spans="1:14" ht="15" customHeight="1">
      <c r="A25" s="59">
        <v>4039000</v>
      </c>
      <c r="B25" s="10" t="s">
        <v>183</v>
      </c>
      <c r="C25" s="144">
        <v>179.51412</v>
      </c>
      <c r="D25" s="144">
        <v>40.1744</v>
      </c>
      <c r="E25" s="60">
        <f t="shared" si="0"/>
        <v>-77.62047910214528</v>
      </c>
      <c r="F25" s="144">
        <v>374.54208</v>
      </c>
      <c r="G25" s="144">
        <v>88.08611</v>
      </c>
      <c r="H25" s="60">
        <f t="shared" si="1"/>
        <v>-76.48165194148545</v>
      </c>
      <c r="J25" s="29"/>
      <c r="K25" s="29"/>
      <c r="L25" s="29"/>
      <c r="M25" s="29"/>
      <c r="N25" s="29"/>
    </row>
    <row r="26" spans="1:14" ht="15" customHeight="1">
      <c r="A26" s="59">
        <v>4041000</v>
      </c>
      <c r="B26" s="10" t="s">
        <v>102</v>
      </c>
      <c r="C26" s="144">
        <v>3079.077</v>
      </c>
      <c r="D26" s="144">
        <v>2503.3579173</v>
      </c>
      <c r="E26" s="60">
        <f t="shared" si="0"/>
        <v>-18.697781273414094</v>
      </c>
      <c r="F26" s="144">
        <v>4531.4780599999995</v>
      </c>
      <c r="G26" s="144">
        <v>2552.67196</v>
      </c>
      <c r="H26" s="60">
        <f t="shared" si="1"/>
        <v>-43.66800575439617</v>
      </c>
      <c r="J26" s="29"/>
      <c r="K26" s="29"/>
      <c r="L26" s="29"/>
      <c r="M26" s="29"/>
      <c r="N26" s="29"/>
    </row>
    <row r="27" spans="1:10" ht="15" customHeight="1">
      <c r="A27" s="137">
        <v>4049000</v>
      </c>
      <c r="B27" s="10" t="s">
        <v>177</v>
      </c>
      <c r="C27" s="144">
        <v>785.8952138000001</v>
      </c>
      <c r="D27" s="144">
        <v>739.8278213</v>
      </c>
      <c r="E27" s="60">
        <f t="shared" si="0"/>
        <v>-5.861772879014326</v>
      </c>
      <c r="F27" s="144">
        <v>5334.56392</v>
      </c>
      <c r="G27" s="144">
        <v>3510.2675099999997</v>
      </c>
      <c r="H27" s="60">
        <f t="shared" si="1"/>
        <v>-34.197667088784264</v>
      </c>
      <c r="J27" s="29"/>
    </row>
    <row r="28" spans="1:8" ht="15" customHeight="1">
      <c r="A28" s="59">
        <v>4051000</v>
      </c>
      <c r="B28" s="10" t="s">
        <v>103</v>
      </c>
      <c r="C28" s="144">
        <v>2960.7438475000004</v>
      </c>
      <c r="D28" s="144">
        <v>4770.3704755</v>
      </c>
      <c r="E28" s="60">
        <f t="shared" si="0"/>
        <v>61.12067511439789</v>
      </c>
      <c r="F28" s="144">
        <v>10895.993380000002</v>
      </c>
      <c r="G28" s="144">
        <v>14686.11843</v>
      </c>
      <c r="H28" s="60">
        <f t="shared" si="1"/>
        <v>34.78457555744219</v>
      </c>
    </row>
    <row r="29" spans="1:8" ht="15" customHeight="1">
      <c r="A29" s="59">
        <v>4052000</v>
      </c>
      <c r="B29" s="10" t="s">
        <v>289</v>
      </c>
      <c r="C29" s="144">
        <v>0.6</v>
      </c>
      <c r="D29" s="144">
        <v>3.4227885000000002</v>
      </c>
      <c r="E29" s="60">
        <f t="shared" si="0"/>
        <v>470.4647500000001</v>
      </c>
      <c r="F29" s="144">
        <v>3.2184899999999996</v>
      </c>
      <c r="G29" s="144">
        <v>15.77454</v>
      </c>
      <c r="H29" s="60">
        <f t="shared" si="1"/>
        <v>390.12238658501354</v>
      </c>
    </row>
    <row r="30" spans="1:8" ht="15" customHeight="1">
      <c r="A30" s="59">
        <v>4059000</v>
      </c>
      <c r="B30" s="10" t="s">
        <v>281</v>
      </c>
      <c r="C30" s="144">
        <v>11.46687</v>
      </c>
      <c r="D30" s="144">
        <v>5.15175</v>
      </c>
      <c r="E30" s="60">
        <f t="shared" si="0"/>
        <v>-55.07274434959149</v>
      </c>
      <c r="F30" s="144">
        <v>57.49331</v>
      </c>
      <c r="G30" s="144">
        <v>22.86695</v>
      </c>
      <c r="H30" s="60">
        <f t="shared" si="1"/>
        <v>-60.22676377477658</v>
      </c>
    </row>
    <row r="31" spans="1:8" ht="15" customHeight="1">
      <c r="A31" s="59"/>
      <c r="C31" s="26"/>
      <c r="D31" s="26"/>
      <c r="E31" s="60"/>
      <c r="F31" s="26"/>
      <c r="G31" s="26"/>
      <c r="H31" s="60"/>
    </row>
    <row r="32" spans="1:8" ht="15" customHeight="1">
      <c r="A32" s="59">
        <v>4061000</v>
      </c>
      <c r="B32" s="10" t="s">
        <v>191</v>
      </c>
      <c r="C32" s="179">
        <v>7828.295778199999</v>
      </c>
      <c r="D32" s="179">
        <v>8289.446935</v>
      </c>
      <c r="E32" s="60">
        <f t="shared" si="0"/>
        <v>5.890824387144389</v>
      </c>
      <c r="F32" s="179">
        <v>31579.000620000003</v>
      </c>
      <c r="G32" s="179">
        <v>31877.120890000002</v>
      </c>
      <c r="H32" s="60">
        <f t="shared" si="1"/>
        <v>0.944045929722015</v>
      </c>
    </row>
    <row r="33" spans="1:8" ht="15" customHeight="1">
      <c r="A33" s="59">
        <v>4062000</v>
      </c>
      <c r="B33" s="10" t="s">
        <v>104</v>
      </c>
      <c r="C33" s="179">
        <v>319.5251658</v>
      </c>
      <c r="D33" s="179">
        <v>1114.8644137</v>
      </c>
      <c r="E33" s="60">
        <f t="shared" si="0"/>
        <v>248.91286603629385</v>
      </c>
      <c r="F33" s="179">
        <v>2882.1949799999998</v>
      </c>
      <c r="G33" s="179">
        <v>5424.02493</v>
      </c>
      <c r="H33" s="60">
        <f t="shared" si="1"/>
        <v>88.19077014699401</v>
      </c>
    </row>
    <row r="34" spans="1:8" ht="15" customHeight="1">
      <c r="A34" s="59">
        <v>4063000</v>
      </c>
      <c r="B34" s="10" t="s">
        <v>184</v>
      </c>
      <c r="C34" s="179">
        <v>1206.8746835</v>
      </c>
      <c r="D34" s="179">
        <v>2057.899457</v>
      </c>
      <c r="E34" s="60">
        <f t="shared" si="0"/>
        <v>70.51475891697253</v>
      </c>
      <c r="F34" s="179">
        <v>5448.76359</v>
      </c>
      <c r="G34" s="179">
        <v>8696.59958</v>
      </c>
      <c r="H34" s="60">
        <f t="shared" si="1"/>
        <v>59.60684357751702</v>
      </c>
    </row>
    <row r="35" spans="1:8" ht="15" customHeight="1">
      <c r="A35" s="59">
        <v>4064000</v>
      </c>
      <c r="B35" s="10" t="s">
        <v>105</v>
      </c>
      <c r="C35" s="179">
        <v>212.20372229999998</v>
      </c>
      <c r="D35" s="179">
        <v>220.8858884</v>
      </c>
      <c r="E35" s="60">
        <f t="shared" si="0"/>
        <v>4.0914296911935155</v>
      </c>
      <c r="F35" s="179">
        <v>1822.23028</v>
      </c>
      <c r="G35" s="179">
        <v>1555.3047</v>
      </c>
      <c r="H35" s="60">
        <f t="shared" si="1"/>
        <v>-14.648290225975181</v>
      </c>
    </row>
    <row r="36" spans="1:8" ht="15" customHeight="1">
      <c r="A36" s="59">
        <v>4069000</v>
      </c>
      <c r="B36" s="10" t="s">
        <v>190</v>
      </c>
      <c r="C36" s="179">
        <v>15138.5440032</v>
      </c>
      <c r="D36" s="179">
        <v>15972.40107</v>
      </c>
      <c r="E36" s="60">
        <f t="shared" si="0"/>
        <v>5.50817216387347</v>
      </c>
      <c r="F36" s="179">
        <v>53287.08049</v>
      </c>
      <c r="G36" s="179">
        <v>47222.563409999995</v>
      </c>
      <c r="H36" s="60">
        <f t="shared" si="1"/>
        <v>-11.380839453454561</v>
      </c>
    </row>
    <row r="37" spans="1:8" ht="15" customHeight="1">
      <c r="A37" s="59"/>
      <c r="B37" s="10" t="s">
        <v>165</v>
      </c>
      <c r="C37" s="26">
        <f>SUM(C32:C36)</f>
        <v>24705.443353000002</v>
      </c>
      <c r="D37" s="26">
        <f>SUM(D32:D36)</f>
        <v>27655.4977641</v>
      </c>
      <c r="E37" s="60">
        <f>(D37/C37-1)*100</f>
        <v>11.940908604426115</v>
      </c>
      <c r="F37" s="26">
        <f>SUM(F32:F36)</f>
        <v>95019.26996</v>
      </c>
      <c r="G37" s="26">
        <f>SUM(G32:G36)</f>
        <v>94775.61351</v>
      </c>
      <c r="H37" s="60">
        <f t="shared" si="1"/>
        <v>-0.2564284593036592</v>
      </c>
    </row>
    <row r="38" spans="1:11" ht="15" customHeight="1">
      <c r="A38" s="59"/>
      <c r="C38" s="26"/>
      <c r="D38" s="26"/>
      <c r="E38" s="60"/>
      <c r="F38" s="26"/>
      <c r="G38" s="26"/>
      <c r="H38" s="60"/>
      <c r="K38" s="29"/>
    </row>
    <row r="39" spans="1:8" ht="15" customHeight="1">
      <c r="A39" s="59">
        <v>19011010</v>
      </c>
      <c r="B39" s="10" t="s">
        <v>187</v>
      </c>
      <c r="C39" s="179">
        <v>3089.8371573</v>
      </c>
      <c r="D39" s="179">
        <v>2412.391035</v>
      </c>
      <c r="E39" s="60">
        <f>(D39/C39-1)*100</f>
        <v>-21.924978172376385</v>
      </c>
      <c r="F39" s="179">
        <v>18589.90918</v>
      </c>
      <c r="G39" s="179">
        <v>13474.91559</v>
      </c>
      <c r="H39" s="60">
        <f t="shared" si="1"/>
        <v>-27.514892840374806</v>
      </c>
    </row>
    <row r="40" spans="1:8" ht="15" customHeight="1">
      <c r="A40" s="59">
        <v>19019011</v>
      </c>
      <c r="B40" s="10" t="s">
        <v>106</v>
      </c>
      <c r="C40" s="179">
        <v>1160.6079173</v>
      </c>
      <c r="D40" s="179">
        <v>986.6115532</v>
      </c>
      <c r="E40" s="60">
        <f>(D40/C40-1)*100</f>
        <v>-14.99182984248285</v>
      </c>
      <c r="F40" s="179">
        <v>2408.16247</v>
      </c>
      <c r="G40" s="179">
        <v>1818.9866100000002</v>
      </c>
      <c r="H40" s="60">
        <f t="shared" si="1"/>
        <v>-24.465785317217403</v>
      </c>
    </row>
    <row r="41" spans="1:8" ht="15" customHeight="1">
      <c r="A41" s="59">
        <v>22029031</v>
      </c>
      <c r="B41" s="10" t="s">
        <v>252</v>
      </c>
      <c r="C41" s="179">
        <v>20.986498599999997</v>
      </c>
      <c r="D41" s="179">
        <v>28.204240000000002</v>
      </c>
      <c r="E41" s="60">
        <f>(D41/C41-1)*100</f>
        <v>34.39230877703443</v>
      </c>
      <c r="F41" s="179">
        <v>122.33828</v>
      </c>
      <c r="G41" s="179">
        <v>131.42746</v>
      </c>
      <c r="H41" s="60">
        <f t="shared" si="1"/>
        <v>7.42954699052496</v>
      </c>
    </row>
    <row r="42" spans="1:11" ht="15" customHeight="1">
      <c r="A42" s="59">
        <v>22029032</v>
      </c>
      <c r="B42" s="10" t="s">
        <v>250</v>
      </c>
      <c r="C42" s="179">
        <v>27.35314</v>
      </c>
      <c r="D42" s="179">
        <v>56.014225599999996</v>
      </c>
      <c r="E42" s="60">
        <f>(D42/C42-1)*100</f>
        <v>104.7817018448339</v>
      </c>
      <c r="F42" s="179">
        <v>50.81704</v>
      </c>
      <c r="G42" s="179">
        <v>179.20266</v>
      </c>
      <c r="H42" s="60">
        <f t="shared" si="1"/>
        <v>252.64285365696236</v>
      </c>
      <c r="J42" s="29"/>
      <c r="K42" s="29"/>
    </row>
    <row r="43" spans="1:8" ht="15" customHeight="1">
      <c r="A43" s="21"/>
      <c r="B43" s="10" t="s">
        <v>107</v>
      </c>
      <c r="C43" s="28"/>
      <c r="D43" s="28"/>
      <c r="E43" s="69"/>
      <c r="F43" s="28">
        <f>SUM(F7:F42)-F37</f>
        <v>182418.88418000005</v>
      </c>
      <c r="G43" s="28">
        <f>SUM(G7:G42)-G37</f>
        <v>170882.47149000003</v>
      </c>
      <c r="H43" s="69">
        <f>(G43/F43-1)*100</f>
        <v>-6.32413291083207</v>
      </c>
    </row>
    <row r="44" spans="1:8" ht="12">
      <c r="A44" s="47" t="s">
        <v>195</v>
      </c>
      <c r="B44" s="53"/>
      <c r="C44" s="53"/>
      <c r="D44" s="53"/>
      <c r="E44" s="53"/>
      <c r="F44" s="53"/>
      <c r="G44" s="53"/>
      <c r="H44" s="54"/>
    </row>
    <row r="45" spans="1:8" ht="12">
      <c r="A45" s="11"/>
      <c r="B45" s="11"/>
      <c r="C45" s="11"/>
      <c r="D45" s="34"/>
      <c r="E45" s="11"/>
      <c r="F45" s="223"/>
      <c r="G45" s="223"/>
      <c r="H45" s="34"/>
    </row>
    <row r="46" spans="4:8" ht="12">
      <c r="D46" s="34"/>
      <c r="E46" s="11"/>
      <c r="F46" s="34"/>
      <c r="G46" s="34"/>
      <c r="H46" s="34"/>
    </row>
    <row r="47" spans="4:8" ht="12">
      <c r="D47" s="44"/>
      <c r="E47" s="44"/>
      <c r="F47" s="11"/>
      <c r="G47" s="11"/>
      <c r="H47" s="44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44"/>
      <c r="G78" s="44"/>
      <c r="H78" s="62"/>
    </row>
    <row r="79" spans="4:8" ht="12">
      <c r="D79" s="11"/>
      <c r="E79" s="11"/>
      <c r="F79" s="11"/>
      <c r="G79" s="11"/>
      <c r="H79" s="62"/>
    </row>
  </sheetData>
  <sheetProtection/>
  <mergeCells count="7">
    <mergeCell ref="F45:G45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C8" sqref="C8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7" t="s">
        <v>178</v>
      </c>
      <c r="B2" s="217"/>
      <c r="C2" s="217"/>
      <c r="D2" s="217"/>
    </row>
    <row r="3" spans="1:4" ht="15" customHeight="1">
      <c r="A3" s="34"/>
      <c r="B3" s="34"/>
      <c r="C3" s="34"/>
      <c r="D3" s="34"/>
    </row>
    <row r="4" spans="1:4" ht="15" customHeight="1">
      <c r="A4" s="220" t="s">
        <v>5</v>
      </c>
      <c r="B4" s="220"/>
      <c r="C4" s="220"/>
      <c r="D4" s="220"/>
    </row>
    <row r="5" spans="1:4" ht="15" customHeight="1">
      <c r="A5" s="226" t="s">
        <v>327</v>
      </c>
      <c r="B5" s="226"/>
      <c r="C5" s="226"/>
      <c r="D5" s="226"/>
    </row>
    <row r="6" spans="1:9" ht="15" customHeight="1">
      <c r="A6" s="221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4"/>
      <c r="B7" s="37" t="s">
        <v>119</v>
      </c>
      <c r="C7" s="25" t="s">
        <v>206</v>
      </c>
      <c r="D7" s="25" t="s">
        <v>205</v>
      </c>
    </row>
    <row r="8" spans="1:9" ht="15" customHeight="1">
      <c r="A8" s="38" t="s">
        <v>112</v>
      </c>
      <c r="B8" s="184">
        <v>5667.147</v>
      </c>
      <c r="C8" s="184">
        <v>14427.786</v>
      </c>
      <c r="D8" s="52">
        <f aca="true" t="shared" si="0" ref="D8:D13">C8/B8*1000</f>
        <v>2545.8640829327346</v>
      </c>
      <c r="G8" s="29"/>
      <c r="H8" s="29"/>
      <c r="I8" s="29"/>
    </row>
    <row r="9" spans="1:33" ht="15" customHeight="1">
      <c r="A9" s="21" t="s">
        <v>111</v>
      </c>
      <c r="B9" s="179">
        <v>10213.996</v>
      </c>
      <c r="C9" s="179">
        <v>21995.314</v>
      </c>
      <c r="D9" s="52">
        <f t="shared" si="0"/>
        <v>2153.4484642445523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9">
        <v>3283.36</v>
      </c>
      <c r="C10" s="179">
        <v>6151.026</v>
      </c>
      <c r="D10" s="52">
        <f t="shared" si="0"/>
        <v>1873.3937186296962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9">
        <v>27655.498</v>
      </c>
      <c r="C11" s="179">
        <v>94775.614</v>
      </c>
      <c r="D11" s="52">
        <f t="shared" si="0"/>
        <v>3427.008040137263</v>
      </c>
      <c r="G11" s="29"/>
      <c r="I11" s="29"/>
    </row>
    <row r="12" spans="1:4" ht="26.25" customHeight="1">
      <c r="A12" s="139" t="s">
        <v>187</v>
      </c>
      <c r="B12" s="183">
        <v>2412.391</v>
      </c>
      <c r="C12" s="183">
        <v>13474.916</v>
      </c>
      <c r="D12" s="141">
        <f t="shared" si="0"/>
        <v>5585.70977921904</v>
      </c>
    </row>
    <row r="13" spans="1:7" ht="15" customHeight="1">
      <c r="A13" s="21" t="s">
        <v>114</v>
      </c>
      <c r="B13" s="179">
        <v>8698.856</v>
      </c>
      <c r="C13" s="179">
        <v>20057.818</v>
      </c>
      <c r="D13" s="52">
        <f t="shared" si="0"/>
        <v>2305.7995212244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57931.24800000001</v>
      </c>
      <c r="C15" s="26">
        <f>SUM(C8:C13)</f>
        <v>170882.474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195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14427.786</v>
      </c>
      <c r="AH21" s="66">
        <f aca="true" t="shared" si="2" ref="AH21:AH27">AG21/$AG$27*100</f>
        <v>8.443104586606115</v>
      </c>
    </row>
    <row r="22" spans="32:34" ht="17.25" customHeight="1">
      <c r="AF22" s="11" t="str">
        <f>A9</f>
        <v>Leche descremada</v>
      </c>
      <c r="AG22" s="44">
        <f t="shared" si="1"/>
        <v>21995.314</v>
      </c>
      <c r="AH22" s="66">
        <f t="shared" si="2"/>
        <v>12.871603204902101</v>
      </c>
    </row>
    <row r="23" spans="32:34" ht="17.25" customHeight="1">
      <c r="AF23" s="11" t="str">
        <f>A10</f>
        <v>Suero y lactosuero</v>
      </c>
      <c r="AG23" s="44">
        <f t="shared" si="1"/>
        <v>6151.026</v>
      </c>
      <c r="AH23" s="66">
        <f t="shared" si="2"/>
        <v>3.5995651607899823</v>
      </c>
    </row>
    <row r="24" spans="32:34" ht="17.25" customHeight="1">
      <c r="AF24" s="11" t="str">
        <f>A11</f>
        <v>Quesos</v>
      </c>
      <c r="AG24" s="44">
        <f t="shared" si="1"/>
        <v>94775.614</v>
      </c>
      <c r="AH24" s="66">
        <f>AG24/$AG$27*100</f>
        <v>55.462454271349095</v>
      </c>
    </row>
    <row r="25" spans="32:34" ht="17.25" customHeight="1">
      <c r="AF25" s="11" t="str">
        <f>A12</f>
        <v>Preparaciones para la alimentación infantil</v>
      </c>
      <c r="AG25" s="44">
        <f t="shared" si="1"/>
        <v>13474.916</v>
      </c>
      <c r="AH25" s="66">
        <f t="shared" si="2"/>
        <v>7.885487425702883</v>
      </c>
    </row>
    <row r="26" spans="32:34" ht="17.25" customHeight="1">
      <c r="AF26" s="11" t="str">
        <f>A13</f>
        <v>Otros productos</v>
      </c>
      <c r="AG26" s="44">
        <f t="shared" si="1"/>
        <v>20057.818</v>
      </c>
      <c r="AH26" s="66">
        <f t="shared" si="2"/>
        <v>11.737785350649828</v>
      </c>
    </row>
    <row r="27" spans="32:34" ht="17.25" customHeight="1">
      <c r="AF27" s="11"/>
      <c r="AG27" s="44">
        <f>SUM(AG21:AG26)</f>
        <v>170882.474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L32" sqref="L32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8" t="s">
        <v>179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9" t="s">
        <v>8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4.25" customHeight="1">
      <c r="A4" s="38"/>
      <c r="B4" s="220" t="s">
        <v>115</v>
      </c>
      <c r="C4" s="220"/>
      <c r="D4" s="220" t="s">
        <v>116</v>
      </c>
      <c r="E4" s="220"/>
      <c r="F4" s="220" t="s">
        <v>117</v>
      </c>
      <c r="G4" s="220"/>
      <c r="H4" s="227" t="s">
        <v>261</v>
      </c>
      <c r="I4" s="227"/>
      <c r="J4" s="227"/>
    </row>
    <row r="5" spans="1:10" ht="14.25" customHeight="1">
      <c r="A5" s="21" t="s">
        <v>118</v>
      </c>
      <c r="B5" s="218" t="s">
        <v>100</v>
      </c>
      <c r="C5" s="218"/>
      <c r="D5" s="225" t="s">
        <v>206</v>
      </c>
      <c r="E5" s="225"/>
      <c r="F5" s="218" t="s">
        <v>204</v>
      </c>
      <c r="G5" s="218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212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89.6</v>
      </c>
      <c r="C7" s="26">
        <v>164.222</v>
      </c>
      <c r="D7" s="26">
        <v>285.82684</v>
      </c>
      <c r="E7" s="26">
        <v>452.826</v>
      </c>
      <c r="F7" s="52">
        <f>D7/B7*1000</f>
        <v>3190.0316964285716</v>
      </c>
      <c r="G7" s="52">
        <f>E7/C7*1000</f>
        <v>2757.4015661726203</v>
      </c>
      <c r="H7" s="60">
        <f>+(C7/B7-1)*100</f>
        <v>83.28348214285717</v>
      </c>
      <c r="I7" s="60">
        <f>+(E7/D7-1)*100</f>
        <v>58.426689389981725</v>
      </c>
      <c r="J7" s="45">
        <f>+(G7/F7-1)*100</f>
        <v>-13.561938294854759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176.3005</v>
      </c>
      <c r="C8" s="26">
        <v>8</v>
      </c>
      <c r="D8" s="26">
        <v>539.063</v>
      </c>
      <c r="E8" s="26">
        <v>24.091</v>
      </c>
      <c r="F8" s="52">
        <f aca="true" t="shared" si="0" ref="F8:F20">D8/B8*1000</f>
        <v>3057.6373861673674</v>
      </c>
      <c r="G8" s="52">
        <f aca="true" t="shared" si="1" ref="G8:G16">E8/C8*1000</f>
        <v>3011.375</v>
      </c>
      <c r="H8" s="60">
        <f aca="true" t="shared" si="2" ref="H8:H16">+(C8/B8-1)*100</f>
        <v>-95.46229307347399</v>
      </c>
      <c r="I8" s="60">
        <f aca="true" t="shared" si="3" ref="I8:I16">+(E8/D8-1)*100</f>
        <v>-95.53094907274289</v>
      </c>
      <c r="J8" s="45">
        <f aca="true" t="shared" si="4" ref="J8:J16">+(G8/F8-1)*100</f>
        <v>-1.513010874888454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150.42</v>
      </c>
      <c r="C9" s="26">
        <v>341.272</v>
      </c>
      <c r="D9" s="26">
        <v>521.18808</v>
      </c>
      <c r="E9" s="26">
        <v>882.924</v>
      </c>
      <c r="F9" s="52">
        <f t="shared" si="0"/>
        <v>3464.885520542481</v>
      </c>
      <c r="G9" s="52">
        <f t="shared" si="1"/>
        <v>2587.1562858951215</v>
      </c>
      <c r="H9" s="60">
        <f t="shared" si="2"/>
        <v>126.87940433453</v>
      </c>
      <c r="I9" s="60">
        <f t="shared" si="3"/>
        <v>69.40602325364003</v>
      </c>
      <c r="J9" s="45">
        <f t="shared" si="4"/>
        <v>-25.332127986437413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593.15</v>
      </c>
      <c r="C10" s="26">
        <v>406.978</v>
      </c>
      <c r="D10" s="26">
        <v>1967.456</v>
      </c>
      <c r="E10" s="26">
        <v>1030.843</v>
      </c>
      <c r="F10" s="52">
        <f t="shared" si="0"/>
        <v>3316.961982635084</v>
      </c>
      <c r="G10" s="52">
        <f t="shared" si="1"/>
        <v>2532.9206984161306</v>
      </c>
      <c r="H10" s="60">
        <f t="shared" si="2"/>
        <v>-31.38700160161847</v>
      </c>
      <c r="I10" s="60">
        <f t="shared" si="3"/>
        <v>-47.60528316770489</v>
      </c>
      <c r="J10" s="45">
        <f t="shared" si="4"/>
        <v>-23.637331037363595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302</v>
      </c>
      <c r="C11" s="26">
        <v>809.978</v>
      </c>
      <c r="D11" s="26">
        <v>1099.86878</v>
      </c>
      <c r="E11" s="26">
        <v>2130.5314399999997</v>
      </c>
      <c r="F11" s="52">
        <f t="shared" si="0"/>
        <v>3641.9496026490065</v>
      </c>
      <c r="G11" s="52">
        <f t="shared" si="1"/>
        <v>2630.357170194746</v>
      </c>
      <c r="H11" s="60">
        <f t="shared" si="2"/>
        <v>168.2046357615894</v>
      </c>
      <c r="I11" s="60">
        <f t="shared" si="3"/>
        <v>93.70778394128068</v>
      </c>
      <c r="J11" s="45">
        <f t="shared" si="4"/>
        <v>-27.77612385735567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1967.4252462</v>
      </c>
      <c r="C12" s="26">
        <v>1186.255</v>
      </c>
      <c r="D12" s="26">
        <v>6295.839</v>
      </c>
      <c r="E12" s="26">
        <v>2729.609</v>
      </c>
      <c r="F12" s="52">
        <f t="shared" si="0"/>
        <v>3200.039753561235</v>
      </c>
      <c r="G12" s="52">
        <f t="shared" si="1"/>
        <v>2301.030554138865</v>
      </c>
      <c r="H12" s="60">
        <f t="shared" si="2"/>
        <v>-39.705205964434874</v>
      </c>
      <c r="I12" s="60">
        <f t="shared" si="3"/>
        <v>-56.644237567066114</v>
      </c>
      <c r="J12" s="45">
        <f t="shared" si="4"/>
        <v>-28.09368847439747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1339.00532</v>
      </c>
      <c r="C13" s="26">
        <v>984.216</v>
      </c>
      <c r="D13" s="26">
        <v>4073.913</v>
      </c>
      <c r="E13" s="26">
        <v>2578.079</v>
      </c>
      <c r="F13" s="52">
        <f t="shared" si="0"/>
        <v>3042.4920193745015</v>
      </c>
      <c r="G13" s="52">
        <f t="shared" si="1"/>
        <v>2619.423988230226</v>
      </c>
      <c r="H13" s="60">
        <f t="shared" si="2"/>
        <v>-26.496483225324297</v>
      </c>
      <c r="I13" s="60">
        <f t="shared" si="3"/>
        <v>-36.717377126119274</v>
      </c>
      <c r="J13" s="45">
        <f t="shared" si="4"/>
        <v>-13.905312765002853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508.4</v>
      </c>
      <c r="C14" s="26">
        <v>1066.7</v>
      </c>
      <c r="D14" s="26">
        <v>1554.809</v>
      </c>
      <c r="E14" s="26">
        <v>2737.495</v>
      </c>
      <c r="F14" s="52">
        <f t="shared" si="0"/>
        <v>3058.2395751376866</v>
      </c>
      <c r="G14" s="52">
        <f t="shared" si="1"/>
        <v>2566.321364957345</v>
      </c>
      <c r="H14" s="55">
        <f t="shared" si="2"/>
        <v>109.81510621557828</v>
      </c>
      <c r="I14" s="55">
        <f t="shared" si="3"/>
        <v>76.0663206863351</v>
      </c>
      <c r="J14" s="45">
        <f t="shared" si="4"/>
        <v>-16.085012246242837</v>
      </c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724.95</v>
      </c>
      <c r="C15" s="26">
        <v>298.976</v>
      </c>
      <c r="D15" s="26">
        <v>1977.67</v>
      </c>
      <c r="E15" s="26">
        <v>810.583</v>
      </c>
      <c r="F15" s="52">
        <f t="shared" si="0"/>
        <v>2728.0088281950475</v>
      </c>
      <c r="G15" s="52">
        <f t="shared" si="1"/>
        <v>2711.1975543187414</v>
      </c>
      <c r="H15" s="55">
        <f t="shared" si="2"/>
        <v>-58.759086833574734</v>
      </c>
      <c r="I15" s="55">
        <f t="shared" si="3"/>
        <v>-59.0132327435821</v>
      </c>
      <c r="J15" s="45">
        <f t="shared" si="4"/>
        <v>-0.6162470481237081</v>
      </c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290.175</v>
      </c>
      <c r="C16" s="26">
        <v>400.55</v>
      </c>
      <c r="D16" s="26">
        <v>596.855</v>
      </c>
      <c r="E16" s="26">
        <v>1050.804</v>
      </c>
      <c r="F16" s="52">
        <f t="shared" si="0"/>
        <v>2056.879469285776</v>
      </c>
      <c r="G16" s="52">
        <f t="shared" si="1"/>
        <v>2623.402821120959</v>
      </c>
      <c r="H16" s="60">
        <f t="shared" si="2"/>
        <v>38.037391229430504</v>
      </c>
      <c r="I16" s="45">
        <f t="shared" si="3"/>
        <v>76.05683122366405</v>
      </c>
      <c r="J16" s="45">
        <f t="shared" si="4"/>
        <v>27.542856073715427</v>
      </c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489.316</v>
      </c>
      <c r="C17" s="26"/>
      <c r="D17" s="26">
        <v>1236.218</v>
      </c>
      <c r="E17" s="26"/>
      <c r="F17" s="52">
        <f t="shared" si="0"/>
        <v>2526.42055440656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250.616</v>
      </c>
      <c r="C18" s="26"/>
      <c r="D18" s="52">
        <v>679.04148</v>
      </c>
      <c r="E18" s="52"/>
      <c r="F18" s="52">
        <f t="shared" si="0"/>
        <v>2709.489737287324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328</v>
      </c>
      <c r="B19" s="26">
        <f>SUM(B7:B16)</f>
        <v>6141.4260662</v>
      </c>
      <c r="C19" s="26">
        <f>SUM(C7:C16)</f>
        <v>5667.147</v>
      </c>
      <c r="D19" s="26">
        <f>SUM(D7:D16)</f>
        <v>18912.488699999998</v>
      </c>
      <c r="E19" s="26">
        <f>SUM(E7:E16)</f>
        <v>14427.785440000001</v>
      </c>
      <c r="F19" s="52">
        <f t="shared" si="0"/>
        <v>3079.494647682387</v>
      </c>
      <c r="G19" s="52">
        <f>E19/C19*1000</f>
        <v>2545.863984117582</v>
      </c>
      <c r="H19" s="60">
        <f>+(C19/B19-1)*100</f>
        <v>-7.722621115806405</v>
      </c>
      <c r="I19" s="45">
        <f>+(E19/D19-1)*100</f>
        <v>-23.712919706860134</v>
      </c>
      <c r="J19" s="45">
        <f>+(G19/F19-1)*100</f>
        <v>-17.32851407832169</v>
      </c>
      <c r="AK19" s="11"/>
      <c r="AM19" s="44"/>
      <c r="AN19" s="44"/>
    </row>
    <row r="20" spans="1:10" ht="14.25" customHeight="1">
      <c r="A20" s="21" t="s">
        <v>174</v>
      </c>
      <c r="B20" s="26">
        <f>SUM(B7:B18)</f>
        <v>6881.3580661999995</v>
      </c>
      <c r="C20" s="26"/>
      <c r="D20" s="26">
        <f>SUM(D7:D18)</f>
        <v>20827.74818</v>
      </c>
      <c r="E20" s="26"/>
      <c r="F20" s="52">
        <f t="shared" si="0"/>
        <v>3026.69153089158</v>
      </c>
      <c r="G20" s="52"/>
      <c r="H20" s="60"/>
      <c r="I20" s="45"/>
      <c r="J20" s="45"/>
    </row>
    <row r="21" spans="1:10" ht="14.25" customHeight="1">
      <c r="A21" s="47" t="s">
        <v>195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7" t="s">
        <v>180</v>
      </c>
      <c r="B24" s="217"/>
      <c r="C24" s="217"/>
      <c r="D24" s="217"/>
      <c r="E24" s="217"/>
      <c r="F24" s="217"/>
      <c r="G24" s="217"/>
      <c r="H24" s="217"/>
      <c r="I24" s="217"/>
      <c r="J24" s="217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9" t="s">
        <v>10</v>
      </c>
      <c r="B26" s="229"/>
      <c r="C26" s="229"/>
      <c r="D26" s="229"/>
      <c r="E26" s="229"/>
      <c r="F26" s="229"/>
      <c r="G26" s="229"/>
      <c r="H26" s="229"/>
      <c r="I26" s="229"/>
      <c r="J26" s="229"/>
    </row>
    <row r="27" spans="1:41" ht="14.25" customHeight="1">
      <c r="A27" s="38"/>
      <c r="B27" s="220" t="s">
        <v>115</v>
      </c>
      <c r="C27" s="220"/>
      <c r="D27" s="220" t="s">
        <v>116</v>
      </c>
      <c r="E27" s="220"/>
      <c r="F27" s="220" t="s">
        <v>117</v>
      </c>
      <c r="G27" s="220"/>
      <c r="H27" s="227" t="s">
        <v>261</v>
      </c>
      <c r="I27" s="227"/>
      <c r="J27" s="227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8" t="s">
        <v>100</v>
      </c>
      <c r="C28" s="218"/>
      <c r="D28" s="225" t="s">
        <v>206</v>
      </c>
      <c r="E28" s="225"/>
      <c r="F28" s="218" t="s">
        <v>204</v>
      </c>
      <c r="G28" s="218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212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789.7528615</v>
      </c>
      <c r="C30" s="26">
        <v>781.452</v>
      </c>
      <c r="D30" s="26">
        <v>2795.9437900000003</v>
      </c>
      <c r="E30" s="26">
        <v>1577.896</v>
      </c>
      <c r="F30" s="52">
        <f>D30/B30*1000</f>
        <v>3540.2768717919994</v>
      </c>
      <c r="G30" s="52">
        <f>E30/C30*1000</f>
        <v>2019.1847995782211</v>
      </c>
      <c r="H30" s="60">
        <f>+(C30/B30-1)*100</f>
        <v>-1.0510707722203083</v>
      </c>
      <c r="I30" s="60">
        <f>+(E30/D30-1)*100</f>
        <v>-43.56481680198586</v>
      </c>
      <c r="J30" s="45">
        <f>+(G30/F30-1)*100</f>
        <v>-42.96534218364225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247.05191</v>
      </c>
      <c r="C31" s="26">
        <v>738.927</v>
      </c>
      <c r="D31" s="26">
        <v>712.33866</v>
      </c>
      <c r="E31" s="26">
        <v>1754.826</v>
      </c>
      <c r="F31" s="52">
        <f aca="true" t="shared" si="5" ref="F31:F45">D31/B31*1000</f>
        <v>2883.3562144894972</v>
      </c>
      <c r="G31" s="52">
        <f aca="true" t="shared" si="6" ref="G31:G39">E31/C31*1000</f>
        <v>2374.829989971946</v>
      </c>
      <c r="H31" s="60">
        <f aca="true" t="shared" si="7" ref="H31:H39">+(C31/B31-1)*100</f>
        <v>199.09786975538867</v>
      </c>
      <c r="I31" s="60">
        <f aca="true" t="shared" si="8" ref="I31:I39">+(E31/D31-1)*100</f>
        <v>146.34715178872924</v>
      </c>
      <c r="J31" s="45">
        <f aca="true" t="shared" si="9" ref="J31:J39">+(G31/F31-1)*100</f>
        <v>-17.636607712987228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949.195</v>
      </c>
      <c r="C32" s="26">
        <v>1494.55</v>
      </c>
      <c r="D32" s="26">
        <v>2566.2832599999997</v>
      </c>
      <c r="E32" s="26">
        <v>3231.87</v>
      </c>
      <c r="F32" s="52">
        <f t="shared" si="5"/>
        <v>2703.641780666775</v>
      </c>
      <c r="G32" s="52">
        <f t="shared" si="6"/>
        <v>2162.436853902512</v>
      </c>
      <c r="H32" s="60">
        <f t="shared" si="7"/>
        <v>57.454474581092384</v>
      </c>
      <c r="I32" s="60">
        <f t="shared" si="8"/>
        <v>25.935825182446948</v>
      </c>
      <c r="J32" s="45">
        <f t="shared" si="9"/>
        <v>-20.01762698869043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838.129</v>
      </c>
      <c r="C33" s="26">
        <v>1401.802</v>
      </c>
      <c r="D33" s="26">
        <v>2311.75987</v>
      </c>
      <c r="E33" s="26">
        <v>2998.347</v>
      </c>
      <c r="F33" s="52">
        <f t="shared" si="5"/>
        <v>2758.2387317465445</v>
      </c>
      <c r="G33" s="52">
        <f t="shared" si="6"/>
        <v>2138.9233286869335</v>
      </c>
      <c r="H33" s="60">
        <f t="shared" si="7"/>
        <v>67.2537282446974</v>
      </c>
      <c r="I33" s="60">
        <f t="shared" si="8"/>
        <v>29.69975986303457</v>
      </c>
      <c r="J33" s="45">
        <f t="shared" si="9"/>
        <v>-22.453292237958465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960.1875</v>
      </c>
      <c r="C34" s="26">
        <v>939.2608</v>
      </c>
      <c r="D34" s="26">
        <v>2479.98266</v>
      </c>
      <c r="E34" s="26">
        <v>1970.4696499999998</v>
      </c>
      <c r="F34" s="52">
        <f t="shared" si="5"/>
        <v>2582.8108155959126</v>
      </c>
      <c r="G34" s="52">
        <f t="shared" si="6"/>
        <v>2097.8940566879824</v>
      </c>
      <c r="H34" s="60">
        <f t="shared" si="7"/>
        <v>-2.1794389116708945</v>
      </c>
      <c r="I34" s="60">
        <f t="shared" si="8"/>
        <v>-20.545023084959812</v>
      </c>
      <c r="J34" s="45">
        <f t="shared" si="9"/>
        <v>-18.774768789871633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1045.36881</v>
      </c>
      <c r="C35" s="26">
        <v>595.846</v>
      </c>
      <c r="D35" s="26">
        <v>2973.0372899999998</v>
      </c>
      <c r="E35" s="26">
        <v>1247.503</v>
      </c>
      <c r="F35" s="52">
        <f t="shared" si="5"/>
        <v>2844.008030046353</v>
      </c>
      <c r="G35" s="52">
        <f t="shared" si="6"/>
        <v>2093.6668199501214</v>
      </c>
      <c r="H35" s="60">
        <f t="shared" si="7"/>
        <v>-43.00136044808912</v>
      </c>
      <c r="I35" s="60">
        <f t="shared" si="8"/>
        <v>-58.03944322541612</v>
      </c>
      <c r="J35" s="45">
        <f t="shared" si="9"/>
        <v>-26.383231065771707</v>
      </c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788.9099500000001</v>
      </c>
      <c r="C36" s="26">
        <v>1317.314</v>
      </c>
      <c r="D36" s="26">
        <v>2020.2738</v>
      </c>
      <c r="E36" s="26">
        <v>2790.617</v>
      </c>
      <c r="F36" s="52">
        <f t="shared" si="5"/>
        <v>2560.842083434237</v>
      </c>
      <c r="G36" s="52">
        <f t="shared" si="6"/>
        <v>2118.414440292899</v>
      </c>
      <c r="H36" s="60">
        <f t="shared" si="7"/>
        <v>66.97900691961102</v>
      </c>
      <c r="I36" s="60">
        <f t="shared" si="8"/>
        <v>38.13063358045827</v>
      </c>
      <c r="J36" s="45">
        <f t="shared" si="9"/>
        <v>-17.27664685000868</v>
      </c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807.978</v>
      </c>
      <c r="C37" s="26">
        <v>1119.696</v>
      </c>
      <c r="D37" s="26">
        <v>2075.012</v>
      </c>
      <c r="E37" s="26">
        <v>2385.495</v>
      </c>
      <c r="F37" s="52">
        <f t="shared" si="5"/>
        <v>2568.1540834032617</v>
      </c>
      <c r="G37" s="52">
        <f t="shared" si="6"/>
        <v>2130.4845243709005</v>
      </c>
      <c r="H37" s="60">
        <f t="shared" si="7"/>
        <v>38.580010841879364</v>
      </c>
      <c r="I37" s="60">
        <f t="shared" si="8"/>
        <v>14.962949611857645</v>
      </c>
      <c r="J37" s="45">
        <f t="shared" si="9"/>
        <v>-17.042184573768683</v>
      </c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1070.51</v>
      </c>
      <c r="C38" s="26">
        <v>854.246</v>
      </c>
      <c r="D38" s="26">
        <v>2298.318</v>
      </c>
      <c r="E38" s="26">
        <v>1913.628</v>
      </c>
      <c r="F38" s="52">
        <f t="shared" si="5"/>
        <v>2146.937441032779</v>
      </c>
      <c r="G38" s="52">
        <f t="shared" si="6"/>
        <v>2240.136916063991</v>
      </c>
      <c r="H38" s="60">
        <f t="shared" si="7"/>
        <v>-20.20195981354681</v>
      </c>
      <c r="I38" s="60">
        <f t="shared" si="8"/>
        <v>-16.737892667594313</v>
      </c>
      <c r="J38" s="45">
        <f t="shared" si="9"/>
        <v>4.341042885086521</v>
      </c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892.602</v>
      </c>
      <c r="C39" s="26">
        <v>970.901</v>
      </c>
      <c r="D39" s="26">
        <v>1947.899</v>
      </c>
      <c r="E39" s="26">
        <v>2125.06</v>
      </c>
      <c r="F39" s="52">
        <f t="shared" si="5"/>
        <v>2182.270485613969</v>
      </c>
      <c r="G39" s="52">
        <f t="shared" si="6"/>
        <v>2188.7504493249053</v>
      </c>
      <c r="H39" s="60">
        <f t="shared" si="7"/>
        <v>8.771994685201246</v>
      </c>
      <c r="I39" s="60">
        <f t="shared" si="8"/>
        <v>9.094978743764436</v>
      </c>
      <c r="J39" s="45">
        <f t="shared" si="9"/>
        <v>0.2969367800029321</v>
      </c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713.545</v>
      </c>
      <c r="C40" s="26"/>
      <c r="D40" s="26">
        <v>1649.424</v>
      </c>
      <c r="E40" s="26"/>
      <c r="F40" s="52">
        <f t="shared" si="5"/>
        <v>2311.5907195762006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590.54438</v>
      </c>
      <c r="C41" s="26"/>
      <c r="D41" s="26">
        <v>1251.34604</v>
      </c>
      <c r="E41" s="26"/>
      <c r="F41" s="52">
        <f t="shared" si="5"/>
        <v>2118.9703642594986</v>
      </c>
      <c r="G41" s="52"/>
      <c r="H41" s="60"/>
      <c r="I41" s="60"/>
      <c r="J41" s="45"/>
      <c r="AK41" s="11"/>
      <c r="AM41" s="44"/>
      <c r="AN41" s="44"/>
    </row>
    <row r="42" spans="1:10" ht="14.25" customHeight="1">
      <c r="A42" s="21" t="s">
        <v>329</v>
      </c>
      <c r="B42" s="26">
        <f>SUM(B30:B39)</f>
        <v>8389.685031500001</v>
      </c>
      <c r="C42" s="26">
        <f>SUM(C30:C39)</f>
        <v>10213.994799999999</v>
      </c>
      <c r="D42" s="26">
        <f>SUM(D30:D39)</f>
        <v>22180.84833</v>
      </c>
      <c r="E42" s="26">
        <f>SUM(E30:E39)</f>
        <v>21995.71165</v>
      </c>
      <c r="F42" s="52">
        <f t="shared" si="5"/>
        <v>2643.823724814406</v>
      </c>
      <c r="G42" s="52">
        <f>E42/C42*1000</f>
        <v>2153.4876491223595</v>
      </c>
      <c r="H42" s="60">
        <f>+(C42/B42-1)*100</f>
        <v>21.744675296515005</v>
      </c>
      <c r="I42" s="60">
        <f>+(E42/D42-1)*100</f>
        <v>-0.8346690678624702</v>
      </c>
      <c r="J42" s="45">
        <f>+(G42/F42-1)*100</f>
        <v>-18.54647384732383</v>
      </c>
    </row>
    <row r="43" spans="1:10" ht="14.25" customHeight="1">
      <c r="A43" s="21" t="s">
        <v>262</v>
      </c>
      <c r="B43" s="26">
        <f>SUM(B30:B41)</f>
        <v>9693.7744115</v>
      </c>
      <c r="C43" s="26"/>
      <c r="D43" s="26">
        <f>SUM(D30:D41)</f>
        <v>25081.61837</v>
      </c>
      <c r="E43" s="26"/>
      <c r="F43" s="52">
        <f t="shared" si="5"/>
        <v>2587.394476628728</v>
      </c>
      <c r="G43" s="52"/>
      <c r="H43" s="60"/>
      <c r="I43" s="60"/>
      <c r="J43" s="45"/>
    </row>
    <row r="44" spans="1:10" ht="14.25" customHeight="1">
      <c r="A44" s="21" t="s">
        <v>330</v>
      </c>
      <c r="B44" s="26">
        <f>B42+B19</f>
        <v>14531.1110977</v>
      </c>
      <c r="C44" s="26">
        <f>C42+C19</f>
        <v>15881.141799999998</v>
      </c>
      <c r="D44" s="26">
        <f>D42+D19</f>
        <v>41093.337029999995</v>
      </c>
      <c r="E44" s="26">
        <f>E42+E19</f>
        <v>36423.497090000004</v>
      </c>
      <c r="F44" s="52">
        <f t="shared" si="5"/>
        <v>2827.9556018606377</v>
      </c>
      <c r="G44" s="52">
        <f>E44/C44*1000</f>
        <v>2293.506194246059</v>
      </c>
      <c r="H44" s="60">
        <f>+(C44/B44-1)*100</f>
        <v>9.290622673125682</v>
      </c>
      <c r="I44" s="60">
        <f>+(E44/D44-1)*100</f>
        <v>-11.363983257409338</v>
      </c>
      <c r="J44" s="45">
        <f>+(G44/F44-1)*100</f>
        <v>-18.898790605585912</v>
      </c>
    </row>
    <row r="45" spans="1:10" ht="14.25" customHeight="1">
      <c r="A45" s="24" t="s">
        <v>172</v>
      </c>
      <c r="B45" s="28">
        <f>B20+B43</f>
        <v>16575.1324777</v>
      </c>
      <c r="C45" s="28"/>
      <c r="D45" s="28">
        <f>D20+D43</f>
        <v>45909.36655</v>
      </c>
      <c r="E45" s="28"/>
      <c r="F45" s="52">
        <f t="shared" si="5"/>
        <v>2769.773732533719</v>
      </c>
      <c r="G45" s="52"/>
      <c r="H45" s="60"/>
      <c r="I45" s="60"/>
      <c r="J45" s="45"/>
    </row>
    <row r="46" spans="1:10" ht="14.25" customHeight="1">
      <c r="A46" s="47" t="s">
        <v>196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38"/>
  <sheetViews>
    <sheetView zoomScalePageLayoutView="0" workbookViewId="0" topLeftCell="A1">
      <selection activeCell="A36" sqref="A36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16384" width="10.90625" style="10" customWidth="1"/>
  </cols>
  <sheetData>
    <row r="1" ht="15" customHeight="1">
      <c r="A1" s="65"/>
    </row>
    <row r="2" ht="15" customHeight="1"/>
    <row r="3" spans="46:61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</row>
    <row r="4" spans="46:61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</row>
    <row r="5" spans="46:61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</row>
    <row r="6" spans="46:61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</row>
    <row r="7" spans="46:61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</row>
    <row r="8" spans="46:61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</row>
    <row r="9" spans="46:61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</row>
    <row r="10" spans="46:61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</row>
    <row r="11" spans="46:61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</row>
    <row r="12" spans="46:61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</row>
    <row r="13" spans="46:61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</row>
    <row r="14" spans="46:61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/>
    </row>
    <row r="15" spans="46:61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1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</row>
    <row r="26" spans="46:61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</row>
    <row r="27" spans="46:61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</row>
    <row r="28" spans="46:61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</row>
    <row r="29" spans="46:61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</row>
    <row r="30" spans="46:61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</row>
    <row r="31" spans="46:61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</row>
    <row r="32" spans="46:61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</row>
    <row r="33" spans="46:61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</row>
    <row r="34" spans="46:61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</row>
    <row r="35" spans="46:61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</row>
    <row r="36" spans="46:61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/>
    </row>
    <row r="37" spans="46:61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Liliana Yáñez Barros</cp:lastModifiedBy>
  <cp:lastPrinted>2016-11-14T15:16:47Z</cp:lastPrinted>
  <dcterms:created xsi:type="dcterms:W3CDTF">2008-12-10T19:16:04Z</dcterms:created>
  <dcterms:modified xsi:type="dcterms:W3CDTF">2017-12-26T19:31:17Z</dcterms:modified>
  <cp:category/>
  <cp:version/>
  <cp:contentType/>
  <cp:contentStatus/>
</cp:coreProperties>
</file>