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3.xml" ContentType="application/vnd.openxmlformats-officedocument.drawing+xml"/>
  <Override PartName="/xl/worksheets/sheet12.xml" ContentType="application/vnd.openxmlformats-officedocument.spreadsheetml.worksheet+xml"/>
  <Override PartName="/xl/drawings/drawing15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17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20.xml" ContentType="application/vnd.openxmlformats-officedocument.drawing+xml"/>
  <Override PartName="/xl/worksheets/sheet18.xml" ContentType="application/vnd.openxmlformats-officedocument.spreadsheetml.worksheet+xml"/>
  <Override PartName="/xl/drawings/drawing22.xml" ContentType="application/vnd.openxmlformats-officedocument.drawing+xml"/>
  <Override PartName="/xl/worksheets/sheet19.xml" ContentType="application/vnd.openxmlformats-officedocument.spreadsheetml.worksheet+xml"/>
  <Override PartName="/xl/drawings/drawing25.xml" ContentType="application/vnd.openxmlformats-officedocument.drawing+xml"/>
  <Override PartName="/xl/worksheets/sheet20.xml" ContentType="application/vnd.openxmlformats-officedocument.spreadsheetml.worksheet+xml"/>
  <Override PartName="/xl/drawings/drawing27.xml" ContentType="application/vnd.openxmlformats-officedocument.drawing+xml"/>
  <Override PartName="/xl/worksheets/sheet21.xml" ContentType="application/vnd.openxmlformats-officedocument.spreadsheetml.worksheet+xml"/>
  <Override PartName="/xl/drawings/drawing30.xml" ContentType="application/vnd.openxmlformats-officedocument.drawing+xml"/>
  <Override PartName="/xl/worksheets/sheet22.xml" ContentType="application/vnd.openxmlformats-officedocument.spreadsheetml.worksheet+xml"/>
  <Override PartName="/xl/drawings/drawing32.xml" ContentType="application/vnd.openxmlformats-officedocument.drawing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drawings/drawing35.xml" ContentType="application/vnd.openxmlformats-officedocument.drawing+xml"/>
  <Override PartName="/xl/worksheets/sheet25.xml" ContentType="application/vnd.openxmlformats-officedocument.spreadsheetml.worksheet+xml"/>
  <Override PartName="/xl/drawings/drawing37.xml" ContentType="application/vnd.openxmlformats-officedocument.drawing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  <Override PartName="/xl/drawings/drawing18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  <Override PartName="/xl/drawings/drawing23.xml" ContentType="application/vnd.openxmlformats-officedocument.drawingml.chartshapes+xml"/>
  <Override PartName="/xl/drawings/drawing24.xml" ContentType="application/vnd.openxmlformats-officedocument.drawingml.chartshapes+xml"/>
  <Override PartName="/xl/drawings/drawing26.xml" ContentType="application/vnd.openxmlformats-officedocument.drawingml.chartshapes+xml"/>
  <Override PartName="/xl/drawings/drawing28.xml" ContentType="application/vnd.openxmlformats-officedocument.drawingml.chartshapes+xml"/>
  <Override PartName="/xl/drawings/drawing29.xml" ContentType="application/vnd.openxmlformats-officedocument.drawingml.chartshapes+xml"/>
  <Override PartName="/xl/drawings/drawing31.xml" ContentType="application/vnd.openxmlformats-officedocument.drawingml.chartshapes+xml"/>
  <Override PartName="/xl/drawings/drawing33.xml" ContentType="application/vnd.openxmlformats-officedocument.drawingml.chartshapes+xml"/>
  <Override PartName="/xl/drawings/drawing34.xml" ContentType="application/vnd.openxmlformats-officedocument.drawingml.chartshapes+xml"/>
  <Override PartName="/xl/drawings/drawing3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470" windowHeight="5760" tabRatio="959" activeTab="0"/>
  </bookViews>
  <sheets>
    <sheet name="tapa" sheetId="1" r:id="rId1"/>
    <sheet name="part" sheetId="2" r:id="rId2"/>
    <sheet name="cont" sheetId="3" r:id="rId3"/>
    <sheet name="introd" sheetId="4" r:id="rId4"/>
    <sheet name="c1" sheetId="5" r:id="rId5"/>
    <sheet name="c2" sheetId="6" r:id="rId6"/>
    <sheet name="c3" sheetId="7" r:id="rId7"/>
    <sheet name="c4  - 5" sheetId="8" r:id="rId8"/>
    <sheet name="g2 - 3" sheetId="9" r:id="rId9"/>
    <sheet name="c6" sheetId="10" r:id="rId10"/>
    <sheet name="c7" sheetId="11" r:id="rId11"/>
    <sheet name="c8" sheetId="12" r:id="rId12"/>
    <sheet name="c9" sheetId="13" r:id="rId13"/>
    <sheet name="c10" sheetId="14" r:id="rId14"/>
    <sheet name="c11" sheetId="15" r:id="rId15"/>
    <sheet name="c12 - 13" sheetId="16" r:id="rId16"/>
    <sheet name="g10 - 11" sheetId="17" r:id="rId17"/>
    <sheet name="c14" sheetId="18" r:id="rId18"/>
    <sheet name="c15" sheetId="19" r:id="rId19"/>
    <sheet name="c16" sheetId="20" r:id="rId20"/>
    <sheet name="c17" sheetId="21" r:id="rId21"/>
    <sheet name="c18" sheetId="22" r:id="rId22"/>
    <sheet name="c19" sheetId="23" r:id="rId23"/>
    <sheet name="g 19-20" sheetId="24" r:id="rId24"/>
    <sheet name="c20" sheetId="25" r:id="rId25"/>
    <sheet name="Recuperado_Hoja1" sheetId="26" state="hidden" r:id="rId26"/>
  </sheets>
  <definedNames>
    <definedName name="_xlnm.Print_Area" localSheetId="4">'c1'!$A$1:$E$51</definedName>
    <definedName name="_xlnm.Print_Area" localSheetId="13">'c10'!$A$1:$H$44</definedName>
    <definedName name="_xlnm.Print_Area" localSheetId="14">'c11'!$A$1:$D$44</definedName>
    <definedName name="_xlnm.Print_Area" localSheetId="15">'c12 - 13'!$A$1:$J$44</definedName>
    <definedName name="_xlnm.Print_Area" localSheetId="17">'c14'!$A$2:$J$46</definedName>
    <definedName name="_xlnm.Print_Area" localSheetId="18">'c15'!$A$1:$H$51</definedName>
    <definedName name="_xlnm.Print_Area" localSheetId="19">'c16'!$A$1:$J$46</definedName>
    <definedName name="_xlnm.Print_Area" localSheetId="20">'c17'!$A$1:$H$48</definedName>
    <definedName name="_xlnm.Print_Area" localSheetId="21">'c18'!$A$1:$E$50</definedName>
    <definedName name="_xlnm.Print_Area" localSheetId="22">'c19'!$A$1:$P$25</definedName>
    <definedName name="_xlnm.Print_Area" localSheetId="5">'c2'!$A$1:$H$45</definedName>
    <definedName name="_xlnm.Print_Area" localSheetId="24">'c20'!$A$1:$D$49</definedName>
    <definedName name="_xlnm.Print_Area" localSheetId="6">'c3'!$A$1:$D$39</definedName>
    <definedName name="_xlnm.Print_Area" localSheetId="7">'c4  - 5'!$A$1:$J$44</definedName>
    <definedName name="_xlnm.Print_Area" localSheetId="9">'c6'!$A$1:$H$54</definedName>
    <definedName name="_xlnm.Print_Area" localSheetId="10">'c7'!$A$1:$H$59</definedName>
    <definedName name="_xlnm.Print_Area" localSheetId="11">'c8'!$A$1:$E$51</definedName>
    <definedName name="_xlnm.Print_Area" localSheetId="12">'c9'!$A$1:$E$49</definedName>
    <definedName name="_xlnm.Print_Area" localSheetId="2">'cont'!$A$1:$C$47</definedName>
    <definedName name="_xlnm.Print_Area" localSheetId="23">'g 19-20'!$A$1:$H$55</definedName>
    <definedName name="_xlnm.Print_Area" localSheetId="16">'g10 - 11'!$A$1:$H$44</definedName>
    <definedName name="_xlnm.Print_Area" localSheetId="8">'g2 - 3'!$A$1:$H$44</definedName>
    <definedName name="_xlnm.Print_Area" localSheetId="3">'introd'!$A$1:$E$43</definedName>
    <definedName name="_xlnm.Print_Area" localSheetId="1">'part'!$A$1:$A$45</definedName>
    <definedName name="_xlnm.Print_Area" localSheetId="0">'tapa'!$A$1:$E$34</definedName>
  </definedNames>
  <calcPr fullCalcOnLoad="1"/>
</workbook>
</file>

<file path=xl/sharedStrings.xml><?xml version="1.0" encoding="utf-8"?>
<sst xmlns="http://schemas.openxmlformats.org/spreadsheetml/2006/main" count="849" uniqueCount="330">
  <si>
    <t>Contenido</t>
  </si>
  <si>
    <t>Cuadro Nº 1</t>
  </si>
  <si>
    <t>Cuadro Nº 6</t>
  </si>
  <si>
    <t>Importaciones de productos lácteos por país de origen</t>
  </si>
  <si>
    <t>Cuadro Nº 7</t>
  </si>
  <si>
    <t>Importaciones de productos lácteos</t>
  </si>
  <si>
    <t>Cuadro Nº 8</t>
  </si>
  <si>
    <t>Cuadro Nº 9</t>
  </si>
  <si>
    <t>Importaciones de leche en polvo entera</t>
  </si>
  <si>
    <t>Cuadro Nº 10</t>
  </si>
  <si>
    <t>Importaciones de leche en polvo descremada</t>
  </si>
  <si>
    <t>Cuadro Nº 11</t>
  </si>
  <si>
    <t>Importaciones de leche en polvo por país de origen</t>
  </si>
  <si>
    <t>Cuadro Nº 12</t>
  </si>
  <si>
    <t>Importaciones de quesos por país de origen</t>
  </si>
  <si>
    <t>Cuadro Nº 13</t>
  </si>
  <si>
    <t>Importaciones de quesos por variedades</t>
  </si>
  <si>
    <t>Cuadro Nº 14</t>
  </si>
  <si>
    <t>Exportaciones de productos lácteos por país de destino</t>
  </si>
  <si>
    <t>Cuadro Nº 15</t>
  </si>
  <si>
    <t xml:space="preserve">Exportaciones de productos lácteos </t>
  </si>
  <si>
    <t>Cuadro Nº 16</t>
  </si>
  <si>
    <t>Cuadro Nº 17</t>
  </si>
  <si>
    <t>Exportaciones de leche en polvo entera</t>
  </si>
  <si>
    <t>Cuadro Nº 18</t>
  </si>
  <si>
    <t>Exportaciones de leche en polvo descremada</t>
  </si>
  <si>
    <t>Cuadro Nº 19</t>
  </si>
  <si>
    <t>Exportaciones de leche fluida</t>
  </si>
  <si>
    <t>Cuadro Nº 20</t>
  </si>
  <si>
    <t>Exportaciones de leche en polvo por país de destino</t>
  </si>
  <si>
    <t>Exportaciones de quesos</t>
  </si>
  <si>
    <t>Exportaciones de quesos por país de destino</t>
  </si>
  <si>
    <t>Exportaciones de quesos por variedades</t>
  </si>
  <si>
    <t>Comercio exterior de lácteos total y Mercosur</t>
  </si>
  <si>
    <t>Saldo de la balanza comercial de lácteos Chile - Argentina</t>
  </si>
  <si>
    <t>Gráfico Nº 1</t>
  </si>
  <si>
    <t>Gráfico Nº 4</t>
  </si>
  <si>
    <t>Gráfico Nº 5</t>
  </si>
  <si>
    <t>Gráfico Nº 6</t>
  </si>
  <si>
    <t>Gráfico Nº 7</t>
  </si>
  <si>
    <t>Precio medio de importaciones de leche en polvo entera</t>
  </si>
  <si>
    <t>Gráfico Nº 8</t>
  </si>
  <si>
    <t>Precio medio de importaciones de leche en polvo descremada</t>
  </si>
  <si>
    <t>Gráfico Nº 9</t>
  </si>
  <si>
    <t>Gráfico Nº 10</t>
  </si>
  <si>
    <t>Gráfico Nº 11</t>
  </si>
  <si>
    <t>Gráfico Nº 12</t>
  </si>
  <si>
    <t>Gráfico Nº 13</t>
  </si>
  <si>
    <t>Gráfico Nº 14</t>
  </si>
  <si>
    <t>Gráfico Nº 15</t>
  </si>
  <si>
    <t>Precio medio de las exportaciones de leche en polvo entera</t>
  </si>
  <si>
    <t>Gráfico Nº 16</t>
  </si>
  <si>
    <t>Precio medio de las exportaciones de leche en polvo descremada</t>
  </si>
  <si>
    <t>Gráfico Nº 17</t>
  </si>
  <si>
    <t>Precio medio de las exportaciones de leche fluida</t>
  </si>
  <si>
    <t>Gráfico Nº 18</t>
  </si>
  <si>
    <t>Gráfico Nº 19</t>
  </si>
  <si>
    <t>Gráfico Nº 20</t>
  </si>
  <si>
    <t>Precio medio de las exportaciones de quesos</t>
  </si>
  <si>
    <t>Gráfico Nº 21</t>
  </si>
  <si>
    <t>Chile : Comercio exterior de lácteos</t>
  </si>
  <si>
    <t>Lácteos : Comercio exterior Chile - Mercosur</t>
  </si>
  <si>
    <t>Años</t>
  </si>
  <si>
    <t>Var.</t>
  </si>
  <si>
    <t>%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</si>
  <si>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</si>
  <si>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</si>
  <si>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</si>
  <si>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</si>
  <si>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</si>
  <si>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</si>
  <si>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</si>
  <si>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</si>
  <si>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</si>
  <si>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</si>
  <si>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</si>
  <si>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</si>
  <si>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</si>
  <si>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Quesos</t>
  </si>
  <si>
    <t>Yogur</t>
  </si>
  <si>
    <t>Crema</t>
  </si>
  <si>
    <t>Leche condensada</t>
  </si>
  <si>
    <t>Manjar</t>
  </si>
  <si>
    <t>Países</t>
  </si>
  <si>
    <t>Argentina</t>
  </si>
  <si>
    <t>Estados Unidos</t>
  </si>
  <si>
    <t>Nueva Zelanda</t>
  </si>
  <si>
    <t>Brasil</t>
  </si>
  <si>
    <t>Uruguay</t>
  </si>
  <si>
    <t>Perú</t>
  </si>
  <si>
    <t>Francia</t>
  </si>
  <si>
    <t>Canadá</t>
  </si>
  <si>
    <t>China</t>
  </si>
  <si>
    <t>Colombia</t>
  </si>
  <si>
    <t>México</t>
  </si>
  <si>
    <t>Corea del Sur</t>
  </si>
  <si>
    <t>Reino Unido</t>
  </si>
  <si>
    <t>Japón</t>
  </si>
  <si>
    <t>Código</t>
  </si>
  <si>
    <t>Productos</t>
  </si>
  <si>
    <t>Toneladas</t>
  </si>
  <si>
    <t>armonizado</t>
  </si>
  <si>
    <t>Lactosuero, incluso concentrado, azucarado</t>
  </si>
  <si>
    <t>Mantequilla (manteca)</t>
  </si>
  <si>
    <t>Queso de cualquier tipo, rallado o en polvo</t>
  </si>
  <si>
    <t>Queso de pasta azul</t>
  </si>
  <si>
    <t>Dulce de leche (manjar)</t>
  </si>
  <si>
    <t>Total lácteos</t>
  </si>
  <si>
    <t xml:space="preserve">Volumen </t>
  </si>
  <si>
    <t>Valor</t>
  </si>
  <si>
    <t>Precio medio</t>
  </si>
  <si>
    <t>Leche descremada</t>
  </si>
  <si>
    <t>Leche entera</t>
  </si>
  <si>
    <t>Suero y lactosuero</t>
  </si>
  <si>
    <t>Otros productos</t>
  </si>
  <si>
    <t>Volumen</t>
  </si>
  <si>
    <t xml:space="preserve">Valor </t>
  </si>
  <si>
    <t>Valor unitario</t>
  </si>
  <si>
    <t>Meses / año</t>
  </si>
  <si>
    <t>toneladas</t>
  </si>
  <si>
    <t>unitario</t>
  </si>
  <si>
    <t>Nota: incluye la de uso animal y la de uso humano.</t>
  </si>
  <si>
    <t>Volumen (toneladas)</t>
  </si>
  <si>
    <t>Unión Europea</t>
  </si>
  <si>
    <t>Participación</t>
  </si>
  <si>
    <t>Variación</t>
  </si>
  <si>
    <t>Otros</t>
  </si>
  <si>
    <t>Nota: la información incluye leches en polvo tanto para uso humano como para uso animal.</t>
  </si>
  <si>
    <t>Producto / variedad</t>
  </si>
  <si>
    <t>Fresco</t>
  </si>
  <si>
    <t>Cualquier tipo, rallado o polvo</t>
  </si>
  <si>
    <t>Fundido</t>
  </si>
  <si>
    <t>Cualquier tipo, rallado o en polvo</t>
  </si>
  <si>
    <t>Pasta azul</t>
  </si>
  <si>
    <t>Fundido, excepto el rallado o en polvo</t>
  </si>
  <si>
    <t>Cheddar</t>
  </si>
  <si>
    <t>Edam</t>
  </si>
  <si>
    <t>Parmesano</t>
  </si>
  <si>
    <t>Los demás</t>
  </si>
  <si>
    <t>Gouda y del tipo gouda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</si>
  <si>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</si>
  <si>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Venezuela</t>
  </si>
  <si>
    <t>Cuba</t>
  </si>
  <si>
    <t>Guatemala</t>
  </si>
  <si>
    <t>Bolivia</t>
  </si>
  <si>
    <t>Exportaciones de productos lácteos</t>
  </si>
  <si>
    <t>Leche fluida</t>
  </si>
  <si>
    <t>Leche crema y nata</t>
  </si>
  <si>
    <t>Armonizado</t>
  </si>
  <si>
    <t>Importaciones</t>
  </si>
  <si>
    <t>Exportaciones</t>
  </si>
  <si>
    <t xml:space="preserve"> Item / año</t>
  </si>
  <si>
    <t xml:space="preserve">     Totales</t>
  </si>
  <si>
    <t xml:space="preserve">     Mercosur</t>
  </si>
  <si>
    <t>Participación %</t>
  </si>
  <si>
    <t xml:space="preserve">     Exportaciones</t>
  </si>
  <si>
    <t xml:space="preserve">     Importaciones</t>
  </si>
  <si>
    <t xml:space="preserve">     Saldo</t>
  </si>
  <si>
    <t>comex lacteos</t>
  </si>
  <si>
    <t>Imp</t>
  </si>
  <si>
    <t>Exp</t>
  </si>
  <si>
    <t>Saldo</t>
  </si>
  <si>
    <t>lacteos chile - mercosur</t>
  </si>
  <si>
    <t>Saldo de la balanza comercial de lácteos</t>
  </si>
  <si>
    <t>Chile - Argentina</t>
  </si>
  <si>
    <t>Total quesos</t>
  </si>
  <si>
    <t>Argelia</t>
  </si>
  <si>
    <t>Publicación de la Oficina de Estudios y Políticas Agrarias - ODEPA
 Ministerio de Agricultura, República de Chile</t>
  </si>
  <si>
    <t>Rusia</t>
  </si>
  <si>
    <t>Nata sin azucarar ni edulcorar</t>
  </si>
  <si>
    <t>Panamá</t>
  </si>
  <si>
    <t>Mozzarella</t>
  </si>
  <si>
    <t>Total ene-dic (A+B)</t>
  </si>
  <si>
    <t>Total ene - dic</t>
  </si>
  <si>
    <t>Total ene-dic (A)</t>
  </si>
  <si>
    <t>Gouda</t>
  </si>
  <si>
    <t>Cuadro Nº 2</t>
  </si>
  <si>
    <t>Demás productos de componentes naturales de la leche</t>
  </si>
  <si>
    <t>Cuadro Nº 3</t>
  </si>
  <si>
    <t>Cuadro Nº 4</t>
  </si>
  <si>
    <t>Cuadro Nº 5</t>
  </si>
  <si>
    <t>Gráfico Nº 2</t>
  </si>
  <si>
    <t>Gráfico Nº 3</t>
  </si>
  <si>
    <t>Suero de mantequilla, leche y nata cuajadas, kefir</t>
  </si>
  <si>
    <t>Queso fundido, excepto el rallado o en en polvo</t>
  </si>
  <si>
    <t>Leche en polvo sin azúcar, materia grasa &gt; al 26%</t>
  </si>
  <si>
    <t xml:space="preserve">Leche y nata sin concentrar, materia grasa &lt;= al 1% </t>
  </si>
  <si>
    <t>Preparaciones para la alimentación infantil</t>
  </si>
  <si>
    <t>Leche y nata superior a 6% materia grasa</t>
  </si>
  <si>
    <t>Las demás leches y natas concentradas azucaradas</t>
  </si>
  <si>
    <t>Los demás quesos</t>
  </si>
  <si>
    <t>Quesos frescos</t>
  </si>
  <si>
    <t>Mantequilla y demás materias grasas de la leche</t>
  </si>
  <si>
    <t>NOTA: Las cifras que se reportan en este documento no son comparables con las publicadas en documentos anteriores, debido a que las bases de datos de Odepa incluyen al producto 19011010 (Preparaciones para la alimentación infantil) como parte del sector lácteo. Esta modificación afecta también a los totales del sector silvoagropecuario, y a las cifras de años anteriores a 2013.</t>
  </si>
  <si>
    <t>Nata sin azúcar ni edulcorante</t>
  </si>
  <si>
    <t>Fuente: elaborado por Odepa con información del Servicio Nacional de Aduanas.</t>
  </si>
  <si>
    <t xml:space="preserve"> Fuente: elaborado por Odepa con información del Servicio Nacional de Aduanas.</t>
  </si>
  <si>
    <t xml:space="preserve">Fuente: elaborado por Odepa, con información del Servicio Nacional de Aduanas. </t>
  </si>
  <si>
    <t>Fuente: elaborado por Odepa, con información del Servicio Nacional de Aduanas.</t>
  </si>
  <si>
    <t>Fuente : elaborado por Odepa con información del Servicio Nacional de Aduanas.</t>
  </si>
  <si>
    <t xml:space="preserve">Fuente : elaborado por Odepa, con información del Servicio Nacional de Aduanas. </t>
  </si>
  <si>
    <t>(Miles de dólares de cada año)</t>
  </si>
  <si>
    <t>Valor (miles de dólares de cada año)</t>
  </si>
  <si>
    <t xml:space="preserve"> Mercosur</t>
  </si>
  <si>
    <t>USD/ton</t>
  </si>
  <si>
    <t>USD / ton</t>
  </si>
  <si>
    <t>Miles de dólares CIF</t>
  </si>
  <si>
    <t>Valor (miles de dólares CIF)</t>
  </si>
  <si>
    <t>Valor (miles de dólares FOB)</t>
  </si>
  <si>
    <t>Miles de dólares FOB</t>
  </si>
  <si>
    <t>Miles de USD FOB</t>
  </si>
  <si>
    <t>FOB</t>
  </si>
  <si>
    <t>CIF</t>
  </si>
  <si>
    <t xml:space="preserve"> </t>
  </si>
  <si>
    <t>*Nota: el valor correspondiente a Chile se refiere a reimportaciones.</t>
  </si>
  <si>
    <t>Claudia Carbonell Piccardo</t>
  </si>
  <si>
    <t>Aída Guerrero L.</t>
  </si>
  <si>
    <t>Directora Nacional y Representante Legal</t>
  </si>
  <si>
    <t>Emiratos Árabes Unidos</t>
  </si>
  <si>
    <t>En la elaboración de este documento participó</t>
  </si>
  <si>
    <t>Introducción</t>
  </si>
  <si>
    <t>Este boletín contiene información estadísticas sobre el comercio exterior de productos del sector lácteo de Chile, la que es presentada en 20 cuadros y 21 gráficos que se actualizan mensualmente.</t>
  </si>
  <si>
    <t xml:space="preserve">Los datos entregados corresponden a las importaciones y exportaciones de productos lácteos tanto en volumen, valor y mercado de origen/destino. En relación a las importaciones, destaca la situación de productos relevantes como la leche entera, leche descremada en polvo y quesos.  En cuanto a las exportaciones, además se resalta la situación de la leche líquida y del comercio con el Mercosur, en particular con Argentina.  </t>
  </si>
  <si>
    <t>Australia</t>
  </si>
  <si>
    <t>Alemania</t>
  </si>
  <si>
    <t>Italia</t>
  </si>
  <si>
    <t>Irlanda</t>
  </si>
  <si>
    <t>Polonia</t>
  </si>
  <si>
    <t>Dinamarca</t>
  </si>
  <si>
    <t>Malasia</t>
  </si>
  <si>
    <t>España</t>
  </si>
  <si>
    <t>Nicaragua</t>
  </si>
  <si>
    <t>Costa Rica</t>
  </si>
  <si>
    <t>Honduras</t>
  </si>
  <si>
    <t>Ecuador</t>
  </si>
  <si>
    <t>El Salvador</t>
  </si>
  <si>
    <t>Barbados</t>
  </si>
  <si>
    <t>Trinidad y Tobago</t>
  </si>
  <si>
    <t>Paraguay</t>
  </si>
  <si>
    <t>BOLETÍN SECTOR LÁCTEO:
ESTADÍSTICAS DE COMERCIO EXTERIOR</t>
  </si>
  <si>
    <t>Boletín Sector lácteo: estadísticas de comercio exterior</t>
  </si>
  <si>
    <t>Bélgica</t>
  </si>
  <si>
    <t>Nata edulcorada</t>
  </si>
  <si>
    <t>Leche en polvo edulcorada, materia grasa &gt; 18% y &lt; 24%</t>
  </si>
  <si>
    <t>Teatinos 40, piso 7. Santiago, Chile</t>
  </si>
  <si>
    <t>Teléfono :(56- 2) 23973000</t>
  </si>
  <si>
    <t>Fax :(56- 2) 23973111</t>
  </si>
  <si>
    <t xml:space="preserve">www.odepa.gob.cl  </t>
  </si>
  <si>
    <t xml:space="preserve">Leche en polvo sin azúcar, materia grasa &lt;= al 1,5% </t>
  </si>
  <si>
    <t>Leche en estado líquido o semisólido sin azúcar</t>
  </si>
  <si>
    <t>Bebidas con contenido lácteo &lt;= al 50 % (miles de litros)</t>
  </si>
  <si>
    <t>Belice</t>
  </si>
  <si>
    <t>Bebidas con contenido lácteo &gt; al 50 %  (miles de litros)</t>
  </si>
  <si>
    <t>Quesos, los demás</t>
  </si>
  <si>
    <t>Países Bajos</t>
  </si>
  <si>
    <t>Total ene - dic (A+B)</t>
  </si>
  <si>
    <t>Importaciones de leche en polvo por país de origen, año 2015</t>
  </si>
  <si>
    <t>Importaciones de quesos por país de origen, año 2015</t>
  </si>
  <si>
    <t>Exportaciones de leche en polvo por país de destino, año 2015</t>
  </si>
  <si>
    <t>Exportaciones de quesos por país de destino, año 2015</t>
  </si>
  <si>
    <t>Leche en polvo edulcorada, materia grasa &gt; 24% y &lt; 26%</t>
  </si>
  <si>
    <t>Variación (2016/2015)</t>
  </si>
  <si>
    <t>Total ene-dic (B)</t>
  </si>
  <si>
    <t>Suiza</t>
  </si>
  <si>
    <t>Taiwán</t>
  </si>
  <si>
    <t>Suecia</t>
  </si>
  <si>
    <t>Lituania</t>
  </si>
  <si>
    <t>Jamaica</t>
  </si>
  <si>
    <t>Filipinas</t>
  </si>
  <si>
    <t>Granada</t>
  </si>
  <si>
    <t>República Dominicana</t>
  </si>
  <si>
    <t>Territorio Británico en América</t>
  </si>
  <si>
    <t>Años 2002 - 2016</t>
  </si>
  <si>
    <t>Portugal</t>
  </si>
  <si>
    <t>Egipto</t>
  </si>
  <si>
    <t>Finlandia</t>
  </si>
  <si>
    <t>Grecia</t>
  </si>
  <si>
    <t>Tailandia</t>
  </si>
  <si>
    <t>Leche en polvo sin azúcar, materia grasa &gt;= 6% y &lt; 12%</t>
  </si>
  <si>
    <t>Leche en polvo sin azúcar, materia grasa &gt; 1,5% y &lt; 6%</t>
  </si>
  <si>
    <t>Leche en polvo sin azúcar, materia grasa &gt; 18% y &lt; 24%</t>
  </si>
  <si>
    <t>Las demás materias grasas de la leche</t>
  </si>
  <si>
    <t>Demás quesos frescos</t>
  </si>
  <si>
    <t xml:space="preserve">Leche y nata sin concentrar, materia grasa &gt; 1% y  &lt;= 6% </t>
  </si>
  <si>
    <t>Leche en polvo sin azúcar, materia grasa &gt; 12% y  &lt; 18%</t>
  </si>
  <si>
    <t>Leche en polvo edulcorada, materia grasa &gt;= 26%</t>
  </si>
  <si>
    <t>Queso fundido, excepto el rallado o en polvo</t>
  </si>
  <si>
    <t>Queso de crema frescos</t>
  </si>
  <si>
    <t>Queso fundido</t>
  </si>
  <si>
    <t>Pastas lácteas para untar</t>
  </si>
  <si>
    <t>Puerto Rico</t>
  </si>
  <si>
    <t>Turquía</t>
  </si>
  <si>
    <t>Chile</t>
  </si>
  <si>
    <t>República Checa</t>
  </si>
  <si>
    <t>Haití</t>
  </si>
  <si>
    <t>Cheddar y del tipo cheddar</t>
  </si>
  <si>
    <t>Edam y del tipo edam</t>
  </si>
  <si>
    <t>Parmesano y del tipo parmesano</t>
  </si>
  <si>
    <t>Leche en polvo sin azúcar, materia grasa &gt;= 24% y &lt; 26%</t>
  </si>
  <si>
    <t xml:space="preserve">Preparaciones para la alimentación infantil </t>
  </si>
  <si>
    <t>Quesos frescos (sin madurar)</t>
  </si>
  <si>
    <t>Leche en polvo sin azúcar, materia grasa = 18%</t>
  </si>
  <si>
    <t>Leche en polvo sin azúcar, materia grasa &gt;= 24% y &lt;  26%</t>
  </si>
  <si>
    <t>Leche en polvo sin azúcar, materia grasa &gt;= 26%</t>
  </si>
  <si>
    <t>Leche en polvo edulcorada, materia grasa &gt; 1,5% y &lt; 6%</t>
  </si>
  <si>
    <t>Demás leches y natas concentradas azucaradas</t>
  </si>
  <si>
    <t>Demás materias grasas de la leche</t>
  </si>
  <si>
    <t>Bebidas con contenido lácteo &gt; al 50 %   (miles de litros)</t>
  </si>
  <si>
    <t>Bebidas con contenido lácteo &lt;= al 50 %   (miles de litros)</t>
  </si>
  <si>
    <t>Leche y nata, sin concentrar, materia grasa &gt; 1% y &lt;= 6%</t>
  </si>
  <si>
    <t>Demás quesos</t>
  </si>
  <si>
    <t>Singapur</t>
  </si>
  <si>
    <t>Origen no precisado</t>
  </si>
  <si>
    <t xml:space="preserve">Leche en polvo sin azúcar, materia grasa &lt;=  1,5% </t>
  </si>
  <si>
    <t xml:space="preserve">Leche y nata, sin concentrar, materia grasa &lt;=  1% </t>
  </si>
  <si>
    <t>Jordania</t>
  </si>
  <si>
    <t>Leche en polvo edulcorada, materia grasa = 18%</t>
  </si>
  <si>
    <t>Austria</t>
  </si>
  <si>
    <t>Enero 2017</t>
  </si>
  <si>
    <t>con información a diciembre  2016</t>
  </si>
  <si>
    <t>Importaciones de productos lácteos, diciembre 2016</t>
  </si>
  <si>
    <t>Exportaciones de productos lácteos, diciembre 2016</t>
  </si>
  <si>
    <t>Importaciones de leche en polvo por país de origen, diciembre 2016</t>
  </si>
  <si>
    <t>Importaciones de quesos por país de origen, diciembre 2016</t>
  </si>
  <si>
    <t>Importaciones de quesos por variedades, diciembre 2016</t>
  </si>
  <si>
    <t>Exportaciones de leche en polvo por país de destino, diciembre 2016</t>
  </si>
  <si>
    <t>Exportaciones de quesos por país de destino, diciembre 2016</t>
  </si>
  <si>
    <t>Exportaciones de quesos por variedades, diciembre 2016</t>
  </si>
  <si>
    <t>Enero - diciembre</t>
  </si>
  <si>
    <t xml:space="preserve"> Enero - diciembre 2016</t>
  </si>
</sst>
</file>

<file path=xl/styles.xml><?xml version="1.0" encoding="utf-8"?>
<styleSheet xmlns="http://schemas.openxmlformats.org/spreadsheetml/2006/main">
  <numFmts count="2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mm/yy"/>
    <numFmt numFmtId="173" formatCode="0.0"/>
    <numFmt numFmtId="174" formatCode="0.0%"/>
    <numFmt numFmtId="175" formatCode="#,##0.0"/>
    <numFmt numFmtId="176" formatCode="00000000"/>
    <numFmt numFmtId="177" formatCode="_-* #,##0_-;\-* #,##0_-;_-* \-_-;_-@_-"/>
    <numFmt numFmtId="178" formatCode="_-* #,##0.00_-;\-* #,##0.00_-;_-* \-??_-;_-@_-"/>
    <numFmt numFmtId="179" formatCode="0.000"/>
    <numFmt numFmtId="180" formatCode="#,##0_);\(#,##0\)"/>
    <numFmt numFmtId="181" formatCode="#,##0.000"/>
    <numFmt numFmtId="182" formatCode="_-* #,##0_-;\-* #,##0_-;_-* &quot;-&quot;??_-;_-@_-"/>
  </numFmts>
  <fonts count="72">
    <font>
      <sz val="14"/>
      <name val="Arial MT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2"/>
      <name val="Arial"/>
      <family val="2"/>
    </font>
    <font>
      <b/>
      <sz val="16"/>
      <name val="Arial"/>
      <family val="2"/>
    </font>
    <font>
      <u val="single"/>
      <sz val="12"/>
      <color indexed="12"/>
      <name val="Arial MT"/>
      <family val="2"/>
    </font>
    <font>
      <u val="single"/>
      <sz val="8.4"/>
      <color indexed="12"/>
      <name val="Arial MT"/>
      <family val="2"/>
    </font>
    <font>
      <sz val="9"/>
      <name val="Arial MT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9"/>
      <color indexed="12"/>
      <name val="Arial"/>
      <family val="2"/>
    </font>
    <font>
      <u val="single"/>
      <sz val="10"/>
      <color indexed="12"/>
      <name val="Arial"/>
      <family val="2"/>
    </font>
    <font>
      <sz val="12"/>
      <name val="Cambria"/>
      <family val="1"/>
    </font>
    <font>
      <sz val="10"/>
      <name val="Verdana"/>
      <family val="2"/>
    </font>
    <font>
      <sz val="8"/>
      <name val="Arial MT"/>
      <family val="2"/>
    </font>
    <font>
      <b/>
      <sz val="9"/>
      <name val="Arial MT"/>
      <family val="0"/>
    </font>
    <font>
      <sz val="6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name val="Calibri"/>
      <family val="2"/>
    </font>
    <font>
      <sz val="11"/>
      <name val="Arial MT"/>
      <family val="2"/>
    </font>
    <font>
      <b/>
      <sz val="11"/>
      <name val="Arial"/>
      <family val="2"/>
    </font>
    <font>
      <sz val="8"/>
      <color indexed="8"/>
      <name val="Arial MT"/>
      <family val="0"/>
    </font>
    <font>
      <sz val="14"/>
      <color indexed="8"/>
      <name val="Arial MT"/>
      <family val="0"/>
    </font>
    <font>
      <sz val="9"/>
      <color indexed="8"/>
      <name val="Arial MT"/>
      <family val="0"/>
    </font>
    <font>
      <sz val="7"/>
      <name val="Verdana"/>
      <family val="2"/>
    </font>
    <font>
      <b/>
      <sz val="22"/>
      <name val="Cambria"/>
      <family val="1"/>
    </font>
    <font>
      <sz val="8"/>
      <color indexed="8"/>
      <name val="Arial"/>
      <family val="0"/>
    </font>
    <font>
      <sz val="10"/>
      <color indexed="8"/>
      <name val="Arial"/>
      <family val="0"/>
    </font>
    <font>
      <sz val="9.25"/>
      <color indexed="8"/>
      <name val="Arial"/>
      <family val="0"/>
    </font>
    <font>
      <sz val="9"/>
      <color indexed="8"/>
      <name val="Arial"/>
      <family val="0"/>
    </font>
    <font>
      <sz val="7"/>
      <color indexed="8"/>
      <name val="Arial"/>
      <family val="0"/>
    </font>
    <font>
      <sz val="8.25"/>
      <color indexed="8"/>
      <name val="Arial"/>
      <family val="0"/>
    </font>
    <font>
      <b/>
      <sz val="15"/>
      <color indexed="56"/>
      <name val="Calibri"/>
      <family val="2"/>
    </font>
    <font>
      <u val="single"/>
      <sz val="14"/>
      <color indexed="20"/>
      <name val="Arial MT"/>
      <family val="2"/>
    </font>
    <font>
      <sz val="20"/>
      <color indexed="12"/>
      <name val="Verdana"/>
      <family val="2"/>
    </font>
    <font>
      <b/>
      <sz val="12"/>
      <color indexed="63"/>
      <name val="Verdana"/>
      <family val="2"/>
    </font>
    <font>
      <sz val="18"/>
      <color indexed="55"/>
      <name val="Verdana"/>
      <family val="2"/>
    </font>
    <font>
      <sz val="9"/>
      <color indexed="10"/>
      <name val="Arial"/>
      <family val="2"/>
    </font>
    <font>
      <b/>
      <sz val="7"/>
      <color indexed="12"/>
      <name val="Verdana"/>
      <family val="2"/>
    </font>
    <font>
      <sz val="18"/>
      <color indexed="12"/>
      <name val="Verdana"/>
      <family val="2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b/>
      <sz val="8.75"/>
      <color indexed="8"/>
      <name val="Arial"/>
      <family val="0"/>
    </font>
    <font>
      <b/>
      <sz val="9.6"/>
      <color indexed="8"/>
      <name val="Arial"/>
      <family val="0"/>
    </font>
    <font>
      <b/>
      <sz val="15"/>
      <color theme="3"/>
      <name val="Calibri"/>
      <family val="2"/>
    </font>
    <font>
      <u val="single"/>
      <sz val="14"/>
      <color theme="11"/>
      <name val="Arial MT"/>
      <family val="2"/>
    </font>
    <font>
      <sz val="11"/>
      <color theme="1"/>
      <name val="Calibri"/>
      <family val="2"/>
    </font>
    <font>
      <sz val="20"/>
      <color rgb="FF0066CC"/>
      <name val="Verdana"/>
      <family val="2"/>
    </font>
    <font>
      <b/>
      <sz val="12"/>
      <color rgb="FF333333"/>
      <name val="Verdana"/>
      <family val="2"/>
    </font>
    <font>
      <sz val="18"/>
      <color rgb="FF999999"/>
      <name val="Verdana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  <font>
      <b/>
      <sz val="7"/>
      <color rgb="FF0066CC"/>
      <name val="Verdana"/>
      <family val="2"/>
    </font>
    <font>
      <sz val="18"/>
      <color rgb="FF0066CC"/>
      <name val="Verdana"/>
      <family val="2"/>
    </font>
  </fonts>
  <fills count="18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 style="thin"/>
      <bottom/>
    </border>
    <border>
      <left/>
      <right style="thin">
        <color indexed="8"/>
      </right>
      <top style="thin"/>
      <bottom/>
    </border>
    <border>
      <left style="thin">
        <color indexed="8"/>
      </left>
      <right style="thin">
        <color indexed="8"/>
      </right>
      <top/>
      <bottom style="thin"/>
    </border>
    <border>
      <left style="thin"/>
      <right style="thin"/>
      <top/>
      <bottom/>
    </border>
    <border>
      <left style="thin">
        <color indexed="8"/>
      </left>
      <right style="thin"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/>
      <top style="thin"/>
      <bottom/>
    </border>
    <border>
      <left/>
      <right/>
      <top style="thin"/>
      <bottom/>
    </border>
    <border>
      <left style="thin">
        <color indexed="8"/>
      </left>
      <right style="thin"/>
      <top/>
      <bottom/>
    </border>
    <border>
      <left style="thin">
        <color indexed="8"/>
      </left>
      <right style="thin"/>
      <top/>
      <bottom style="thin"/>
    </border>
    <border>
      <left style="thin">
        <color indexed="8"/>
      </left>
      <right style="thin"/>
      <top/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14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5" fillId="11" borderId="1" applyNumberFormat="0" applyAlignment="0" applyProtection="0"/>
    <xf numFmtId="0" fontId="5" fillId="11" borderId="1" applyNumberFormat="0" applyAlignment="0" applyProtection="0"/>
    <xf numFmtId="0" fontId="5" fillId="11" borderId="1" applyNumberFormat="0" applyAlignment="0" applyProtection="0"/>
    <xf numFmtId="0" fontId="5" fillId="11" borderId="1" applyNumberFormat="0" applyAlignment="0" applyProtection="0"/>
    <xf numFmtId="0" fontId="6" fillId="12" borderId="2" applyNumberFormat="0" applyAlignment="0" applyProtection="0"/>
    <xf numFmtId="0" fontId="6" fillId="12" borderId="2" applyNumberFormat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62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2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178" fontId="0" fillId="0" borderId="0" applyFill="0" applyBorder="0" applyAlignment="0" applyProtection="0"/>
    <xf numFmtId="177" fontId="0" fillId="0" borderId="0" applyFill="0" applyBorder="0" applyAlignment="0" applyProtection="0"/>
    <xf numFmtId="177" fontId="0" fillId="0" borderId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2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2" fillId="0" borderId="0">
      <alignment/>
      <protection/>
    </xf>
    <xf numFmtId="0" fontId="6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4" borderId="5" applyNumberFormat="0" applyAlignment="0" applyProtection="0"/>
    <xf numFmtId="0" fontId="0" fillId="4" borderId="5" applyNumberFormat="0" applyAlignment="0" applyProtection="0"/>
    <xf numFmtId="0" fontId="0" fillId="4" borderId="5" applyNumberFormat="0" applyAlignment="0" applyProtection="0"/>
    <xf numFmtId="0" fontId="0" fillId="4" borderId="5" applyNumberFormat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13" fillId="11" borderId="6" applyNumberFormat="0" applyAlignment="0" applyProtection="0"/>
    <xf numFmtId="0" fontId="13" fillId="11" borderId="6" applyNumberFormat="0" applyAlignment="0" applyProtection="0"/>
    <xf numFmtId="0" fontId="13" fillId="11" borderId="6" applyNumberFormat="0" applyAlignment="0" applyProtection="0"/>
    <xf numFmtId="0" fontId="13" fillId="11" borderId="6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</cellStyleXfs>
  <cellXfs count="268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0" xfId="0" applyFont="1" applyBorder="1" applyAlignment="1">
      <alignment horizontal="center"/>
    </xf>
    <xf numFmtId="172" fontId="19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21" fillId="0" borderId="0" xfId="80" applyNumberFormat="1" applyFont="1" applyFill="1" applyBorder="1" applyAlignment="1" applyProtection="1">
      <alignment horizontal="center"/>
      <protection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horizontal="left"/>
    </xf>
    <xf numFmtId="0" fontId="25" fillId="0" borderId="10" xfId="0" applyFont="1" applyBorder="1" applyAlignment="1" applyProtection="1">
      <alignment/>
      <protection/>
    </xf>
    <xf numFmtId="173" fontId="25" fillId="0" borderId="11" xfId="0" applyNumberFormat="1" applyFont="1" applyBorder="1" applyAlignment="1" applyProtection="1">
      <alignment/>
      <protection/>
    </xf>
    <xf numFmtId="173" fontId="25" fillId="0" borderId="12" xfId="0" applyNumberFormat="1" applyFont="1" applyBorder="1" applyAlignment="1" applyProtection="1">
      <alignment/>
      <protection/>
    </xf>
    <xf numFmtId="0" fontId="25" fillId="0" borderId="11" xfId="0" applyFont="1" applyBorder="1" applyAlignment="1" applyProtection="1">
      <alignment/>
      <protection/>
    </xf>
    <xf numFmtId="0" fontId="25" fillId="0" borderId="13" xfId="0" applyFont="1" applyBorder="1" applyAlignment="1" applyProtection="1">
      <alignment/>
      <protection/>
    </xf>
    <xf numFmtId="0" fontId="25" fillId="0" borderId="14" xfId="0" applyFont="1" applyBorder="1" applyAlignment="1" applyProtection="1">
      <alignment/>
      <protection/>
    </xf>
    <xf numFmtId="0" fontId="25" fillId="0" borderId="0" xfId="0" applyFont="1" applyBorder="1" applyAlignment="1">
      <alignment horizontal="center" vertical="center"/>
    </xf>
    <xf numFmtId="0" fontId="25" fillId="0" borderId="13" xfId="0" applyFont="1" applyBorder="1" applyAlignment="1">
      <alignment/>
    </xf>
    <xf numFmtId="0" fontId="25" fillId="0" borderId="12" xfId="0" applyFont="1" applyBorder="1" applyAlignment="1">
      <alignment/>
    </xf>
    <xf numFmtId="0" fontId="25" fillId="0" borderId="11" xfId="0" applyFont="1" applyBorder="1" applyAlignment="1">
      <alignment/>
    </xf>
    <xf numFmtId="0" fontId="25" fillId="0" borderId="11" xfId="0" applyFont="1" applyBorder="1" applyAlignment="1">
      <alignment horizontal="center"/>
    </xf>
    <xf numFmtId="0" fontId="25" fillId="0" borderId="10" xfId="0" applyFont="1" applyBorder="1" applyAlignment="1">
      <alignment/>
    </xf>
    <xf numFmtId="0" fontId="25" fillId="0" borderId="14" xfId="0" applyFont="1" applyBorder="1" applyAlignment="1">
      <alignment horizontal="center"/>
    </xf>
    <xf numFmtId="3" fontId="25" fillId="0" borderId="12" xfId="0" applyNumberFormat="1" applyFont="1" applyBorder="1" applyAlignment="1">
      <alignment/>
    </xf>
    <xf numFmtId="3" fontId="25" fillId="0" borderId="11" xfId="0" applyNumberFormat="1" applyFont="1" applyBorder="1" applyAlignment="1">
      <alignment horizontal="right"/>
    </xf>
    <xf numFmtId="3" fontId="25" fillId="0" borderId="10" xfId="0" applyNumberFormat="1" applyFont="1" applyBorder="1" applyAlignment="1">
      <alignment/>
    </xf>
    <xf numFmtId="3" fontId="25" fillId="0" borderId="0" xfId="0" applyNumberFormat="1" applyFont="1" applyAlignment="1">
      <alignment/>
    </xf>
    <xf numFmtId="0" fontId="26" fillId="0" borderId="0" xfId="0" applyFont="1" applyAlignment="1">
      <alignment/>
    </xf>
    <xf numFmtId="3" fontId="26" fillId="0" borderId="0" xfId="0" applyNumberFormat="1" applyFont="1" applyAlignment="1">
      <alignment/>
    </xf>
    <xf numFmtId="3" fontId="26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0" fontId="25" fillId="0" borderId="0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25" fillId="0" borderId="15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5" fillId="0" borderId="15" xfId="0" applyFont="1" applyBorder="1" applyAlignment="1">
      <alignment/>
    </xf>
    <xf numFmtId="0" fontId="25" fillId="0" borderId="16" xfId="0" applyFont="1" applyBorder="1" applyAlignment="1">
      <alignment horizontal="center"/>
    </xf>
    <xf numFmtId="0" fontId="25" fillId="0" borderId="17" xfId="0" applyFont="1" applyBorder="1" applyAlignment="1">
      <alignment horizontal="center"/>
    </xf>
    <xf numFmtId="0" fontId="25" fillId="0" borderId="18" xfId="0" applyFont="1" applyBorder="1" applyAlignment="1">
      <alignment horizontal="center"/>
    </xf>
    <xf numFmtId="3" fontId="25" fillId="0" borderId="18" xfId="0" applyNumberFormat="1" applyFont="1" applyBorder="1" applyAlignment="1">
      <alignment/>
    </xf>
    <xf numFmtId="173" fontId="25" fillId="0" borderId="0" xfId="0" applyNumberFormat="1" applyFont="1" applyBorder="1" applyAlignment="1">
      <alignment/>
    </xf>
    <xf numFmtId="3" fontId="25" fillId="0" borderId="0" xfId="0" applyNumberFormat="1" applyFont="1" applyBorder="1" applyAlignment="1">
      <alignment/>
    </xf>
    <xf numFmtId="173" fontId="25" fillId="0" borderId="11" xfId="0" applyNumberFormat="1" applyFont="1" applyBorder="1" applyAlignment="1">
      <alignment/>
    </xf>
    <xf numFmtId="3" fontId="25" fillId="0" borderId="0" xfId="0" applyNumberFormat="1" applyFont="1" applyBorder="1" applyAlignment="1">
      <alignment horizontal="center"/>
    </xf>
    <xf numFmtId="0" fontId="25" fillId="0" borderId="19" xfId="0" applyFont="1" applyBorder="1" applyAlignment="1">
      <alignment/>
    </xf>
    <xf numFmtId="3" fontId="25" fillId="0" borderId="20" xfId="0" applyNumberFormat="1" applyFont="1" applyBorder="1" applyAlignment="1">
      <alignment/>
    </xf>
    <xf numFmtId="0" fontId="25" fillId="0" borderId="13" xfId="0" applyFont="1" applyBorder="1" applyAlignment="1">
      <alignment horizontal="center"/>
    </xf>
    <xf numFmtId="0" fontId="25" fillId="0" borderId="12" xfId="0" applyFont="1" applyBorder="1" applyAlignment="1">
      <alignment horizontal="center"/>
    </xf>
    <xf numFmtId="0" fontId="25" fillId="0" borderId="18" xfId="0" applyFont="1" applyBorder="1" applyAlignment="1">
      <alignment/>
    </xf>
    <xf numFmtId="3" fontId="25" fillId="0" borderId="11" xfId="0" applyNumberFormat="1" applyFont="1" applyBorder="1" applyAlignment="1">
      <alignment/>
    </xf>
    <xf numFmtId="0" fontId="25" fillId="0" borderId="20" xfId="0" applyFont="1" applyBorder="1" applyAlignment="1">
      <alignment/>
    </xf>
    <xf numFmtId="0" fontId="25" fillId="0" borderId="17" xfId="0" applyFont="1" applyBorder="1" applyAlignment="1">
      <alignment/>
    </xf>
    <xf numFmtId="175" fontId="25" fillId="0" borderId="11" xfId="0" applyNumberFormat="1" applyFont="1" applyBorder="1" applyAlignment="1">
      <alignment/>
    </xf>
    <xf numFmtId="176" fontId="25" fillId="0" borderId="15" xfId="0" applyNumberFormat="1" applyFont="1" applyBorder="1" applyAlignment="1">
      <alignment/>
    </xf>
    <xf numFmtId="0" fontId="25" fillId="0" borderId="21" xfId="0" applyFont="1" applyBorder="1" applyAlignment="1">
      <alignment/>
    </xf>
    <xf numFmtId="175" fontId="25" fillId="0" borderId="15" xfId="0" applyNumberFormat="1" applyFont="1" applyBorder="1" applyAlignment="1">
      <alignment/>
    </xf>
    <xf numFmtId="176" fontId="25" fillId="0" borderId="12" xfId="0" applyNumberFormat="1" applyFont="1" applyBorder="1" applyAlignment="1">
      <alignment/>
    </xf>
    <xf numFmtId="175" fontId="25" fillId="0" borderId="12" xfId="0" applyNumberFormat="1" applyFont="1" applyBorder="1" applyAlignment="1">
      <alignment/>
    </xf>
    <xf numFmtId="0" fontId="25" fillId="0" borderId="21" xfId="0" applyFont="1" applyBorder="1" applyAlignment="1">
      <alignment horizontal="center"/>
    </xf>
    <xf numFmtId="175" fontId="25" fillId="0" borderId="0" xfId="0" applyNumberFormat="1" applyFont="1" applyBorder="1" applyAlignment="1">
      <alignment/>
    </xf>
    <xf numFmtId="0" fontId="25" fillId="0" borderId="22" xfId="0" applyFont="1" applyBorder="1" applyAlignment="1">
      <alignment/>
    </xf>
    <xf numFmtId="0" fontId="25" fillId="0" borderId="14" xfId="0" applyFont="1" applyBorder="1" applyAlignment="1">
      <alignment/>
    </xf>
    <xf numFmtId="0" fontId="27" fillId="0" borderId="0" xfId="80" applyNumberFormat="1" applyFont="1" applyFill="1" applyBorder="1" applyAlignment="1" applyProtection="1">
      <alignment/>
      <protection/>
    </xf>
    <xf numFmtId="173" fontId="25" fillId="0" borderId="0" xfId="86" applyNumberFormat="1" applyFont="1" applyFill="1" applyBorder="1" applyAlignment="1" applyProtection="1">
      <alignment/>
      <protection/>
    </xf>
    <xf numFmtId="16" fontId="25" fillId="0" borderId="10" xfId="0" applyNumberFormat="1" applyFont="1" applyBorder="1" applyAlignment="1">
      <alignment horizontal="center"/>
    </xf>
    <xf numFmtId="0" fontId="25" fillId="0" borderId="0" xfId="0" applyNumberFormat="1" applyFont="1" applyBorder="1" applyAlignment="1">
      <alignment/>
    </xf>
    <xf numFmtId="175" fontId="25" fillId="0" borderId="10" xfId="0" applyNumberFormat="1" applyFont="1" applyBorder="1" applyAlignment="1">
      <alignment/>
    </xf>
    <xf numFmtId="0" fontId="25" fillId="0" borderId="20" xfId="0" applyFont="1" applyBorder="1" applyAlignment="1">
      <alignment horizontal="left"/>
    </xf>
    <xf numFmtId="0" fontId="26" fillId="0" borderId="0" xfId="0" applyNumberFormat="1" applyFont="1" applyBorder="1" applyAlignment="1">
      <alignment/>
    </xf>
    <xf numFmtId="175" fontId="25" fillId="0" borderId="0" xfId="124" applyNumberFormat="1" applyFont="1" applyFill="1" applyBorder="1" applyAlignment="1" applyProtection="1">
      <alignment/>
      <protection/>
    </xf>
    <xf numFmtId="175" fontId="25" fillId="0" borderId="0" xfId="0" applyNumberFormat="1" applyFont="1" applyAlignment="1">
      <alignment/>
    </xf>
    <xf numFmtId="175" fontId="25" fillId="0" borderId="0" xfId="86" applyNumberFormat="1" applyFont="1" applyFill="1" applyBorder="1" applyAlignment="1" applyProtection="1">
      <alignment/>
      <protection/>
    </xf>
    <xf numFmtId="175" fontId="25" fillId="0" borderId="11" xfId="85" applyNumberFormat="1" applyFont="1" applyFill="1" applyBorder="1" applyAlignment="1" applyProtection="1">
      <alignment/>
      <protection/>
    </xf>
    <xf numFmtId="173" fontId="25" fillId="0" borderId="0" xfId="0" applyNumberFormat="1" applyFont="1" applyAlignment="1">
      <alignment/>
    </xf>
    <xf numFmtId="3" fontId="25" fillId="0" borderId="11" xfId="85" applyNumberFormat="1" applyFont="1" applyFill="1" applyBorder="1" applyAlignment="1" applyProtection="1">
      <alignment/>
      <protection/>
    </xf>
    <xf numFmtId="175" fontId="24" fillId="0" borderId="0" xfId="0" applyNumberFormat="1" applyFont="1" applyBorder="1" applyAlignment="1">
      <alignment/>
    </xf>
    <xf numFmtId="3" fontId="24" fillId="0" borderId="0" xfId="85" applyNumberFormat="1" applyFont="1" applyFill="1" applyBorder="1" applyAlignment="1" applyProtection="1">
      <alignment/>
      <protection/>
    </xf>
    <xf numFmtId="9" fontId="25" fillId="0" borderId="0" xfId="0" applyNumberFormat="1" applyFont="1" applyAlignment="1">
      <alignment/>
    </xf>
    <xf numFmtId="2" fontId="25" fillId="0" borderId="0" xfId="0" applyNumberFormat="1" applyFont="1" applyAlignment="1">
      <alignment/>
    </xf>
    <xf numFmtId="3" fontId="24" fillId="0" borderId="0" xfId="0" applyNumberFormat="1" applyFont="1" applyAlignment="1">
      <alignment/>
    </xf>
    <xf numFmtId="0" fontId="25" fillId="0" borderId="0" xfId="0" applyNumberFormat="1" applyFont="1" applyBorder="1" applyAlignment="1">
      <alignment horizontal="center"/>
    </xf>
    <xf numFmtId="0" fontId="25" fillId="0" borderId="23" xfId="0" applyFont="1" applyBorder="1" applyAlignment="1">
      <alignment horizontal="center"/>
    </xf>
    <xf numFmtId="0" fontId="25" fillId="0" borderId="24" xfId="0" applyFont="1" applyBorder="1" applyAlignment="1">
      <alignment horizontal="center"/>
    </xf>
    <xf numFmtId="176" fontId="25" fillId="0" borderId="23" xfId="0" applyNumberFormat="1" applyFont="1" applyBorder="1" applyAlignment="1">
      <alignment/>
    </xf>
    <xf numFmtId="176" fontId="25" fillId="0" borderId="24" xfId="0" applyNumberFormat="1" applyFont="1" applyBorder="1" applyAlignment="1">
      <alignment/>
    </xf>
    <xf numFmtId="0" fontId="25" fillId="0" borderId="24" xfId="0" applyFont="1" applyBorder="1" applyAlignment="1">
      <alignment/>
    </xf>
    <xf numFmtId="175" fontId="25" fillId="0" borderId="13" xfId="0" applyNumberFormat="1" applyFont="1" applyBorder="1" applyAlignment="1">
      <alignment horizontal="center"/>
    </xf>
    <xf numFmtId="175" fontId="25" fillId="0" borderId="15" xfId="0" applyNumberFormat="1" applyFont="1" applyBorder="1" applyAlignment="1">
      <alignment horizontal="center"/>
    </xf>
    <xf numFmtId="175" fontId="25" fillId="0" borderId="12" xfId="0" applyNumberFormat="1" applyFont="1" applyBorder="1" applyAlignment="1">
      <alignment horizontal="center"/>
    </xf>
    <xf numFmtId="175" fontId="25" fillId="0" borderId="20" xfId="0" applyNumberFormat="1" applyFont="1" applyBorder="1" applyAlignment="1">
      <alignment/>
    </xf>
    <xf numFmtId="178" fontId="25" fillId="0" borderId="0" xfId="85" applyFont="1" applyFill="1" applyBorder="1" applyAlignment="1" applyProtection="1">
      <alignment/>
      <protection/>
    </xf>
    <xf numFmtId="174" fontId="25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16" fontId="25" fillId="0" borderId="0" xfId="0" applyNumberFormat="1" applyFont="1" applyBorder="1" applyAlignment="1">
      <alignment horizontal="center"/>
    </xf>
    <xf numFmtId="9" fontId="25" fillId="0" borderId="0" xfId="0" applyNumberFormat="1" applyFont="1" applyBorder="1" applyAlignment="1">
      <alignment/>
    </xf>
    <xf numFmtId="175" fontId="25" fillId="0" borderId="18" xfId="0" applyNumberFormat="1" applyFont="1" applyBorder="1" applyAlignment="1">
      <alignment/>
    </xf>
    <xf numFmtId="177" fontId="25" fillId="0" borderId="0" xfId="86" applyFont="1" applyFill="1" applyBorder="1" applyAlignment="1" applyProtection="1">
      <alignment/>
      <protection/>
    </xf>
    <xf numFmtId="174" fontId="25" fillId="0" borderId="0" xfId="0" applyNumberFormat="1" applyFont="1" applyBorder="1" applyAlignment="1">
      <alignment/>
    </xf>
    <xf numFmtId="175" fontId="23" fillId="0" borderId="0" xfId="0" applyNumberFormat="1" applyFont="1" applyAlignment="1">
      <alignment/>
    </xf>
    <xf numFmtId="0" fontId="23" fillId="0" borderId="0" xfId="0" applyFont="1" applyBorder="1" applyAlignment="1">
      <alignment/>
    </xf>
    <xf numFmtId="3" fontId="23" fillId="0" borderId="0" xfId="0" applyNumberFormat="1" applyFont="1" applyBorder="1" applyAlignment="1">
      <alignment/>
    </xf>
    <xf numFmtId="174" fontId="23" fillId="0" borderId="0" xfId="0" applyNumberFormat="1" applyFont="1" applyAlignment="1">
      <alignment/>
    </xf>
    <xf numFmtId="10" fontId="23" fillId="0" borderId="0" xfId="0" applyNumberFormat="1" applyFont="1" applyAlignment="1">
      <alignment/>
    </xf>
    <xf numFmtId="0" fontId="25" fillId="0" borderId="12" xfId="0" applyFont="1" applyBorder="1" applyAlignment="1" applyProtection="1">
      <alignment/>
      <protection/>
    </xf>
    <xf numFmtId="0" fontId="25" fillId="0" borderId="15" xfId="0" applyFont="1" applyBorder="1" applyAlignment="1" applyProtection="1">
      <alignment/>
      <protection/>
    </xf>
    <xf numFmtId="0" fontId="25" fillId="0" borderId="12" xfId="0" applyFont="1" applyBorder="1" applyAlignment="1" applyProtection="1">
      <alignment horizontal="center" vertical="center"/>
      <protection/>
    </xf>
    <xf numFmtId="3" fontId="25" fillId="0" borderId="11" xfId="0" applyNumberFormat="1" applyFont="1" applyBorder="1" applyAlignment="1" applyProtection="1">
      <alignment/>
      <protection/>
    </xf>
    <xf numFmtId="3" fontId="25" fillId="0" borderId="12" xfId="0" applyNumberFormat="1" applyFont="1" applyBorder="1" applyAlignment="1" applyProtection="1">
      <alignment/>
      <protection/>
    </xf>
    <xf numFmtId="37" fontId="25" fillId="0" borderId="12" xfId="0" applyNumberFormat="1" applyFont="1" applyBorder="1" applyAlignment="1" applyProtection="1">
      <alignment/>
      <protection/>
    </xf>
    <xf numFmtId="37" fontId="25" fillId="0" borderId="11" xfId="0" applyNumberFormat="1" applyFont="1" applyBorder="1" applyAlignment="1" applyProtection="1">
      <alignment/>
      <protection/>
    </xf>
    <xf numFmtId="0" fontId="26" fillId="0" borderId="19" xfId="0" applyFont="1" applyBorder="1" applyAlignment="1" applyProtection="1">
      <alignment/>
      <protection/>
    </xf>
    <xf numFmtId="0" fontId="25" fillId="0" borderId="20" xfId="0" applyFont="1" applyBorder="1" applyAlignment="1" applyProtection="1">
      <alignment/>
      <protection/>
    </xf>
    <xf numFmtId="0" fontId="25" fillId="0" borderId="0" xfId="0" applyFont="1" applyBorder="1" applyAlignment="1">
      <alignment horizontal="right"/>
    </xf>
    <xf numFmtId="3" fontId="25" fillId="0" borderId="11" xfId="0" applyNumberFormat="1" applyFont="1" applyBorder="1" applyAlignment="1">
      <alignment horizontal="center"/>
    </xf>
    <xf numFmtId="175" fontId="25" fillId="0" borderId="25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23" fillId="0" borderId="12" xfId="0" applyNumberFormat="1" applyFont="1" applyBorder="1" applyAlignment="1">
      <alignment/>
    </xf>
    <xf numFmtId="0" fontId="19" fillId="0" borderId="0" xfId="0" applyFont="1" applyAlignment="1">
      <alignment horizontal="center" wrapText="1"/>
    </xf>
    <xf numFmtId="3" fontId="25" fillId="0" borderId="25" xfId="0" applyNumberFormat="1" applyFont="1" applyBorder="1" applyAlignment="1">
      <alignment/>
    </xf>
    <xf numFmtId="175" fontId="25" fillId="0" borderId="26" xfId="0" applyNumberFormat="1" applyFont="1" applyBorder="1" applyAlignment="1">
      <alignment/>
    </xf>
    <xf numFmtId="0" fontId="29" fillId="0" borderId="0" xfId="0" applyFont="1" applyAlignment="1">
      <alignment horizontal="left" indent="5"/>
    </xf>
    <xf numFmtId="0" fontId="65" fillId="0" borderId="0" xfId="0" applyFont="1" applyAlignment="1">
      <alignment horizontal="left" indent="15"/>
    </xf>
    <xf numFmtId="0" fontId="66" fillId="0" borderId="0" xfId="0" applyFont="1" applyAlignment="1">
      <alignment horizontal="left" indent="15"/>
    </xf>
    <xf numFmtId="0" fontId="67" fillId="0" borderId="0" xfId="0" applyFont="1" applyAlignment="1">
      <alignment horizontal="left" indent="5"/>
    </xf>
    <xf numFmtId="0" fontId="65" fillId="0" borderId="0" xfId="0" applyFont="1" applyAlignment="1">
      <alignment/>
    </xf>
    <xf numFmtId="49" fontId="66" fillId="0" borderId="0" xfId="0" applyNumberFormat="1" applyFont="1" applyAlignment="1">
      <alignment/>
    </xf>
    <xf numFmtId="0" fontId="25" fillId="0" borderId="27" xfId="0" applyFont="1" applyBorder="1" applyAlignment="1">
      <alignment horizontal="center"/>
    </xf>
    <xf numFmtId="0" fontId="25" fillId="0" borderId="25" xfId="0" applyFont="1" applyBorder="1" applyAlignment="1">
      <alignment horizontal="center"/>
    </xf>
    <xf numFmtId="3" fontId="25" fillId="0" borderId="26" xfId="0" applyNumberFormat="1" applyFont="1" applyBorder="1" applyAlignment="1">
      <alignment horizontal="center"/>
    </xf>
    <xf numFmtId="1" fontId="25" fillId="0" borderId="11" xfId="0" applyNumberFormat="1" applyFont="1" applyBorder="1" applyAlignment="1">
      <alignment horizontal="center"/>
    </xf>
    <xf numFmtId="179" fontId="25" fillId="0" borderId="0" xfId="0" applyNumberFormat="1" applyFont="1" applyAlignment="1">
      <alignment/>
    </xf>
    <xf numFmtId="0" fontId="25" fillId="0" borderId="0" xfId="0" applyNumberFormat="1" applyFont="1" applyAlignment="1">
      <alignment/>
    </xf>
    <xf numFmtId="3" fontId="31" fillId="0" borderId="0" xfId="0" applyNumberFormat="1" applyFont="1" applyAlignment="1">
      <alignment/>
    </xf>
    <xf numFmtId="176" fontId="25" fillId="0" borderId="28" xfId="0" applyNumberFormat="1" applyFont="1" applyBorder="1" applyAlignment="1">
      <alignment/>
    </xf>
    <xf numFmtId="49" fontId="30" fillId="0" borderId="0" xfId="0" applyNumberFormat="1" applyFont="1" applyAlignment="1">
      <alignment horizontal="left" vertical="center"/>
    </xf>
    <xf numFmtId="0" fontId="25" fillId="0" borderId="12" xfId="0" applyFont="1" applyBorder="1" applyAlignment="1">
      <alignment horizontal="left" vertical="center" wrapText="1"/>
    </xf>
    <xf numFmtId="3" fontId="25" fillId="0" borderId="12" xfId="0" applyNumberFormat="1" applyFont="1" applyBorder="1" applyAlignment="1">
      <alignment vertical="center"/>
    </xf>
    <xf numFmtId="3" fontId="25" fillId="0" borderId="11" xfId="0" applyNumberFormat="1" applyFont="1" applyBorder="1" applyAlignment="1">
      <alignment vertical="center"/>
    </xf>
    <xf numFmtId="0" fontId="25" fillId="0" borderId="12" xfId="0" applyFont="1" applyBorder="1" applyAlignment="1">
      <alignment wrapText="1"/>
    </xf>
    <xf numFmtId="176" fontId="25" fillId="0" borderId="24" xfId="0" applyNumberFormat="1" applyFont="1" applyBorder="1" applyAlignment="1">
      <alignment horizontal="right"/>
    </xf>
    <xf numFmtId="3" fontId="68" fillId="0" borderId="12" xfId="104" applyNumberFormat="1" applyFont="1" applyBorder="1">
      <alignment/>
      <protection/>
    </xf>
    <xf numFmtId="1" fontId="25" fillId="0" borderId="0" xfId="0" applyNumberFormat="1" applyFont="1" applyAlignment="1">
      <alignment/>
    </xf>
    <xf numFmtId="0" fontId="24" fillId="0" borderId="0" xfId="0" applyFont="1" applyAlignment="1">
      <alignment/>
    </xf>
    <xf numFmtId="0" fontId="32" fillId="0" borderId="0" xfId="0" applyFont="1" applyAlignment="1">
      <alignment/>
    </xf>
    <xf numFmtId="175" fontId="23" fillId="0" borderId="12" xfId="0" applyNumberFormat="1" applyFont="1" applyBorder="1" applyAlignment="1">
      <alignment/>
    </xf>
    <xf numFmtId="3" fontId="23" fillId="0" borderId="0" xfId="0" applyNumberFormat="1" applyFont="1" applyAlignment="1">
      <alignment/>
    </xf>
    <xf numFmtId="0" fontId="33" fillId="0" borderId="0" xfId="0" applyFont="1" applyAlignment="1">
      <alignment/>
    </xf>
    <xf numFmtId="3" fontId="33" fillId="0" borderId="0" xfId="0" applyNumberFormat="1" applyFont="1" applyAlignment="1">
      <alignment/>
    </xf>
    <xf numFmtId="0" fontId="25" fillId="0" borderId="12" xfId="0" applyFont="1" applyBorder="1" applyAlignment="1">
      <alignment horizontal="left" vertical="center"/>
    </xf>
    <xf numFmtId="0" fontId="34" fillId="0" borderId="0" xfId="0" applyFont="1" applyBorder="1" applyAlignment="1">
      <alignment horizontal="center"/>
    </xf>
    <xf numFmtId="0" fontId="35" fillId="0" borderId="0" xfId="0" applyFont="1" applyAlignment="1">
      <alignment horizontal="center"/>
    </xf>
    <xf numFmtId="0" fontId="35" fillId="0" borderId="0" xfId="0" applyFont="1" applyAlignment="1">
      <alignment/>
    </xf>
    <xf numFmtId="0" fontId="37" fillId="0" borderId="0" xfId="0" applyFont="1" applyAlignment="1">
      <alignment/>
    </xf>
    <xf numFmtId="0" fontId="36" fillId="0" borderId="0" xfId="0" applyFont="1" applyAlignment="1">
      <alignment horizontal="justify" vertical="center" wrapText="1"/>
    </xf>
    <xf numFmtId="0" fontId="25" fillId="0" borderId="0" xfId="0" applyFont="1" applyBorder="1" applyAlignment="1">
      <alignment horizontal="justify"/>
    </xf>
    <xf numFmtId="3" fontId="68" fillId="0" borderId="25" xfId="104" applyNumberFormat="1" applyFont="1" applyBorder="1">
      <alignment/>
      <protection/>
    </xf>
    <xf numFmtId="175" fontId="23" fillId="0" borderId="15" xfId="0" applyNumberFormat="1" applyFont="1" applyBorder="1" applyAlignment="1">
      <alignment/>
    </xf>
    <xf numFmtId="0" fontId="69" fillId="0" borderId="0" xfId="0" applyFont="1" applyBorder="1" applyAlignment="1">
      <alignment/>
    </xf>
    <xf numFmtId="3" fontId="69" fillId="0" borderId="11" xfId="0" applyNumberFormat="1" applyFont="1" applyBorder="1" applyAlignment="1">
      <alignment/>
    </xf>
    <xf numFmtId="0" fontId="42" fillId="0" borderId="0" xfId="101" applyFont="1">
      <alignment/>
      <protection/>
    </xf>
    <xf numFmtId="0" fontId="70" fillId="0" borderId="0" xfId="101" applyFont="1">
      <alignment/>
      <protection/>
    </xf>
    <xf numFmtId="176" fontId="68" fillId="0" borderId="12" xfId="104" applyNumberFormat="1" applyFont="1" applyBorder="1">
      <alignment/>
      <protection/>
    </xf>
    <xf numFmtId="0" fontId="68" fillId="0" borderId="24" xfId="104" applyFont="1" applyBorder="1">
      <alignment/>
      <protection/>
    </xf>
    <xf numFmtId="3" fontId="25" fillId="0" borderId="12" xfId="0" applyNumberFormat="1" applyFont="1" applyBorder="1" applyAlignment="1">
      <alignment horizontal="center"/>
    </xf>
    <xf numFmtId="3" fontId="68" fillId="0" borderId="26" xfId="104" applyNumberFormat="1" applyFont="1" applyBorder="1">
      <alignment/>
      <protection/>
    </xf>
    <xf numFmtId="3" fontId="68" fillId="0" borderId="29" xfId="104" applyNumberFormat="1" applyFont="1" applyBorder="1">
      <alignment/>
      <protection/>
    </xf>
    <xf numFmtId="0" fontId="25" fillId="0" borderId="0" xfId="0" applyFont="1" applyBorder="1" applyAlignment="1">
      <alignment vertical="center"/>
    </xf>
    <xf numFmtId="175" fontId="68" fillId="0" borderId="28" xfId="104" applyNumberFormat="1" applyFont="1" applyBorder="1">
      <alignment/>
      <protection/>
    </xf>
    <xf numFmtId="175" fontId="25" fillId="0" borderId="28" xfId="0" applyNumberFormat="1" applyFont="1" applyBorder="1" applyAlignment="1">
      <alignment horizontal="right"/>
    </xf>
    <xf numFmtId="175" fontId="25" fillId="0" borderId="28" xfId="0" applyNumberFormat="1" applyFont="1" applyBorder="1" applyAlignment="1">
      <alignment/>
    </xf>
    <xf numFmtId="3" fontId="68" fillId="0" borderId="15" xfId="104" applyNumberFormat="1" applyFont="1" applyBorder="1">
      <alignment/>
      <protection/>
    </xf>
    <xf numFmtId="176" fontId="25" fillId="0" borderId="30" xfId="0" applyNumberFormat="1" applyFont="1" applyBorder="1" applyAlignment="1">
      <alignment/>
    </xf>
    <xf numFmtId="3" fontId="68" fillId="0" borderId="31" xfId="104" applyNumberFormat="1" applyFont="1" applyBorder="1">
      <alignment/>
      <protection/>
    </xf>
    <xf numFmtId="0" fontId="68" fillId="0" borderId="28" xfId="104" applyFont="1" applyBorder="1">
      <alignment/>
      <protection/>
    </xf>
    <xf numFmtId="3" fontId="68" fillId="0" borderId="28" xfId="104" applyNumberFormat="1" applyFont="1" applyBorder="1">
      <alignment/>
      <protection/>
    </xf>
    <xf numFmtId="3" fontId="68" fillId="0" borderId="12" xfId="102" applyNumberFormat="1" applyFont="1" applyBorder="1">
      <alignment/>
      <protection/>
    </xf>
    <xf numFmtId="3" fontId="68" fillId="0" borderId="25" xfId="102" applyNumberFormat="1" applyFont="1" applyBorder="1">
      <alignment/>
      <protection/>
    </xf>
    <xf numFmtId="0" fontId="68" fillId="0" borderId="12" xfId="102" applyFont="1" applyBorder="1">
      <alignment/>
      <protection/>
    </xf>
    <xf numFmtId="0" fontId="68" fillId="0" borderId="25" xfId="102" applyFont="1" applyBorder="1">
      <alignment/>
      <protection/>
    </xf>
    <xf numFmtId="3" fontId="68" fillId="0" borderId="12" xfId="102" applyNumberFormat="1" applyFont="1" applyBorder="1" applyAlignment="1">
      <alignment vertical="center"/>
      <protection/>
    </xf>
    <xf numFmtId="3" fontId="68" fillId="0" borderId="15" xfId="102" applyNumberFormat="1" applyFont="1" applyBorder="1">
      <alignment/>
      <protection/>
    </xf>
    <xf numFmtId="0" fontId="33" fillId="0" borderId="0" xfId="0" applyFont="1" applyBorder="1" applyAlignment="1">
      <alignment/>
    </xf>
    <xf numFmtId="0" fontId="33" fillId="0" borderId="0" xfId="0" applyFont="1" applyBorder="1" applyAlignment="1" applyProtection="1">
      <alignment horizontal="center"/>
      <protection/>
    </xf>
    <xf numFmtId="0" fontId="33" fillId="0" borderId="0" xfId="0" applyFont="1" applyBorder="1" applyAlignment="1">
      <alignment horizontal="center"/>
    </xf>
    <xf numFmtId="0" fontId="33" fillId="0" borderId="0" xfId="0" applyFont="1" applyAlignment="1">
      <alignment horizontal="center"/>
    </xf>
    <xf numFmtId="0" fontId="33" fillId="0" borderId="0" xfId="0" applyNumberFormat="1" applyFont="1" applyAlignment="1">
      <alignment/>
    </xf>
    <xf numFmtId="0" fontId="33" fillId="0" borderId="0" xfId="0" applyFont="1" applyBorder="1" applyAlignment="1" applyProtection="1">
      <alignment/>
      <protection/>
    </xf>
    <xf numFmtId="37" fontId="33" fillId="0" borderId="0" xfId="0" applyNumberFormat="1" applyFont="1" applyBorder="1" applyAlignment="1" applyProtection="1">
      <alignment horizontal="right"/>
      <protection/>
    </xf>
    <xf numFmtId="0" fontId="33" fillId="0" borderId="11" xfId="0" applyFont="1" applyBorder="1" applyAlignment="1" applyProtection="1">
      <alignment horizontal="left"/>
      <protection/>
    </xf>
    <xf numFmtId="0" fontId="33" fillId="0" borderId="0" xfId="0" applyFont="1" applyBorder="1" applyAlignment="1" applyProtection="1">
      <alignment horizontal="left"/>
      <protection/>
    </xf>
    <xf numFmtId="0" fontId="33" fillId="0" borderId="0" xfId="0" applyFont="1" applyAlignment="1">
      <alignment horizontal="left"/>
    </xf>
    <xf numFmtId="3" fontId="33" fillId="0" borderId="12" xfId="0" applyNumberFormat="1" applyFont="1" applyBorder="1" applyAlignment="1" applyProtection="1">
      <alignment/>
      <protection/>
    </xf>
    <xf numFmtId="3" fontId="33" fillId="0" borderId="11" xfId="0" applyNumberFormat="1" applyFont="1" applyBorder="1" applyAlignment="1" applyProtection="1">
      <alignment/>
      <protection/>
    </xf>
    <xf numFmtId="0" fontId="25" fillId="0" borderId="18" xfId="0" applyFont="1" applyBorder="1" applyAlignment="1">
      <alignment vertical="center"/>
    </xf>
    <xf numFmtId="1" fontId="25" fillId="0" borderId="0" xfId="0" applyNumberFormat="1" applyFont="1" applyBorder="1" applyAlignment="1">
      <alignment vertical="center"/>
    </xf>
    <xf numFmtId="0" fontId="68" fillId="0" borderId="0" xfId="104" applyFont="1" applyBorder="1">
      <alignment/>
      <protection/>
    </xf>
    <xf numFmtId="0" fontId="25" fillId="0" borderId="32" xfId="0" applyFont="1" applyBorder="1" applyAlignment="1">
      <alignment vertical="center"/>
    </xf>
    <xf numFmtId="176" fontId="25" fillId="0" borderId="23" xfId="0" applyNumberFormat="1" applyFont="1" applyBorder="1" applyAlignment="1">
      <alignment horizontal="right"/>
    </xf>
    <xf numFmtId="175" fontId="68" fillId="0" borderId="28" xfId="104" applyNumberFormat="1" applyFont="1" applyBorder="1">
      <alignment/>
      <protection/>
    </xf>
    <xf numFmtId="175" fontId="25" fillId="0" borderId="15" xfId="0" applyNumberFormat="1" applyFont="1" applyBorder="1" applyAlignment="1">
      <alignment horizontal="right"/>
    </xf>
    <xf numFmtId="175" fontId="25" fillId="0" borderId="32" xfId="0" applyNumberFormat="1" applyFont="1" applyBorder="1" applyAlignment="1">
      <alignment horizontal="right"/>
    </xf>
    <xf numFmtId="3" fontId="25" fillId="0" borderId="33" xfId="0" applyNumberFormat="1" applyFont="1" applyBorder="1" applyAlignment="1">
      <alignment/>
    </xf>
    <xf numFmtId="0" fontId="26" fillId="0" borderId="0" xfId="0" applyFont="1" applyAlignment="1">
      <alignment horizontal="center"/>
    </xf>
    <xf numFmtId="0" fontId="71" fillId="0" borderId="0" xfId="0" applyFont="1" applyAlignment="1">
      <alignment horizontal="left" vertical="justify" wrapText="1"/>
    </xf>
    <xf numFmtId="0" fontId="71" fillId="0" borderId="0" xfId="0" applyFont="1" applyAlignment="1">
      <alignment horizontal="left" vertical="justify"/>
    </xf>
    <xf numFmtId="0" fontId="43" fillId="0" borderId="0" xfId="0" applyFont="1" applyAlignment="1">
      <alignment horizontal="center"/>
    </xf>
    <xf numFmtId="0" fontId="24" fillId="0" borderId="0" xfId="0" applyFont="1" applyBorder="1" applyAlignment="1">
      <alignment horizontal="center"/>
    </xf>
    <xf numFmtId="0" fontId="25" fillId="0" borderId="0" xfId="0" applyFont="1" applyAlignment="1">
      <alignment horizontal="justify" vertical="center" wrapText="1"/>
    </xf>
    <xf numFmtId="0" fontId="38" fillId="0" borderId="0" xfId="0" applyFont="1" applyAlignment="1">
      <alignment horizontal="center"/>
    </xf>
    <xf numFmtId="0" fontId="36" fillId="0" borderId="0" xfId="0" applyFont="1" applyAlignment="1">
      <alignment horizontal="justify" vertical="center" wrapText="1"/>
    </xf>
    <xf numFmtId="0" fontId="25" fillId="0" borderId="0" xfId="0" applyFont="1" applyBorder="1" applyAlignment="1">
      <alignment horizontal="center"/>
    </xf>
    <xf numFmtId="0" fontId="25" fillId="0" borderId="12" xfId="0" applyFont="1" applyBorder="1" applyAlignment="1">
      <alignment horizontal="center"/>
    </xf>
    <xf numFmtId="172" fontId="25" fillId="0" borderId="12" xfId="0" applyNumberFormat="1" applyFont="1" applyBorder="1" applyAlignment="1">
      <alignment horizontal="center"/>
    </xf>
    <xf numFmtId="0" fontId="25" fillId="0" borderId="15" xfId="0" applyFont="1" applyBorder="1" applyAlignment="1">
      <alignment horizontal="center"/>
    </xf>
    <xf numFmtId="0" fontId="25" fillId="0" borderId="15" xfId="0" applyFont="1" applyBorder="1" applyAlignment="1">
      <alignment horizontal="left" vertical="center"/>
    </xf>
    <xf numFmtId="0" fontId="25" fillId="0" borderId="27" xfId="0" applyFont="1" applyBorder="1" applyAlignment="1">
      <alignment horizontal="left" vertical="center"/>
    </xf>
    <xf numFmtId="0" fontId="25" fillId="0" borderId="21" xfId="0" applyFont="1" applyBorder="1" applyAlignment="1">
      <alignment horizontal="center"/>
    </xf>
    <xf numFmtId="0" fontId="25" fillId="0" borderId="10" xfId="0" applyFont="1" applyBorder="1" applyAlignment="1">
      <alignment horizontal="left" vertical="center"/>
    </xf>
    <xf numFmtId="0" fontId="25" fillId="0" borderId="10" xfId="0" applyFont="1" applyBorder="1" applyAlignment="1">
      <alignment horizontal="center"/>
    </xf>
    <xf numFmtId="172" fontId="25" fillId="0" borderId="10" xfId="0" applyNumberFormat="1" applyFont="1" applyBorder="1" applyAlignment="1">
      <alignment horizontal="center"/>
    </xf>
    <xf numFmtId="0" fontId="25" fillId="0" borderId="16" xfId="0" applyFont="1" applyBorder="1" applyAlignment="1">
      <alignment horizontal="center"/>
    </xf>
    <xf numFmtId="0" fontId="25" fillId="0" borderId="18" xfId="0" applyFont="1" applyBorder="1" applyAlignment="1">
      <alignment horizontal="center"/>
    </xf>
    <xf numFmtId="0" fontId="25" fillId="0" borderId="0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/>
    </xf>
    <xf numFmtId="0" fontId="25" fillId="0" borderId="15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12" xfId="0" applyFont="1" applyBorder="1" applyAlignment="1">
      <alignment horizontal="left" vertical="center"/>
    </xf>
    <xf numFmtId="0" fontId="25" fillId="0" borderId="18" xfId="0" applyFont="1" applyBorder="1" applyAlignment="1">
      <alignment horizontal="left" vertical="center"/>
    </xf>
    <xf numFmtId="0" fontId="25" fillId="0" borderId="14" xfId="0" applyFont="1" applyBorder="1" applyAlignment="1">
      <alignment horizontal="left" vertical="center"/>
    </xf>
    <xf numFmtId="172" fontId="25" fillId="0" borderId="22" xfId="0" applyNumberFormat="1" applyFont="1" applyBorder="1" applyAlignment="1">
      <alignment horizontal="center"/>
    </xf>
    <xf numFmtId="172" fontId="25" fillId="0" borderId="13" xfId="0" applyNumberFormat="1" applyFont="1" applyBorder="1" applyAlignment="1">
      <alignment horizontal="center"/>
    </xf>
    <xf numFmtId="172" fontId="25" fillId="0" borderId="14" xfId="0" applyNumberFormat="1" applyFont="1" applyBorder="1" applyAlignment="1">
      <alignment horizontal="center"/>
    </xf>
    <xf numFmtId="0" fontId="25" fillId="0" borderId="23" xfId="0" applyFont="1" applyBorder="1" applyAlignment="1">
      <alignment horizontal="center"/>
    </xf>
    <xf numFmtId="0" fontId="25" fillId="0" borderId="18" xfId="0" applyFont="1" applyBorder="1" applyAlignment="1">
      <alignment horizontal="center" vertical="center"/>
    </xf>
    <xf numFmtId="0" fontId="25" fillId="0" borderId="34" xfId="0" applyFont="1" applyBorder="1" applyAlignment="1">
      <alignment horizontal="center"/>
    </xf>
    <xf numFmtId="0" fontId="25" fillId="0" borderId="35" xfId="0" applyFont="1" applyBorder="1" applyAlignment="1">
      <alignment horizontal="center"/>
    </xf>
    <xf numFmtId="0" fontId="25" fillId="0" borderId="26" xfId="0" applyFont="1" applyBorder="1" applyAlignment="1">
      <alignment horizontal="center"/>
    </xf>
    <xf numFmtId="0" fontId="25" fillId="0" borderId="22" xfId="0" applyNumberFormat="1" applyFont="1" applyBorder="1" applyAlignment="1">
      <alignment horizontal="center"/>
    </xf>
    <xf numFmtId="0" fontId="25" fillId="0" borderId="13" xfId="0" applyNumberFormat="1" applyFont="1" applyBorder="1" applyAlignment="1">
      <alignment horizontal="center"/>
    </xf>
    <xf numFmtId="0" fontId="25" fillId="0" borderId="14" xfId="0" applyNumberFormat="1" applyFont="1" applyBorder="1" applyAlignment="1">
      <alignment horizontal="center"/>
    </xf>
    <xf numFmtId="0" fontId="25" fillId="0" borderId="18" xfId="0" applyFont="1" applyBorder="1" applyAlignment="1">
      <alignment vertical="center"/>
    </xf>
    <xf numFmtId="0" fontId="25" fillId="0" borderId="11" xfId="0" applyFont="1" applyBorder="1" applyAlignment="1">
      <alignment vertical="center"/>
    </xf>
    <xf numFmtId="0" fontId="25" fillId="0" borderId="12" xfId="0" applyFont="1" applyBorder="1" applyAlignment="1">
      <alignment horizontal="center" vertical="center"/>
    </xf>
    <xf numFmtId="0" fontId="25" fillId="0" borderId="12" xfId="0" applyFont="1" applyBorder="1" applyAlignment="1" applyProtection="1">
      <alignment horizontal="center" vertical="center"/>
      <protection/>
    </xf>
    <xf numFmtId="0" fontId="25" fillId="0" borderId="10" xfId="0" applyFont="1" applyBorder="1" applyAlignment="1" applyProtection="1">
      <alignment horizontal="center" vertical="center"/>
      <protection/>
    </xf>
    <xf numFmtId="0" fontId="25" fillId="11" borderId="30" xfId="0" applyFont="1" applyFill="1" applyBorder="1" applyAlignment="1" applyProtection="1">
      <alignment horizontal="center" vertical="center"/>
      <protection/>
    </xf>
    <xf numFmtId="0" fontId="25" fillId="11" borderId="0" xfId="0" applyFont="1" applyFill="1" applyBorder="1" applyAlignment="1" applyProtection="1">
      <alignment horizontal="center" vertical="center"/>
      <protection/>
    </xf>
    <xf numFmtId="0" fontId="25" fillId="11" borderId="32" xfId="0" applyFont="1" applyFill="1" applyBorder="1" applyAlignment="1" applyProtection="1">
      <alignment horizontal="center" vertical="center"/>
      <protection/>
    </xf>
    <xf numFmtId="0" fontId="25" fillId="0" borderId="29" xfId="0" applyFont="1" applyBorder="1" applyAlignment="1">
      <alignment horizontal="center" vertical="center"/>
    </xf>
    <xf numFmtId="0" fontId="25" fillId="0" borderId="36" xfId="0" applyFont="1" applyBorder="1" applyAlignment="1">
      <alignment horizontal="center" vertical="center"/>
    </xf>
    <xf numFmtId="0" fontId="25" fillId="0" borderId="37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5" fillId="0" borderId="26" xfId="0" applyFont="1" applyBorder="1" applyAlignment="1">
      <alignment horizontal="center" vertical="center"/>
    </xf>
    <xf numFmtId="0" fontId="25" fillId="0" borderId="25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38" xfId="0" applyFont="1" applyBorder="1" applyAlignment="1">
      <alignment horizontal="center" vertical="center"/>
    </xf>
    <xf numFmtId="0" fontId="25" fillId="11" borderId="39" xfId="0" applyFont="1" applyFill="1" applyBorder="1" applyAlignment="1" applyProtection="1">
      <alignment horizontal="center" vertical="center"/>
      <protection/>
    </xf>
    <xf numFmtId="0" fontId="25" fillId="11" borderId="40" xfId="0" applyFont="1" applyFill="1" applyBorder="1" applyAlignment="1" applyProtection="1">
      <alignment horizontal="center" vertical="center"/>
      <protection/>
    </xf>
    <xf numFmtId="0" fontId="25" fillId="11" borderId="41" xfId="0" applyFont="1" applyFill="1" applyBorder="1" applyAlignment="1" applyProtection="1">
      <alignment horizontal="center" vertical="center"/>
      <protection/>
    </xf>
    <xf numFmtId="0" fontId="25" fillId="11" borderId="42" xfId="0" applyFont="1" applyFill="1" applyBorder="1" applyAlignment="1" applyProtection="1">
      <alignment horizontal="center" vertical="center"/>
      <protection/>
    </xf>
    <xf numFmtId="0" fontId="25" fillId="11" borderId="35" xfId="0" applyFont="1" applyFill="1" applyBorder="1" applyAlignment="1" applyProtection="1">
      <alignment horizontal="center" vertical="center"/>
      <protection/>
    </xf>
    <xf numFmtId="0" fontId="25" fillId="11" borderId="43" xfId="0" applyFont="1" applyFill="1" applyBorder="1" applyAlignment="1" applyProtection="1">
      <alignment horizontal="center" vertical="center"/>
      <protection/>
    </xf>
  </cellXfs>
  <cellStyles count="130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álculo" xfId="53"/>
    <cellStyle name="Cálculo 2" xfId="54"/>
    <cellStyle name="Cálculo 2 2" xfId="55"/>
    <cellStyle name="Cálculo 3" xfId="56"/>
    <cellStyle name="Celda de comprobación" xfId="57"/>
    <cellStyle name="Celda de comprobación 2" xfId="58"/>
    <cellStyle name="Celda vinculada" xfId="59"/>
    <cellStyle name="Celda vinculada 2" xfId="60"/>
    <cellStyle name="Encabezado 1" xfId="61"/>
    <cellStyle name="Encabezado 4" xfId="62"/>
    <cellStyle name="Encabezado 4 2" xfId="63"/>
    <cellStyle name="Énfasis1" xfId="64"/>
    <cellStyle name="Énfasis1 2" xfId="65"/>
    <cellStyle name="Énfasis2" xfId="66"/>
    <cellStyle name="Énfasis2 2" xfId="67"/>
    <cellStyle name="Énfasis3" xfId="68"/>
    <cellStyle name="Énfasis3 2" xfId="69"/>
    <cellStyle name="Énfasis4" xfId="70"/>
    <cellStyle name="Énfasis4 2" xfId="71"/>
    <cellStyle name="Énfasis5" xfId="72"/>
    <cellStyle name="Énfasis5 2" xfId="73"/>
    <cellStyle name="Énfasis6" xfId="74"/>
    <cellStyle name="Énfasis6 2" xfId="75"/>
    <cellStyle name="Entrada" xfId="76"/>
    <cellStyle name="Entrada 2" xfId="77"/>
    <cellStyle name="Entrada 2 2" xfId="78"/>
    <cellStyle name="Entrada 3" xfId="79"/>
    <cellStyle name="Hyperlink" xfId="80"/>
    <cellStyle name="Hipervínculo 2" xfId="81"/>
    <cellStyle name="Followed Hyperlink" xfId="82"/>
    <cellStyle name="Incorrecto" xfId="83"/>
    <cellStyle name="Incorrecto 2" xfId="84"/>
    <cellStyle name="Comma" xfId="85"/>
    <cellStyle name="Comma [0]" xfId="86"/>
    <cellStyle name="Millares [0] 2" xfId="87"/>
    <cellStyle name="Millares 2" xfId="88"/>
    <cellStyle name="Millares 2 2" xfId="89"/>
    <cellStyle name="Millares 3" xfId="90"/>
    <cellStyle name="Millares 4" xfId="91"/>
    <cellStyle name="Millares 5" xfId="92"/>
    <cellStyle name="Millares 6" xfId="93"/>
    <cellStyle name="Millares 7" xfId="94"/>
    <cellStyle name="Millares 8" xfId="95"/>
    <cellStyle name="Currency" xfId="96"/>
    <cellStyle name="Currency [0]" xfId="97"/>
    <cellStyle name="Neutral" xfId="98"/>
    <cellStyle name="Neutral 2" xfId="99"/>
    <cellStyle name="No-definido" xfId="100"/>
    <cellStyle name="Normal 10" xfId="101"/>
    <cellStyle name="Normal 10 2" xfId="102"/>
    <cellStyle name="Normal 14" xfId="103"/>
    <cellStyle name="Normal 15" xfId="104"/>
    <cellStyle name="Normal 2" xfId="105"/>
    <cellStyle name="Normal 2 2" xfId="106"/>
    <cellStyle name="Normal 3" xfId="107"/>
    <cellStyle name="Normal 3 2" xfId="108"/>
    <cellStyle name="Normal 4" xfId="109"/>
    <cellStyle name="Normal 4 2" xfId="110"/>
    <cellStyle name="Normal 5" xfId="111"/>
    <cellStyle name="Normal 5 2" xfId="112"/>
    <cellStyle name="Normal 6" xfId="113"/>
    <cellStyle name="Normal 6 2" xfId="114"/>
    <cellStyle name="Normal 7" xfId="115"/>
    <cellStyle name="Normal 7 2" xfId="116"/>
    <cellStyle name="Normal 8" xfId="117"/>
    <cellStyle name="Normal 8 2" xfId="118"/>
    <cellStyle name="Normal 9" xfId="119"/>
    <cellStyle name="Notas" xfId="120"/>
    <cellStyle name="Notas 2" xfId="121"/>
    <cellStyle name="Notas 2 2" xfId="122"/>
    <cellStyle name="Notas 3" xfId="123"/>
    <cellStyle name="Percent" xfId="124"/>
    <cellStyle name="Porcentaje 2" xfId="125"/>
    <cellStyle name="Salida" xfId="126"/>
    <cellStyle name="Salida 2" xfId="127"/>
    <cellStyle name="Salida 2 2" xfId="128"/>
    <cellStyle name="Salida 3" xfId="129"/>
    <cellStyle name="Texto de advertencia" xfId="130"/>
    <cellStyle name="Texto de advertencia 2" xfId="131"/>
    <cellStyle name="Texto explicativo" xfId="132"/>
    <cellStyle name="Texto explicativo 2" xfId="133"/>
    <cellStyle name="Título" xfId="134"/>
    <cellStyle name="Título 2" xfId="135"/>
    <cellStyle name="Título 2 2" xfId="136"/>
    <cellStyle name="Título 3" xfId="137"/>
    <cellStyle name="Título 3 2" xfId="138"/>
    <cellStyle name="Título 4" xfId="139"/>
    <cellStyle name="Total" xfId="140"/>
    <cellStyle name="Total 2" xfId="141"/>
    <cellStyle name="Total 2 2" xfId="142"/>
    <cellStyle name="Total 3" xfId="14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77933C"/>
      <rgbColor rgb="00800080"/>
      <rgbColor rgb="0050794B"/>
      <rgbColor rgb="00C0C0C0"/>
      <rgbColor rgb="00808080"/>
      <rgbColor rgb="009999FF"/>
      <rgbColor rgb="00993366"/>
      <rgbColor rgb="00FFFFCC"/>
      <rgbColor rgb="00CCFFFF"/>
      <rgbColor rgb="00695185"/>
      <rgbColor rgb="00FF8080"/>
      <rgbColor rgb="008064A2"/>
      <rgbColor rgb="00C6D9F1"/>
      <rgbColor rgb="00FDEADA"/>
      <rgbColor rgb="00F79646"/>
      <rgbColor rgb="00C3D69B"/>
      <rgbColor rgb="008EB4E3"/>
      <rgbColor rgb="00A6A6A6"/>
      <rgbColor rgb="00E46C0A"/>
      <rgbColor rgb="007F7F7F"/>
      <rgbColor rgb="002A34FE"/>
      <rgbColor rgb="004BACC6"/>
      <rgbColor rgb="00E3E3E3"/>
      <rgbColor rgb="00CCFFCC"/>
      <rgbColor rgb="00FFFF99"/>
      <rgbColor rgb="0099CCFF"/>
      <rgbColor rgb="00FF99CC"/>
      <rgbColor rgb="00D99694"/>
      <rgbColor rgb="00D9D9D9"/>
      <rgbColor rgb="004F81BD"/>
      <rgbColor rgb="002FCCCF"/>
      <rgbColor rgb="0099CC00"/>
      <rgbColor rgb="00FFCC00"/>
      <rgbColor rgb="00FF9900"/>
      <rgbColor rgb="00FF6600"/>
      <rgbColor rgb="00666699"/>
      <rgbColor rgb="00969696"/>
      <rgbColor rgb="0017375E"/>
      <rgbColor rgb="00299867"/>
      <rgbColor rgb="0092D050"/>
      <rgbColor rgb="00595959"/>
      <rgbColor rgb="00993300"/>
      <rgbColor rgb="007030A0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4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6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8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9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1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3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4.xml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6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Gráfico Nº 1. Importaciones de productos lácteos
Enero - diciembre 2016
Valor miles USD 209.549</a:t>
            </a:r>
          </a:p>
        </c:rich>
      </c:tx>
      <c:layout>
        <c:manualLayout>
          <c:xMode val="factor"/>
          <c:yMode val="factor"/>
          <c:x val="0.0245"/>
          <c:y val="0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58"/>
          <c:y val="0.2895"/>
          <c:w val="0.51625"/>
          <c:h val="0.416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1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299867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'c3'!$AF$21:$AF$26</c:f>
              <c:strCache/>
            </c:strRef>
          </c:cat>
          <c:val>
            <c:numRef>
              <c:f>'c3'!$AG$21:$AG$26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Gráfico Nº 10. Precio medio de las exportaciones de leche en polvo entera</a:t>
            </a:r>
          </a:p>
        </c:rich>
      </c:tx>
      <c:layout>
        <c:manualLayout>
          <c:xMode val="factor"/>
          <c:yMode val="factor"/>
          <c:x val="0.017"/>
          <c:y val="-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025"/>
          <c:y val="0.04875"/>
          <c:w val="0.9825"/>
          <c:h val="0.9155"/>
        </c:manualLayout>
      </c:layout>
      <c:lineChart>
        <c:grouping val="standard"/>
        <c:varyColors val="0"/>
        <c:ser>
          <c:idx val="0"/>
          <c:order val="0"/>
          <c:tx>
            <c:strRef>
              <c:f>'g10 - 11'!$AU$4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'g10 - 11'!$AL$5:$AL$16</c:f>
              <c:strCache/>
            </c:strRef>
          </c:cat>
          <c:val>
            <c:numRef>
              <c:f>'g10 - 11'!$AU$5:$AU$16</c:f>
              <c:numCache/>
            </c:numRef>
          </c:val>
          <c:smooth val="0"/>
        </c:ser>
        <c:ser>
          <c:idx val="1"/>
          <c:order val="1"/>
          <c:tx>
            <c:strRef>
              <c:f>'g10 - 11'!$AV$4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'g10 - 11'!$AL$5:$AL$16</c:f>
              <c:strCache/>
            </c:strRef>
          </c:cat>
          <c:val>
            <c:numRef>
              <c:f>'g10 - 11'!$AV$5:$AV$16</c:f>
              <c:numCache/>
            </c:numRef>
          </c:val>
          <c:smooth val="0"/>
        </c:ser>
        <c:ser>
          <c:idx val="2"/>
          <c:order val="2"/>
          <c:tx>
            <c:strRef>
              <c:f>'g10 - 11'!$AW$4</c:f>
              <c:strCache>
                <c:ptCount val="1"/>
                <c:pt idx="0">
                  <c:v>2014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800080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'g10 - 11'!$AL$5:$AL$16</c:f>
              <c:strCache/>
            </c:strRef>
          </c:cat>
          <c:val>
            <c:numRef>
              <c:f>'g10 - 11'!$AW$5:$AW$16</c:f>
              <c:numCache/>
            </c:numRef>
          </c:val>
          <c:smooth val="0"/>
        </c:ser>
        <c:ser>
          <c:idx val="3"/>
          <c:order val="3"/>
          <c:tx>
            <c:strRef>
              <c:f>'g10 - 11'!$AX$4</c:f>
              <c:strCache>
                <c:ptCount val="1"/>
                <c:pt idx="0">
                  <c:v>2015</c:v>
                </c:pt>
              </c:strCache>
            </c:strRef>
          </c:tx>
          <c:spPr>
            <a:ln w="25400">
              <a:solidFill>
                <a:srgbClr val="E46C0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FFFF00"/>
              </a:solidFill>
              <a:ln>
                <a:solidFill>
                  <a:srgbClr val="8064A2"/>
                </a:solidFill>
              </a:ln>
            </c:spPr>
          </c:marker>
          <c:cat>
            <c:strRef>
              <c:f>'g10 - 11'!$AL$5:$AL$16</c:f>
              <c:strCache/>
            </c:strRef>
          </c:cat>
          <c:val>
            <c:numRef>
              <c:f>'g10 - 11'!$AX$5:$AX$16</c:f>
              <c:numCache/>
            </c:numRef>
          </c:val>
          <c:smooth val="0"/>
        </c:ser>
        <c:ser>
          <c:idx val="4"/>
          <c:order val="4"/>
          <c:tx>
            <c:strRef>
              <c:f>'g10 - 11'!$AY$4</c:f>
              <c:strCache>
                <c:ptCount val="1"/>
                <c:pt idx="0">
                  <c:v>2016</c:v>
                </c:pt>
              </c:strCache>
            </c:strRef>
          </c:tx>
          <c:spPr>
            <a:ln w="25400">
              <a:solidFill>
                <a:srgbClr val="A6A6A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9"/>
            <c:spPr>
              <a:solidFill>
                <a:srgbClr val="A6A6A6"/>
              </a:solidFill>
              <a:ln>
                <a:solidFill>
                  <a:srgbClr val="7F7F7F"/>
                </a:solidFill>
              </a:ln>
            </c:spPr>
          </c:marker>
          <c:cat>
            <c:strRef>
              <c:f>'g10 - 11'!$AL$5:$AL$16</c:f>
              <c:strCache/>
            </c:strRef>
          </c:cat>
          <c:val>
            <c:numRef>
              <c:f>'g10 - 11'!$AY$5:$AY$16</c:f>
              <c:numCache/>
            </c:numRef>
          </c:val>
          <c:smooth val="0"/>
        </c:ser>
        <c:marker val="1"/>
        <c:axId val="3874319"/>
        <c:axId val="34868872"/>
      </c:lineChart>
      <c:catAx>
        <c:axId val="38743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4868872"/>
        <c:crosses val="autoZero"/>
        <c:auto val="1"/>
        <c:lblOffset val="100"/>
        <c:tickLblSkip val="1"/>
        <c:noMultiLvlLbl val="0"/>
      </c:catAx>
      <c:valAx>
        <c:axId val="34868872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Dólares FOB por  toneladas</a:t>
                </a:r>
              </a:p>
            </c:rich>
          </c:tx>
          <c:layout>
            <c:manualLayout>
              <c:xMode val="factor"/>
              <c:yMode val="factor"/>
              <c:x val="-0.0095"/>
              <c:y val="0.0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74319"/>
        <c:crossesAt val="1"/>
        <c:crossBetween val="between"/>
        <c:dispUnits/>
        <c:majorUnit val="500"/>
        <c:minorUnit val="100"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Gráfico Nº 11. Precio medio de las exportaciones de leche en polvo descremada</a:t>
            </a:r>
          </a:p>
        </c:rich>
      </c:tx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"/>
          <c:y val="0.04025"/>
          <c:w val="0.98275"/>
          <c:h val="0.91475"/>
        </c:manualLayout>
      </c:layout>
      <c:lineChart>
        <c:grouping val="standard"/>
        <c:varyColors val="0"/>
        <c:ser>
          <c:idx val="0"/>
          <c:order val="0"/>
          <c:tx>
            <c:strRef>
              <c:f>'g10 - 11'!$AU$26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'g10 - 11'!$AL$27:$AL$38</c:f>
              <c:strCache/>
            </c:strRef>
          </c:cat>
          <c:val>
            <c:numRef>
              <c:f>'g10 - 11'!$AU$27:$AU$38</c:f>
              <c:numCache/>
            </c:numRef>
          </c:val>
          <c:smooth val="0"/>
        </c:ser>
        <c:ser>
          <c:idx val="1"/>
          <c:order val="1"/>
          <c:tx>
            <c:strRef>
              <c:f>'g10 - 11'!$AV$26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'g10 - 11'!$AL$27:$AL$38</c:f>
              <c:strCache/>
            </c:strRef>
          </c:cat>
          <c:val>
            <c:numRef>
              <c:f>'g10 - 11'!$AV$27:$AV$38</c:f>
              <c:numCache/>
            </c:numRef>
          </c:val>
          <c:smooth val="0"/>
        </c:ser>
        <c:ser>
          <c:idx val="2"/>
          <c:order val="2"/>
          <c:tx>
            <c:strRef>
              <c:f>'g10 - 11'!$AW$26</c:f>
              <c:strCache>
                <c:ptCount val="1"/>
                <c:pt idx="0">
                  <c:v>2014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6"/>
            <c:spPr>
              <a:solidFill>
                <a:srgbClr val="800080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'g10 - 11'!$AL$27:$AL$38</c:f>
              <c:strCache/>
            </c:strRef>
          </c:cat>
          <c:val>
            <c:numRef>
              <c:f>'g10 - 11'!$AW$27:$AW$38</c:f>
              <c:numCache/>
            </c:numRef>
          </c:val>
          <c:smooth val="0"/>
        </c:ser>
        <c:ser>
          <c:idx val="3"/>
          <c:order val="3"/>
          <c:tx>
            <c:strRef>
              <c:f>'g10 - 11'!$AX$26</c:f>
              <c:strCache>
                <c:ptCount val="1"/>
                <c:pt idx="0">
                  <c:v>2015</c:v>
                </c:pt>
              </c:strCache>
            </c:strRef>
          </c:tx>
          <c:spPr>
            <a:ln w="25400">
              <a:solidFill>
                <a:srgbClr val="E46C0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FFFF00"/>
              </a:solidFill>
              <a:ln>
                <a:solidFill>
                  <a:srgbClr val="8064A2"/>
                </a:solidFill>
              </a:ln>
            </c:spPr>
          </c:marker>
          <c:cat>
            <c:strRef>
              <c:f>'g10 - 11'!$AL$27:$AL$38</c:f>
              <c:strCache/>
            </c:strRef>
          </c:cat>
          <c:val>
            <c:numRef>
              <c:f>'g10 - 11'!$AX$27:$AX$38</c:f>
              <c:numCache/>
            </c:numRef>
          </c:val>
          <c:smooth val="0"/>
        </c:ser>
        <c:ser>
          <c:idx val="4"/>
          <c:order val="4"/>
          <c:tx>
            <c:strRef>
              <c:f>'g10 - 11'!$AY$26</c:f>
              <c:strCache>
                <c:ptCount val="1"/>
                <c:pt idx="0">
                  <c:v>2016</c:v>
                </c:pt>
              </c:strCache>
            </c:strRef>
          </c:tx>
          <c:spPr>
            <a:ln w="25400">
              <a:solidFill>
                <a:srgbClr val="A6A6A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9"/>
            <c:spPr>
              <a:solidFill>
                <a:srgbClr val="A6A6A6"/>
              </a:solidFill>
              <a:ln>
                <a:solidFill>
                  <a:srgbClr val="7F7F7F"/>
                </a:solidFill>
              </a:ln>
            </c:spPr>
          </c:marker>
          <c:cat>
            <c:strRef>
              <c:f>'g10 - 11'!$AL$27:$AL$38</c:f>
              <c:strCache/>
            </c:strRef>
          </c:cat>
          <c:val>
            <c:numRef>
              <c:f>'g10 - 11'!$AY$27:$AY$38</c:f>
              <c:numCache/>
            </c:numRef>
          </c:val>
          <c:smooth val="0"/>
        </c:ser>
        <c:marker val="1"/>
        <c:axId val="45384393"/>
        <c:axId val="5806354"/>
      </c:lineChart>
      <c:catAx>
        <c:axId val="453843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5806354"/>
        <c:crosses val="autoZero"/>
        <c:auto val="1"/>
        <c:lblOffset val="100"/>
        <c:tickLblSkip val="1"/>
        <c:noMultiLvlLbl val="0"/>
      </c:catAx>
      <c:valAx>
        <c:axId val="5806354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Dólares FOB por  toneladas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5384393"/>
        <c:crossesAt val="1"/>
        <c:crossBetween val="between"/>
        <c:dispUnits/>
        <c:majorUnit val="500"/>
        <c:minorUnit val="100"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Gráfico Nº 12. Precio medio de las exportaciones de leche fluida</a:t>
            </a:r>
          </a:p>
        </c:rich>
      </c:tx>
      <c:layout>
        <c:manualLayout>
          <c:xMode val="factor"/>
          <c:yMode val="factor"/>
          <c:x val="0.019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"/>
          <c:y val="0.06075"/>
          <c:w val="0.98"/>
          <c:h val="0.8735"/>
        </c:manualLayout>
      </c:layout>
      <c:lineChart>
        <c:grouping val="standard"/>
        <c:varyColors val="0"/>
        <c:ser>
          <c:idx val="0"/>
          <c:order val="0"/>
          <c:tx>
            <c:strRef>
              <c:f>'c14'!$AQ$25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'c14'!$AH$26:$AH$37</c:f>
              <c:strCache/>
            </c:strRef>
          </c:cat>
          <c:val>
            <c:numRef>
              <c:f>'c14'!$AQ$26:$AQ$37</c:f>
              <c:numCache/>
            </c:numRef>
          </c:val>
          <c:smooth val="0"/>
        </c:ser>
        <c:ser>
          <c:idx val="1"/>
          <c:order val="1"/>
          <c:tx>
            <c:strRef>
              <c:f>'c14'!$AR$25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'c14'!$AH$26:$AH$37</c:f>
              <c:strCache/>
            </c:strRef>
          </c:cat>
          <c:val>
            <c:numRef>
              <c:f>'c14'!$AR$26:$AR$37</c:f>
              <c:numCache/>
            </c:numRef>
          </c:val>
          <c:smooth val="0"/>
        </c:ser>
        <c:ser>
          <c:idx val="2"/>
          <c:order val="2"/>
          <c:tx>
            <c:strRef>
              <c:f>'c14'!$AS$25</c:f>
              <c:strCache>
                <c:ptCount val="1"/>
                <c:pt idx="0">
                  <c:v>2014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800080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'c14'!$AH$26:$AH$37</c:f>
              <c:strCache/>
            </c:strRef>
          </c:cat>
          <c:val>
            <c:numRef>
              <c:f>'c14'!$AS$26:$AS$37</c:f>
              <c:numCache/>
            </c:numRef>
          </c:val>
          <c:smooth val="0"/>
        </c:ser>
        <c:ser>
          <c:idx val="3"/>
          <c:order val="3"/>
          <c:tx>
            <c:strRef>
              <c:f>'c14'!$AT$25</c:f>
              <c:strCache>
                <c:ptCount val="1"/>
                <c:pt idx="0">
                  <c:v>2015</c:v>
                </c:pt>
              </c:strCache>
            </c:strRef>
          </c:tx>
          <c:spPr>
            <a:ln w="25400">
              <a:solidFill>
                <a:srgbClr val="E46C0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92D050"/>
                </a:solidFill>
              </a:ln>
            </c:spPr>
          </c:marker>
          <c:cat>
            <c:strRef>
              <c:f>'c14'!$AH$26:$AH$37</c:f>
              <c:strCache/>
            </c:strRef>
          </c:cat>
          <c:val>
            <c:numRef>
              <c:f>'c14'!$AT$26:$AT$37</c:f>
              <c:numCache/>
            </c:numRef>
          </c:val>
          <c:smooth val="0"/>
        </c:ser>
        <c:ser>
          <c:idx val="4"/>
          <c:order val="4"/>
          <c:tx>
            <c:strRef>
              <c:f>'c14'!$AU$25</c:f>
              <c:strCache>
                <c:ptCount val="1"/>
                <c:pt idx="0">
                  <c:v>2016</c:v>
                </c:pt>
              </c:strCache>
            </c:strRef>
          </c:tx>
          <c:spPr>
            <a:ln w="25400">
              <a:solidFill>
                <a:srgbClr val="A6A6A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9"/>
            <c:spPr>
              <a:solidFill>
                <a:srgbClr val="C0C0C0"/>
              </a:solidFill>
              <a:ln>
                <a:solidFill>
                  <a:srgbClr val="7F7F7F"/>
                </a:solidFill>
              </a:ln>
            </c:spPr>
          </c:marker>
          <c:dPt>
            <c:idx val="0"/>
            <c:spPr>
              <a:solidFill>
                <a:srgbClr val="BFBFBF"/>
              </a:solidFill>
              <a:ln w="25400">
                <a:solidFill>
                  <a:srgbClr val="7F7F7F"/>
                </a:solidFill>
              </a:ln>
            </c:spPr>
            <c:marker>
              <c:size val="9"/>
              <c:spPr>
                <a:solidFill>
                  <a:srgbClr val="C0C0C0"/>
                </a:solidFill>
                <a:ln>
                  <a:solidFill>
                    <a:srgbClr val="7F7F7F"/>
                  </a:solidFill>
                </a:ln>
              </c:spPr>
            </c:marker>
          </c:dPt>
          <c:cat>
            <c:strRef>
              <c:f>'c14'!$AH$26:$AH$37</c:f>
              <c:strCache/>
            </c:strRef>
          </c:cat>
          <c:val>
            <c:numRef>
              <c:f>'c14'!$AU$26:$AU$37</c:f>
              <c:numCache/>
            </c:numRef>
          </c:val>
          <c:smooth val="0"/>
        </c:ser>
        <c:marker val="1"/>
        <c:axId val="52257187"/>
        <c:axId val="552636"/>
      </c:lineChart>
      <c:catAx>
        <c:axId val="522571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52636"/>
        <c:crosses val="autoZero"/>
        <c:auto val="1"/>
        <c:lblOffset val="100"/>
        <c:tickLblSkip val="1"/>
        <c:noMultiLvlLbl val="0"/>
      </c:catAx>
      <c:valAx>
        <c:axId val="552636"/>
        <c:scaling>
          <c:orientation val="minMax"/>
          <c:min val="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Dólares  FOB por  toneladas</a:t>
                </a:r>
              </a:p>
            </c:rich>
          </c:tx>
          <c:layout>
            <c:manualLayout>
              <c:xMode val="factor"/>
              <c:yMode val="factor"/>
              <c:x val="-0.0105"/>
              <c:y val="0.00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2257187"/>
        <c:crossesAt val="1"/>
        <c:crossBetween val="between"/>
        <c:dispUnits/>
        <c:majorUnit val="200"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Gráfico Nº 13. Exportaciones de leche en polvo por país de destino
Año 2015
Toneladas 6.842</a:t>
            </a:r>
          </a:p>
        </c:rich>
      </c:tx>
      <c:layout>
        <c:manualLayout>
          <c:xMode val="factor"/>
          <c:yMode val="factor"/>
          <c:x val="0.0295"/>
          <c:y val="0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4775"/>
          <c:y val="0.492"/>
          <c:w val="0.274"/>
          <c:h val="0.322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solidFill>
                <a:srgbClr val="000000"/>
              </a:solidFill>
            </a:ln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D9D9D9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FF00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79646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299867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0000FF"/>
              </a:solidFill>
              <a:ln w="3175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99CC"/>
              </a:solidFill>
              <a:ln w="3175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'c15'!$AK$5:$AK$11</c:f>
              <c:strCache/>
            </c:strRef>
          </c:cat>
          <c:val>
            <c:numRef>
              <c:f>'c15'!$AL$5:$AL$11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Gráfico Nº 14. Exportaciones de leche en polvo por país de destino
Enero - diciembre 2016
Toneladas 8.402</a:t>
            </a:r>
          </a:p>
        </c:rich>
      </c:tx>
      <c:layout>
        <c:manualLayout>
          <c:xMode val="factor"/>
          <c:yMode val="factor"/>
          <c:x val="0.02525"/>
          <c:y val="-0.004"/>
        </c:manualLayout>
      </c:layout>
      <c:spPr>
        <a:noFill/>
        <a:ln w="3175">
          <a:noFill/>
        </a:ln>
      </c:spPr>
    </c:title>
    <c:view3D>
      <c:rotX val="15"/>
      <c:hPercent val="100"/>
      <c:rotY val="27"/>
      <c:depthPercent val="100"/>
      <c:rAngAx val="1"/>
    </c:view3D>
    <c:plotArea>
      <c:layout>
        <c:manualLayout>
          <c:xMode val="edge"/>
          <c:yMode val="edge"/>
          <c:x val="0.34025"/>
          <c:y val="0.4305"/>
          <c:w val="0.30525"/>
          <c:h val="0.32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3"/>
            <c:spPr>
              <a:solidFill>
                <a:srgbClr val="0070C0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FF00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00B050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E6B9B8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C0504D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'c15'!$AK$19:$AK$23</c:f>
              <c:strCache/>
            </c:strRef>
          </c:cat>
          <c:val>
            <c:numRef>
              <c:f>'c15'!$AL$19:$AL$23</c:f>
              <c:numCache/>
            </c:numRef>
          </c:val>
        </c:ser>
        <c:firstSliceAng val="27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Gráfico Nº 15. Precio medio de las exportaciones de quesos</a:t>
            </a:r>
          </a:p>
        </c:rich>
      </c:tx>
      <c:layout>
        <c:manualLayout>
          <c:xMode val="factor"/>
          <c:yMode val="factor"/>
          <c:x val="0.012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"/>
          <c:y val="0.07475"/>
          <c:w val="0.979"/>
          <c:h val="0.86025"/>
        </c:manualLayout>
      </c:layout>
      <c:lineChart>
        <c:grouping val="standard"/>
        <c:varyColors val="0"/>
        <c:ser>
          <c:idx val="0"/>
          <c:order val="0"/>
          <c:tx>
            <c:strRef>
              <c:f>'c16'!$BN$24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'c16'!$BE$25:$BE$36</c:f>
              <c:strCache/>
            </c:strRef>
          </c:cat>
          <c:val>
            <c:numRef>
              <c:f>'c16'!$BN$25:$BN$36</c:f>
              <c:numCache/>
            </c:numRef>
          </c:val>
          <c:smooth val="0"/>
        </c:ser>
        <c:ser>
          <c:idx val="1"/>
          <c:order val="1"/>
          <c:tx>
            <c:strRef>
              <c:f>'c16'!$BO$24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'c16'!$BE$25:$BE$36</c:f>
              <c:strCache/>
            </c:strRef>
          </c:cat>
          <c:val>
            <c:numRef>
              <c:f>'c16'!$BO$25:$BO$36</c:f>
              <c:numCache/>
            </c:numRef>
          </c:val>
          <c:smooth val="0"/>
        </c:ser>
        <c:ser>
          <c:idx val="2"/>
          <c:order val="2"/>
          <c:tx>
            <c:strRef>
              <c:f>'c16'!$BP$24</c:f>
              <c:strCache>
                <c:ptCount val="1"/>
                <c:pt idx="0">
                  <c:v>2014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800080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'c16'!$BE$25:$BE$36</c:f>
              <c:strCache/>
            </c:strRef>
          </c:cat>
          <c:val>
            <c:numRef>
              <c:f>'c16'!$BP$25:$BP$36</c:f>
              <c:numCache/>
            </c:numRef>
          </c:val>
          <c:smooth val="0"/>
        </c:ser>
        <c:ser>
          <c:idx val="3"/>
          <c:order val="3"/>
          <c:tx>
            <c:strRef>
              <c:f>'c16'!$BQ$24</c:f>
              <c:strCache>
                <c:ptCount val="1"/>
                <c:pt idx="0">
                  <c:v>2015</c:v>
                </c:pt>
              </c:strCache>
            </c:strRef>
          </c:tx>
          <c:spPr>
            <a:ln w="25400">
              <a:solidFill>
                <a:srgbClr val="E46C0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E46C0A"/>
              </a:solidFill>
              <a:ln>
                <a:solidFill>
                  <a:srgbClr val="8064A2"/>
                </a:solidFill>
              </a:ln>
            </c:spPr>
          </c:marker>
          <c:cat>
            <c:strRef>
              <c:f>'c16'!$BE$25:$BE$36</c:f>
              <c:strCache/>
            </c:strRef>
          </c:cat>
          <c:val>
            <c:numRef>
              <c:f>'c16'!$BQ$25:$BQ$36</c:f>
              <c:numCache/>
            </c:numRef>
          </c:val>
          <c:smooth val="0"/>
        </c:ser>
        <c:ser>
          <c:idx val="4"/>
          <c:order val="4"/>
          <c:tx>
            <c:strRef>
              <c:f>'c16'!$BR$24</c:f>
              <c:strCache>
                <c:ptCount val="1"/>
                <c:pt idx="0">
                  <c:v>2016</c:v>
                </c:pt>
              </c:strCache>
            </c:strRef>
          </c:tx>
          <c:spPr>
            <a:ln w="25400">
              <a:solidFill>
                <a:srgbClr val="7F7F7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7F7F7F"/>
              </a:solidFill>
              <a:ln>
                <a:solidFill>
                  <a:srgbClr val="7F7F7F"/>
                </a:solidFill>
              </a:ln>
            </c:spPr>
          </c:marker>
          <c:cat>
            <c:strRef>
              <c:f>'c16'!$BE$25:$BE$36</c:f>
              <c:strCache/>
            </c:strRef>
          </c:cat>
          <c:val>
            <c:numRef>
              <c:f>'c16'!$BR$25:$BR$36</c:f>
              <c:numCache/>
            </c:numRef>
          </c:val>
          <c:smooth val="0"/>
        </c:ser>
        <c:marker val="1"/>
        <c:axId val="4973725"/>
        <c:axId val="44763526"/>
      </c:lineChart>
      <c:catAx>
        <c:axId val="49737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4763526"/>
        <c:crosses val="autoZero"/>
        <c:auto val="1"/>
        <c:lblOffset val="100"/>
        <c:tickLblSkip val="1"/>
        <c:noMultiLvlLbl val="0"/>
      </c:catAx>
      <c:valAx>
        <c:axId val="44763526"/>
        <c:scaling>
          <c:orientation val="minMax"/>
          <c:max val="6000"/>
          <c:min val="2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Dólares FOB por  toneladas</a:t>
                </a:r>
              </a:p>
            </c:rich>
          </c:tx>
          <c:layout>
            <c:manualLayout>
              <c:xMode val="factor"/>
              <c:yMode val="factor"/>
              <c:x val="-0.012"/>
              <c:y val="-0.017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973725"/>
        <c:crossesAt val="1"/>
        <c:crossBetween val="between"/>
        <c:dispUnits/>
        <c:majorUnit val="500"/>
        <c:minorUnit val="100"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Gráfico Nº 16. Exportaciones de quesos por país de destino
Año 2015
Toneladas  5.497</a:t>
            </a:r>
          </a:p>
        </c:rich>
      </c:tx>
      <c:layout>
        <c:manualLayout>
          <c:xMode val="factor"/>
          <c:yMode val="factor"/>
          <c:x val="0.025"/>
          <c:y val="-0.004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415"/>
          <c:y val="0.45475"/>
          <c:w val="0.316"/>
          <c:h val="0.323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2D050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CD5B5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E46C0A"/>
              </a:solidFill>
              <a:ln w="3175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558ED5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'c17'!$AJ$6:$AJ$11</c:f>
              <c:strCache/>
            </c:strRef>
          </c:cat>
          <c:val>
            <c:numRef>
              <c:f>'c17'!$AK$6:$AK$11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Gráfico Nº 17. Exportaciones de quesos por país de destino 
Enero - diciembre 2016
Toneladas 5.013</a:t>
            </a:r>
          </a:p>
        </c:rich>
      </c:tx>
      <c:layout>
        <c:manualLayout>
          <c:xMode val="factor"/>
          <c:yMode val="factor"/>
          <c:x val="0.02925"/>
          <c:y val="-0.004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235"/>
          <c:y val="0.362"/>
          <c:w val="0.35425"/>
          <c:h val="0.385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solidFill>
                <a:srgbClr val="000000"/>
              </a:solidFill>
            </a:ln>
          </c:spPr>
          <c:explosion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2D050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BFBFB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558ED5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'c17'!$AJ$17:$AJ$21</c:f>
              <c:strCache/>
            </c:strRef>
          </c:cat>
          <c:val>
            <c:numRef>
              <c:f>'c17'!$AK$17:$AK$21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Gráfico Nº 18. Exportaciones de quesos por variedades
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Enero - diciembre 2016
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Toneladas 5.013,4</a:t>
            </a:r>
          </a:p>
        </c:rich>
      </c:tx>
      <c:layout>
        <c:manualLayout>
          <c:xMode val="factor"/>
          <c:yMode val="factor"/>
          <c:x val="0.02175"/>
          <c:y val="-0.0072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235"/>
          <c:y val="0.4355"/>
          <c:w val="0.352"/>
          <c:h val="0.352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solidFill>
                <a:srgbClr val="000000"/>
              </a:solidFill>
            </a:ln>
          </c:spPr>
          <c:explosion val="1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CD5B5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C000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MT"/>
                      <a:ea typeface="Arial MT"/>
                      <a:cs typeface="Arial MT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MT"/>
                      <a:ea typeface="Arial MT"/>
                      <a:cs typeface="Arial MT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MT"/>
                      <a:ea typeface="Arial MT"/>
                      <a:cs typeface="Arial MT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MT"/>
                      <a:ea typeface="Arial MT"/>
                      <a:cs typeface="Arial MT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MT"/>
                      <a:ea typeface="Arial MT"/>
                      <a:cs typeface="Arial MT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MT"/>
                    <a:ea typeface="Arial MT"/>
                    <a:cs typeface="Arial MT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'c18'!$AH$11:$AH$14</c:f>
              <c:strCache/>
            </c:strRef>
          </c:cat>
          <c:val>
            <c:numRef>
              <c:f>'c18'!$AI$11:$AI$14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60" b="1" i="0" u="none" baseline="0">
                <a:solidFill>
                  <a:srgbClr val="000000"/>
                </a:solidFill>
              </a:rPr>
              <a:t>Gráfico Nº 20.   Lácteos: comercio exterior Chile - Mercosur
Años 2002  -  2016</a:t>
            </a:r>
          </a:p>
        </c:rich>
      </c:tx>
      <c:layout>
        <c:manualLayout>
          <c:xMode val="factor"/>
          <c:yMode val="factor"/>
          <c:x val="0.01875"/>
          <c:y val="-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025"/>
          <c:y val="0.11675"/>
          <c:w val="0.92325"/>
          <c:h val="0.71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 19-20'!$AK$33</c:f>
              <c:strCache>
                <c:ptCount val="1"/>
                <c:pt idx="0">
                  <c:v>Exp</c:v>
                </c:pt>
              </c:strCache>
            </c:strRef>
          </c:tx>
          <c:spPr>
            <a:solidFill>
              <a:srgbClr val="FFFF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 19-20'!$AL$32:$AZ$32</c:f>
              <c:numCache/>
            </c:numRef>
          </c:cat>
          <c:val>
            <c:numRef>
              <c:f>'g 19-20'!$AL$33:$AZ$33</c:f>
              <c:numCache/>
            </c:numRef>
          </c:val>
        </c:ser>
        <c:ser>
          <c:idx val="1"/>
          <c:order val="1"/>
          <c:tx>
            <c:strRef>
              <c:f>'g 19-20'!$AK$34</c:f>
              <c:strCache>
                <c:ptCount val="1"/>
                <c:pt idx="0">
                  <c:v>Imp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 19-20'!$AL$32:$AZ$32</c:f>
              <c:numCache/>
            </c:numRef>
          </c:cat>
          <c:val>
            <c:numRef>
              <c:f>'g 19-20'!$AL$34:$AZ$34</c:f>
              <c:numCache/>
            </c:numRef>
          </c:val>
        </c:ser>
        <c:ser>
          <c:idx val="2"/>
          <c:order val="2"/>
          <c:tx>
            <c:strRef>
              <c:f>'g 19-20'!$AK$35</c:f>
              <c:strCache>
                <c:ptCount val="1"/>
                <c:pt idx="0">
                  <c:v>Saldo</c:v>
                </c:pt>
              </c:strCache>
            </c:strRef>
          </c:tx>
          <c:spPr>
            <a:solidFill>
              <a:srgbClr val="9BBB59"/>
            </a:solidFill>
            <a:ln w="12700">
              <a:solidFill>
                <a:srgbClr val="7F7F7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 19-20'!$AL$32:$AZ$32</c:f>
              <c:numCache/>
            </c:numRef>
          </c:cat>
          <c:val>
            <c:numRef>
              <c:f>'g 19-20'!$AL$35:$AZ$35</c:f>
              <c:numCache/>
            </c:numRef>
          </c:val>
        </c:ser>
        <c:axId val="218551"/>
        <c:axId val="1966960"/>
      </c:barChart>
      <c:catAx>
        <c:axId val="2185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66960"/>
        <c:crosses val="autoZero"/>
        <c:auto val="1"/>
        <c:lblOffset val="100"/>
        <c:tickLblSkip val="1"/>
        <c:noMultiLvlLbl val="0"/>
      </c:catAx>
      <c:valAx>
        <c:axId val="19669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Miles de dólares</a:t>
                </a:r>
              </a:p>
            </c:rich>
          </c:tx>
          <c:layout>
            <c:manualLayout>
              <c:xMode val="factor"/>
              <c:yMode val="factor"/>
              <c:x val="-0.01925"/>
              <c:y val="-0.01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8551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Gráfico Nº 2. Precio medio de las importaciones de leche en polvo entera</a:t>
            </a:r>
          </a:p>
        </c:rich>
      </c:tx>
      <c:layout>
        <c:manualLayout>
          <c:xMode val="factor"/>
          <c:yMode val="factor"/>
          <c:x val="0.0265"/>
          <c:y val="-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025"/>
          <c:y val="0.07375"/>
          <c:w val="0.95925"/>
          <c:h val="0.8745"/>
        </c:manualLayout>
      </c:layout>
      <c:lineChart>
        <c:grouping val="standard"/>
        <c:varyColors val="0"/>
        <c:ser>
          <c:idx val="2"/>
          <c:order val="0"/>
          <c:tx>
            <c:v>2012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80008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'g2 - 3'!$AT$4:$AT$15</c:f>
              <c:strCache/>
            </c:strRef>
          </c:cat>
          <c:val>
            <c:numRef>
              <c:f>'g2 - 3'!$BE$4:$BE$15</c:f>
              <c:numCache/>
            </c:numRef>
          </c:val>
          <c:smooth val="0"/>
        </c:ser>
        <c:ser>
          <c:idx val="3"/>
          <c:order val="1"/>
          <c:tx>
            <c:v>2013</c:v>
          </c:tx>
          <c:spPr>
            <a:ln w="25400">
              <a:solidFill>
                <a:srgbClr val="77933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299867"/>
              </a:solidFill>
              <a:ln>
                <a:solidFill>
                  <a:srgbClr val="299867"/>
                </a:solidFill>
              </a:ln>
            </c:spPr>
          </c:marker>
          <c:dPt>
            <c:idx val="8"/>
            <c:spPr>
              <a:ln w="25400">
                <a:solidFill>
                  <a:srgbClr val="77933C"/>
                </a:solidFill>
              </a:ln>
            </c:spPr>
            <c:marker>
              <c:size val="6"/>
              <c:spPr>
                <a:solidFill>
                  <a:srgbClr val="299867"/>
                </a:solidFill>
                <a:ln>
                  <a:solidFill>
                    <a:srgbClr val="50794B"/>
                  </a:solidFill>
                </a:ln>
              </c:spPr>
            </c:marker>
          </c:dPt>
          <c:cat>
            <c:strRef>
              <c:f>'g2 - 3'!$AT$4:$AT$15</c:f>
              <c:strCache/>
            </c:strRef>
          </c:cat>
          <c:val>
            <c:numRef>
              <c:f>'g2 - 3'!$BF$4:$BF$15</c:f>
              <c:numCache/>
            </c:numRef>
          </c:val>
          <c:smooth val="0"/>
        </c:ser>
        <c:ser>
          <c:idx val="4"/>
          <c:order val="2"/>
          <c:tx>
            <c:v>2014</c:v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4BACC6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'g2 - 3'!$AT$4:$AT$15</c:f>
              <c:strCache/>
            </c:strRef>
          </c:cat>
          <c:val>
            <c:numRef>
              <c:f>'g2 - 3'!$BG$4:$BG$15</c:f>
              <c:numCache/>
            </c:numRef>
          </c:val>
          <c:smooth val="0"/>
        </c:ser>
        <c:ser>
          <c:idx val="0"/>
          <c:order val="3"/>
          <c:tx>
            <c:v>2015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'g2 - 3'!$AT$4:$AT$15</c:f>
              <c:strCache/>
            </c:strRef>
          </c:cat>
          <c:val>
            <c:numRef>
              <c:f>'g2 - 3'!$BH$4:$BH$15</c:f>
              <c:numCache/>
            </c:numRef>
          </c:val>
          <c:smooth val="0"/>
        </c:ser>
        <c:ser>
          <c:idx val="1"/>
          <c:order val="4"/>
          <c:tx>
            <c:v>2016</c:v>
          </c:tx>
          <c:spPr>
            <a:ln w="25400">
              <a:solidFill>
                <a:srgbClr val="17375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333399"/>
              </a:solidFill>
              <a:ln>
                <a:solidFill>
                  <a:srgbClr val="17375E"/>
                </a:solidFill>
              </a:ln>
            </c:spPr>
          </c:marker>
          <c:cat>
            <c:strRef>
              <c:f>'g2 - 3'!$AT$4:$AT$15</c:f>
              <c:strCache/>
            </c:strRef>
          </c:cat>
          <c:val>
            <c:numRef>
              <c:f>'g2 - 3'!$BI$4:$BI$15</c:f>
              <c:numCache/>
            </c:numRef>
          </c:val>
          <c:smooth val="0"/>
        </c:ser>
        <c:marker val="1"/>
        <c:axId val="10730235"/>
        <c:axId val="29463252"/>
      </c:lineChart>
      <c:catAx>
        <c:axId val="107302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9463252"/>
        <c:crosses val="autoZero"/>
        <c:auto val="1"/>
        <c:lblOffset val="100"/>
        <c:tickLblSkip val="1"/>
        <c:noMultiLvlLbl val="0"/>
      </c:catAx>
      <c:valAx>
        <c:axId val="29463252"/>
        <c:scaling>
          <c:orientation val="minMax"/>
          <c:max val="6000"/>
          <c:min val="1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Dólares CIF  por  toneladas</a:t>
                </a:r>
              </a:p>
            </c:rich>
          </c:tx>
          <c:layout>
            <c:manualLayout>
              <c:xMode val="factor"/>
              <c:yMode val="factor"/>
              <c:x val="-0.01"/>
              <c:y val="-0.005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0730235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Gráfico Nº 19.  Chile: comercio exterior de lácteos
Años 2002  -  2016</a:t>
            </a:r>
          </a:p>
        </c:rich>
      </c:tx>
      <c:layout>
        <c:manualLayout>
          <c:xMode val="factor"/>
          <c:yMode val="factor"/>
          <c:x val="0.0305"/>
          <c:y val="-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"/>
          <c:y val="0.08425"/>
          <c:w val="0.93725"/>
          <c:h val="0.82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 19-20'!$AK$10</c:f>
              <c:strCache>
                <c:ptCount val="1"/>
                <c:pt idx="0">
                  <c:v>Imp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 19-20'!$AL$9:$AZ$9</c:f>
              <c:numCache/>
            </c:numRef>
          </c:cat>
          <c:val>
            <c:numRef>
              <c:f>'g 19-20'!$AL$10:$AZ$10</c:f>
              <c:numCache/>
            </c:numRef>
          </c:val>
        </c:ser>
        <c:ser>
          <c:idx val="1"/>
          <c:order val="1"/>
          <c:tx>
            <c:strRef>
              <c:f>'g 19-20'!$AK$11</c:f>
              <c:strCache>
                <c:ptCount val="1"/>
                <c:pt idx="0">
                  <c:v>Exp</c:v>
                </c:pt>
              </c:strCache>
            </c:strRef>
          </c:tx>
          <c:spPr>
            <a:solidFill>
              <a:srgbClr val="FFFF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 19-20'!$AL$9:$AZ$9</c:f>
              <c:numCache/>
            </c:numRef>
          </c:cat>
          <c:val>
            <c:numRef>
              <c:f>'g 19-20'!$AL$11:$AZ$11</c:f>
              <c:numCache/>
            </c:numRef>
          </c:val>
        </c:ser>
        <c:ser>
          <c:idx val="2"/>
          <c:order val="2"/>
          <c:tx>
            <c:strRef>
              <c:f>'g 19-20'!$AK$12</c:f>
              <c:strCache>
                <c:ptCount val="1"/>
                <c:pt idx="0">
                  <c:v>Saldo</c:v>
                </c:pt>
              </c:strCache>
            </c:strRef>
          </c:tx>
          <c:spPr>
            <a:solidFill>
              <a:srgbClr val="92D05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 19-20'!$AL$9:$AZ$9</c:f>
              <c:numCache/>
            </c:numRef>
          </c:cat>
          <c:val>
            <c:numRef>
              <c:f>'g 19-20'!$AL$12:$AZ$12</c:f>
              <c:numCache/>
            </c:numRef>
          </c:val>
        </c:ser>
        <c:axId val="17702641"/>
        <c:axId val="25106042"/>
      </c:barChart>
      <c:catAx>
        <c:axId val="177026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106042"/>
        <c:crosses val="autoZero"/>
        <c:auto val="1"/>
        <c:lblOffset val="100"/>
        <c:tickLblSkip val="1"/>
        <c:noMultiLvlLbl val="0"/>
      </c:catAx>
      <c:valAx>
        <c:axId val="25106042"/>
        <c:scaling>
          <c:orientation val="minMax"/>
          <c:min val="-5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solidFill>
                      <a:srgbClr val="000000"/>
                    </a:solidFill>
                  </a:rPr>
                  <a:t>Miles de dólares</a:t>
                </a:r>
              </a:p>
            </c:rich>
          </c:tx>
          <c:layout>
            <c:manualLayout>
              <c:xMode val="factor"/>
              <c:yMode val="factor"/>
              <c:x val="-0.0185"/>
              <c:y val="-0.02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17702641"/>
        <c:crossesAt val="1"/>
        <c:crossBetween val="between"/>
        <c:dispUnits/>
        <c:majorUnit val="50000"/>
        <c:minorUnit val="4000"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Gráfico Nº 21. Saldo de la balanza comercial de lácteos
 Chile - Argentina</a:t>
            </a:r>
          </a:p>
        </c:rich>
      </c:tx>
      <c:layout>
        <c:manualLayout>
          <c:xMode val="factor"/>
          <c:yMode val="factor"/>
          <c:x val="0.016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21"/>
          <c:w val="0.89"/>
          <c:h val="0.78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'c20'!$B$9</c:f>
              <c:strCache>
                <c:ptCount val="1"/>
                <c:pt idx="0">
                  <c:v>Exportaciones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'c20'!$A$10:$A$24</c:f>
              <c:numCache/>
            </c:numRef>
          </c:cat>
          <c:val>
            <c:numRef>
              <c:f>'c20'!$B$10:$B$24</c:f>
              <c:numCache/>
            </c:numRef>
          </c:val>
        </c:ser>
        <c:ser>
          <c:idx val="1"/>
          <c:order val="1"/>
          <c:tx>
            <c:strRef>
              <c:f>'c20'!$C$9</c:f>
              <c:strCache>
                <c:ptCount val="1"/>
                <c:pt idx="0">
                  <c:v>Importaciones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'c20'!$A$10:$A$24</c:f>
              <c:numCache/>
            </c:numRef>
          </c:cat>
          <c:val>
            <c:numRef>
              <c:f>'c20'!$C$10:$C$24</c:f>
              <c:numCache/>
            </c:numRef>
          </c:val>
        </c:ser>
        <c:ser>
          <c:idx val="2"/>
          <c:order val="2"/>
          <c:tx>
            <c:strRef>
              <c:f>'c20'!$D$9</c:f>
              <c:strCache>
                <c:ptCount val="1"/>
                <c:pt idx="0">
                  <c:v>Saldo</c:v>
                </c:pt>
              </c:strCache>
            </c:strRef>
          </c:tx>
          <c:spPr>
            <a:solidFill>
              <a:srgbClr val="77933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'c20'!$A$10:$A$24</c:f>
              <c:numCache/>
            </c:numRef>
          </c:cat>
          <c:val>
            <c:numRef>
              <c:f>'c20'!$D$10:$D$24</c:f>
              <c:numCache/>
            </c:numRef>
          </c:val>
        </c:ser>
        <c:axId val="24627787"/>
        <c:axId val="20323492"/>
      </c:barChart>
      <c:catAx>
        <c:axId val="246277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18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0323492"/>
        <c:crosses val="autoZero"/>
        <c:auto val="1"/>
        <c:lblOffset val="100"/>
        <c:tickLblSkip val="1"/>
        <c:noMultiLvlLbl val="0"/>
      </c:catAx>
      <c:valAx>
        <c:axId val="20323492"/>
        <c:scaling>
          <c:orientation val="minMax"/>
          <c:max val="80000"/>
          <c:min val="-8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Miles de dólares</a:t>
                </a:r>
              </a:p>
            </c:rich>
          </c:tx>
          <c:layout>
            <c:manualLayout>
              <c:xMode val="factor"/>
              <c:yMode val="factor"/>
              <c:x val="-0.017"/>
              <c:y val="0.00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462778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9175"/>
          <c:y val="0.917"/>
          <c:w val="0.4445"/>
          <c:h val="0.037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Gráfico Nº 3. Precio medio de las importaciones de leche en polvo descremada</a:t>
            </a:r>
          </a:p>
        </c:rich>
      </c:tx>
      <c:layout>
        <c:manualLayout>
          <c:xMode val="factor"/>
          <c:yMode val="factor"/>
          <c:x val="0.028"/>
          <c:y val="-0.00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2"/>
          <c:y val="0.07575"/>
          <c:w val="0.953"/>
          <c:h val="0.885"/>
        </c:manualLayout>
      </c:layout>
      <c:lineChart>
        <c:grouping val="standard"/>
        <c:varyColors val="0"/>
        <c:ser>
          <c:idx val="2"/>
          <c:order val="0"/>
          <c:tx>
            <c:v>2012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80008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'g2 - 3'!$AT$26:$AT$37</c:f>
              <c:strCache/>
            </c:strRef>
          </c:cat>
          <c:val>
            <c:numRef>
              <c:f>'g2 - 3'!$BE$26:$BE$37</c:f>
              <c:numCache/>
            </c:numRef>
          </c:val>
          <c:smooth val="0"/>
        </c:ser>
        <c:ser>
          <c:idx val="3"/>
          <c:order val="1"/>
          <c:tx>
            <c:v>2013</c:v>
          </c:tx>
          <c:spPr>
            <a:ln w="25400">
              <a:solidFill>
                <a:srgbClr val="77933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50794B"/>
              </a:solidFill>
              <a:ln>
                <a:solidFill>
                  <a:srgbClr val="50794B"/>
                </a:solidFill>
              </a:ln>
            </c:spPr>
          </c:marker>
          <c:cat>
            <c:strRef>
              <c:f>'g2 - 3'!$AT$26:$AT$37</c:f>
              <c:strCache/>
            </c:strRef>
          </c:cat>
          <c:val>
            <c:numRef>
              <c:f>'g2 - 3'!$BF$26:$BF$37</c:f>
              <c:numCache/>
            </c:numRef>
          </c:val>
          <c:smooth val="0"/>
        </c:ser>
        <c:ser>
          <c:idx val="4"/>
          <c:order val="2"/>
          <c:tx>
            <c:v>2014</c:v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4BACC6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'g2 - 3'!$AT$26:$AT$37</c:f>
              <c:strCache/>
            </c:strRef>
          </c:cat>
          <c:val>
            <c:numRef>
              <c:f>'g2 - 3'!$BG$26:$BG$37</c:f>
              <c:numCache/>
            </c:numRef>
          </c:val>
          <c:smooth val="0"/>
        </c:ser>
        <c:ser>
          <c:idx val="0"/>
          <c:order val="3"/>
          <c:tx>
            <c:v>2015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'g2 - 3'!$AT$26:$AT$37</c:f>
              <c:strCache/>
            </c:strRef>
          </c:cat>
          <c:val>
            <c:numRef>
              <c:f>'g2 - 3'!$BH$26:$BH$37</c:f>
              <c:numCache/>
            </c:numRef>
          </c:val>
          <c:smooth val="0"/>
        </c:ser>
        <c:ser>
          <c:idx val="1"/>
          <c:order val="4"/>
          <c:tx>
            <c:v>2016</c:v>
          </c:tx>
          <c:spPr>
            <a:ln w="25400">
              <a:solidFill>
                <a:srgbClr val="17375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333399"/>
              </a:solidFill>
              <a:ln>
                <a:solidFill>
                  <a:srgbClr val="17375E"/>
                </a:solidFill>
              </a:ln>
            </c:spPr>
          </c:marker>
          <c:cat>
            <c:strRef>
              <c:f>'g2 - 3'!$AT$26:$AT$37</c:f>
              <c:strCache/>
            </c:strRef>
          </c:cat>
          <c:val>
            <c:numRef>
              <c:f>'g2 - 3'!$BI$26:$BI$37</c:f>
              <c:numCache/>
            </c:numRef>
          </c:val>
          <c:smooth val="0"/>
        </c:ser>
        <c:marker val="1"/>
        <c:axId val="63842677"/>
        <c:axId val="37713182"/>
      </c:lineChart>
      <c:catAx>
        <c:axId val="63842677"/>
        <c:scaling>
          <c:orientation val="minMax"/>
        </c:scaling>
        <c:axPos val="b"/>
        <c:delete val="0"/>
        <c:numFmt formatCode="#,##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37713182"/>
        <c:crosses val="autoZero"/>
        <c:auto val="1"/>
        <c:lblOffset val="100"/>
        <c:tickLblSkip val="1"/>
        <c:noMultiLvlLbl val="0"/>
      </c:catAx>
      <c:valAx>
        <c:axId val="37713182"/>
        <c:scaling>
          <c:orientation val="minMax"/>
          <c:max val="6000"/>
          <c:min val="1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Dólares CIF  por  toneladas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1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3842677"/>
        <c:crossesAt val="1"/>
        <c:crossBetween val="between"/>
        <c:dispUnits/>
        <c:majorUnit val="500"/>
        <c:minorUnit val="100"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</a:rPr>
              <a:t>Gráfico Nº 4. Importaciones de leche en polvo por país de origen
Año 2015
Toneladas 16.575</a:t>
            </a:r>
          </a:p>
        </c:rich>
      </c:tx>
      <c:layout>
        <c:manualLayout>
          <c:xMode val="factor"/>
          <c:yMode val="factor"/>
          <c:x val="0.022"/>
          <c:y val="-0.004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3425"/>
          <c:y val="0.392"/>
          <c:w val="0.36075"/>
          <c:h val="0.363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solidFill>
                <a:srgbClr val="000000"/>
              </a:solidFill>
            </a:ln>
          </c:spPr>
          <c:explosion val="3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8"/>
            <c:spPr>
              <a:solidFill>
                <a:srgbClr val="B3A2C7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CC00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1F497D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'c6'!$AM$4:$AM$8</c:f>
              <c:strCache/>
            </c:strRef>
          </c:cat>
          <c:val>
            <c:numRef>
              <c:f>'c6'!$AN$4:$AN$8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</a:rPr>
              <a:t>Gráfico Nº 5. Importaciones de leche en polvo por país de origen
Enero - diciembre 2016
Toneladas 18.166</a:t>
            </a:r>
          </a:p>
        </c:rich>
      </c:tx>
      <c:layout>
        <c:manualLayout>
          <c:xMode val="factor"/>
          <c:yMode val="factor"/>
          <c:x val="0.022"/>
          <c:y val="0.0217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745"/>
          <c:y val="0.46925"/>
          <c:w val="0.3095"/>
          <c:h val="0.321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solidFill>
                <a:srgbClr val="000000"/>
              </a:solidFill>
            </a:ln>
          </c:spPr>
          <c:explosion val="1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B3A2C7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BFBFBF"/>
              </a:solidFill>
              <a:ln w="3175">
                <a:solidFill>
                  <a:srgbClr val="77933C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3175">
                <a:solidFill>
                  <a:srgbClr val="595959"/>
                </a:solidFill>
              </a:ln>
            </c:spPr>
          </c:dPt>
          <c:dPt>
            <c:idx val="3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92D050"/>
              </a:solidFill>
              <a:ln w="3175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'c6'!$AM$15:$AM$20</c:f>
              <c:strCache/>
            </c:strRef>
          </c:cat>
          <c:val>
            <c:numRef>
              <c:f>'c6'!$AN$15:$AN$20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Gráfico Nº 6. Importaciones de quesos por país de origen
Año 2015
Toneladas 28.169</a:t>
            </a:r>
          </a:p>
        </c:rich>
      </c:tx>
      <c:layout>
        <c:manualLayout>
          <c:xMode val="factor"/>
          <c:yMode val="factor"/>
          <c:x val="0.0145"/>
          <c:y val="0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2925"/>
          <c:y val="0.4445"/>
          <c:w val="0.34075"/>
          <c:h val="0.336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1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604A7B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BFBFB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6600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99CC00"/>
              </a:solidFill>
              <a:ln w="3175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984807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'c7'!$BB$7:$BB$12</c:f>
              <c:strCache/>
            </c:strRef>
          </c:cat>
          <c:val>
            <c:numRef>
              <c:f>'c7'!$BC$7:$BC$12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Gráfico Nº 7. Importaciones de quesos por país de origen
Enero - diciembre 2016
Toneladas 34.041</a:t>
            </a:r>
          </a:p>
        </c:rich>
      </c:tx>
      <c:layout>
        <c:manualLayout>
          <c:xMode val="factor"/>
          <c:yMode val="factor"/>
          <c:x val="0.0145"/>
          <c:y val="0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365"/>
          <c:y val="0.44925"/>
          <c:w val="0.3265"/>
          <c:h val="0.328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BFBFBF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604A7B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92D050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E6E0EC"/>
              </a:solidFill>
              <a:ln w="3175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E46C0A"/>
              </a:solidFill>
              <a:ln w="3175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4BACC6"/>
              </a:solidFill>
              <a:ln w="3175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000000"/>
              </a:solidFill>
              <a:ln w="3175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984807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'c7'!$BB$20:$BB$28</c:f>
              <c:strCache/>
            </c:strRef>
          </c:cat>
          <c:val>
            <c:numRef>
              <c:f>'c7'!$BC$20:$BC$28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Gráfico Nº 8: Importaciones de quesos por variedades
Enero - diciembre 2016
Toneladas 34.041</a:t>
            </a:r>
          </a:p>
        </c:rich>
      </c:tx>
      <c:layout>
        <c:manualLayout>
          <c:xMode val="factor"/>
          <c:yMode val="factor"/>
          <c:x val="0.01275"/>
          <c:y val="-0.0057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0275"/>
          <c:y val="0.41025"/>
          <c:w val="0.41725"/>
          <c:h val="0.340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A6A6A6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7030A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D9D9D9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8EB4E3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5959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4F81BD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'c8'!$AQ$7:$AQ$18</c:f>
              <c:strCache/>
            </c:strRef>
          </c:cat>
          <c:val>
            <c:numRef>
              <c:f>'c8'!$AR$7:$AR$18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Gráfico Nº 9. Exportaciones de productos lácteos
Enero - diciembre 2016
Valor miles dólares FOB 169.372</a:t>
            </a:r>
          </a:p>
        </c:rich>
      </c:tx>
      <c:layout>
        <c:manualLayout>
          <c:xMode val="factor"/>
          <c:yMode val="factor"/>
          <c:x val="0"/>
          <c:y val="-0.003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4525"/>
          <c:y val="0.3445"/>
          <c:w val="0.4635"/>
          <c:h val="0.366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2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E3E3E3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CC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FF00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993300"/>
              </a:solidFill>
              <a:ln w="3175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3175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FF9900"/>
              </a:solidFill>
              <a:ln w="3175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0C0C0"/>
              </a:solidFill>
              <a:ln w="3175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FF"/>
              </a:solidFill>
              <a:ln w="3175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00FF00"/>
              </a:solidFill>
              <a:ln w="3175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'c11'!$AL$26:$AL$37</c:f>
              <c:strCache/>
            </c:strRef>
          </c:cat>
          <c:val>
            <c:numRef>
              <c:f>'c11'!$AM$26:$AM$37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152400</xdr:rowOff>
    </xdr:from>
    <xdr:to>
      <xdr:col>1</xdr:col>
      <xdr:colOff>838200</xdr:colOff>
      <xdr:row>7</xdr:row>
      <xdr:rowOff>114300</xdr:rowOff>
    </xdr:to>
    <xdr:pic>
      <xdr:nvPicPr>
        <xdr:cNvPr id="1" name="Picture 2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52400"/>
          <a:ext cx="1828800" cy="1647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31</xdr:row>
      <xdr:rowOff>0</xdr:rowOff>
    </xdr:from>
    <xdr:to>
      <xdr:col>1</xdr:col>
      <xdr:colOff>800100</xdr:colOff>
      <xdr:row>31</xdr:row>
      <xdr:rowOff>114300</xdr:rowOff>
    </xdr:to>
    <xdr:pic>
      <xdr:nvPicPr>
        <xdr:cNvPr id="2" name="Picture 1" descr="LOGO_FUCOA"/>
        <xdr:cNvPicPr preferRelativeResize="1">
          <a:picLocks noChangeAspect="1"/>
        </xdr:cNvPicPr>
      </xdr:nvPicPr>
      <xdr:blipFill>
        <a:blip r:embed="rId2"/>
        <a:srcRect t="45156" b="48161"/>
        <a:stretch>
          <a:fillRect/>
        </a:stretch>
      </xdr:blipFill>
      <xdr:spPr>
        <a:xfrm>
          <a:off x="0" y="7810500"/>
          <a:ext cx="19431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20</xdr:row>
      <xdr:rowOff>0</xdr:rowOff>
    </xdr:from>
    <xdr:to>
      <xdr:col>7</xdr:col>
      <xdr:colOff>523875</xdr:colOff>
      <xdr:row>35</xdr:row>
      <xdr:rowOff>142875</xdr:rowOff>
    </xdr:to>
    <xdr:graphicFrame>
      <xdr:nvGraphicFramePr>
        <xdr:cNvPr id="1" name="Chart 1"/>
        <xdr:cNvGraphicFramePr/>
      </xdr:nvGraphicFramePr>
      <xdr:xfrm>
        <a:off x="152400" y="3343275"/>
        <a:ext cx="6553200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152400</xdr:colOff>
      <xdr:row>36</xdr:row>
      <xdr:rowOff>123825</xdr:rowOff>
    </xdr:from>
    <xdr:to>
      <xdr:col>7</xdr:col>
      <xdr:colOff>523875</xdr:colOff>
      <xdr:row>51</xdr:row>
      <xdr:rowOff>123825</xdr:rowOff>
    </xdr:to>
    <xdr:graphicFrame>
      <xdr:nvGraphicFramePr>
        <xdr:cNvPr id="2" name="Chart 2"/>
        <xdr:cNvGraphicFramePr/>
      </xdr:nvGraphicFramePr>
      <xdr:xfrm>
        <a:off x="152400" y="5905500"/>
        <a:ext cx="6553200" cy="2286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0.00025</cdr:x>
      <cdr:y>0.7585</cdr:y>
    </cdr:from>
    <cdr:to>
      <cdr:x>0.49125</cdr:x>
      <cdr:y>1</cdr:y>
    </cdr:to>
    <cdr:sp>
      <cdr:nvSpPr>
        <cdr:cNvPr id="1" name="1 CuadroTexto"/>
        <cdr:cNvSpPr txBox="1">
          <a:spLocks noChangeArrowheads="1"/>
        </cdr:cNvSpPr>
      </cdr:nvSpPr>
      <cdr:spPr>
        <a:xfrm>
          <a:off x="0" y="2000250"/>
          <a:ext cx="3295650" cy="657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</a:t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0.0025</cdr:x>
      <cdr:y>0.88525</cdr:y>
    </cdr:from>
    <cdr:to>
      <cdr:x>0.4795</cdr:x>
      <cdr:y>0.9755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9525" y="2409825"/>
          <a:ext cx="32004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19</xdr:row>
      <xdr:rowOff>133350</xdr:rowOff>
    </xdr:from>
    <xdr:to>
      <xdr:col>7</xdr:col>
      <xdr:colOff>647700</xdr:colOff>
      <xdr:row>38</xdr:row>
      <xdr:rowOff>66675</xdr:rowOff>
    </xdr:to>
    <xdr:graphicFrame>
      <xdr:nvGraphicFramePr>
        <xdr:cNvPr id="1" name="Chart 1"/>
        <xdr:cNvGraphicFramePr/>
      </xdr:nvGraphicFramePr>
      <xdr:xfrm>
        <a:off x="114300" y="3333750"/>
        <a:ext cx="6705600" cy="2647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76200</xdr:rowOff>
    </xdr:from>
    <xdr:to>
      <xdr:col>7</xdr:col>
      <xdr:colOff>647700</xdr:colOff>
      <xdr:row>58</xdr:row>
      <xdr:rowOff>0</xdr:rowOff>
    </xdr:to>
    <xdr:graphicFrame>
      <xdr:nvGraphicFramePr>
        <xdr:cNvPr id="2" name="Chart 2"/>
        <xdr:cNvGraphicFramePr/>
      </xdr:nvGraphicFramePr>
      <xdr:xfrm>
        <a:off x="114300" y="6134100"/>
        <a:ext cx="6705600" cy="2724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</cdr:x>
      <cdr:y>0.9195</cdr:y>
    </cdr:from>
    <cdr:to>
      <cdr:x>0.242</cdr:x>
      <cdr:y>0.998</cdr:y>
    </cdr:to>
    <cdr:sp>
      <cdr:nvSpPr>
        <cdr:cNvPr id="1" name="1 CuadroTexto"/>
        <cdr:cNvSpPr txBox="1">
          <a:spLocks noChangeArrowheads="1"/>
        </cdr:cNvSpPr>
      </cdr:nvSpPr>
      <cdr:spPr>
        <a:xfrm>
          <a:off x="28575" y="3076575"/>
          <a:ext cx="16287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28</xdr:row>
      <xdr:rowOff>28575</xdr:rowOff>
    </xdr:from>
    <xdr:to>
      <xdr:col>4</xdr:col>
      <xdr:colOff>1114425</xdr:colOff>
      <xdr:row>50</xdr:row>
      <xdr:rowOff>28575</xdr:rowOff>
    </xdr:to>
    <xdr:graphicFrame>
      <xdr:nvGraphicFramePr>
        <xdr:cNvPr id="1" name="Chart 1"/>
        <xdr:cNvGraphicFramePr/>
      </xdr:nvGraphicFramePr>
      <xdr:xfrm>
        <a:off x="95250" y="4552950"/>
        <a:ext cx="685800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</cdr:x>
      <cdr:y>0.9395</cdr:y>
    </cdr:from>
    <cdr:to>
      <cdr:x>0.27925</cdr:x>
      <cdr:y>1</cdr:y>
    </cdr:to>
    <cdr:sp>
      <cdr:nvSpPr>
        <cdr:cNvPr id="1" name="1 CuadroTexto"/>
        <cdr:cNvSpPr txBox="1">
          <a:spLocks noChangeArrowheads="1"/>
        </cdr:cNvSpPr>
      </cdr:nvSpPr>
      <cdr:spPr>
        <a:xfrm>
          <a:off x="0" y="3571875"/>
          <a:ext cx="17240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21</xdr:row>
      <xdr:rowOff>104775</xdr:rowOff>
    </xdr:from>
    <xdr:to>
      <xdr:col>3</xdr:col>
      <xdr:colOff>1304925</xdr:colOff>
      <xdr:row>42</xdr:row>
      <xdr:rowOff>142875</xdr:rowOff>
    </xdr:to>
    <xdr:graphicFrame>
      <xdr:nvGraphicFramePr>
        <xdr:cNvPr id="1" name="Chart 1"/>
        <xdr:cNvGraphicFramePr/>
      </xdr:nvGraphicFramePr>
      <xdr:xfrm>
        <a:off x="123825" y="4133850"/>
        <a:ext cx="6181725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-0.0045</cdr:x>
      <cdr:y>0.95425</cdr:y>
    </cdr:from>
    <cdr:to>
      <cdr:x>0.2475</cdr:x>
      <cdr:y>1</cdr:y>
    </cdr:to>
    <cdr:sp>
      <cdr:nvSpPr>
        <cdr:cNvPr id="1" name="1 CuadroTexto"/>
        <cdr:cNvSpPr txBox="1">
          <a:spLocks noChangeArrowheads="1"/>
        </cdr:cNvSpPr>
      </cdr:nvSpPr>
      <cdr:spPr>
        <a:xfrm>
          <a:off x="-28574" y="3781425"/>
          <a:ext cx="17145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</a:t>
          </a:r>
        </a:p>
      </cdr:txBody>
    </cdr:sp>
  </cdr:relSizeAnchor>
</c:userShapes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-0.00275</cdr:x>
      <cdr:y>0.9565</cdr:y>
    </cdr:from>
    <cdr:to>
      <cdr:x>0.164</cdr:x>
      <cdr:y>1</cdr:y>
    </cdr:to>
    <cdr:sp>
      <cdr:nvSpPr>
        <cdr:cNvPr id="1" name="1 CuadroTexto"/>
        <cdr:cNvSpPr txBox="1">
          <a:spLocks noChangeArrowheads="1"/>
        </cdr:cNvSpPr>
      </cdr:nvSpPr>
      <cdr:spPr>
        <a:xfrm>
          <a:off x="-9524" y="3657600"/>
          <a:ext cx="11430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2009775</xdr:colOff>
      <xdr:row>38</xdr:row>
      <xdr:rowOff>47625</xdr:rowOff>
    </xdr:from>
    <xdr:to>
      <xdr:col>0</xdr:col>
      <xdr:colOff>6962775</xdr:colOff>
      <xdr:row>44</xdr:row>
      <xdr:rowOff>76200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8382000"/>
          <a:ext cx="49530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7</xdr:col>
      <xdr:colOff>771525</xdr:colOff>
      <xdr:row>21</xdr:row>
      <xdr:rowOff>95250</xdr:rowOff>
    </xdr:to>
    <xdr:graphicFrame>
      <xdr:nvGraphicFramePr>
        <xdr:cNvPr id="1" name="Chart 1"/>
        <xdr:cNvGraphicFramePr/>
      </xdr:nvGraphicFramePr>
      <xdr:xfrm>
        <a:off x="47625" y="66675"/>
        <a:ext cx="6800850" cy="397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22</xdr:row>
      <xdr:rowOff>66675</xdr:rowOff>
    </xdr:from>
    <xdr:to>
      <xdr:col>7</xdr:col>
      <xdr:colOff>781050</xdr:colOff>
      <xdr:row>42</xdr:row>
      <xdr:rowOff>85725</xdr:rowOff>
    </xdr:to>
    <xdr:graphicFrame>
      <xdr:nvGraphicFramePr>
        <xdr:cNvPr id="2" name="Chart 2"/>
        <xdr:cNvGraphicFramePr/>
      </xdr:nvGraphicFramePr>
      <xdr:xfrm>
        <a:off x="28575" y="4200525"/>
        <a:ext cx="6829425" cy="3829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-0.0035</cdr:x>
      <cdr:y>0.934</cdr:y>
    </cdr:from>
    <cdr:to>
      <cdr:x>0.22775</cdr:x>
      <cdr:y>1</cdr:y>
    </cdr:to>
    <cdr:sp>
      <cdr:nvSpPr>
        <cdr:cNvPr id="1" name="1 CuadroTexto"/>
        <cdr:cNvSpPr txBox="1">
          <a:spLocks noChangeArrowheads="1"/>
        </cdr:cNvSpPr>
      </cdr:nvSpPr>
      <cdr:spPr>
        <a:xfrm>
          <a:off x="-19049" y="4010025"/>
          <a:ext cx="15240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Fuente: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Odepa.</a:t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22</xdr:row>
      <xdr:rowOff>85725</xdr:rowOff>
    </xdr:from>
    <xdr:to>
      <xdr:col>9</xdr:col>
      <xdr:colOff>400050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171450" y="3590925"/>
        <a:ext cx="6581775" cy="429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0.0065</cdr:x>
      <cdr:y>0.94575</cdr:y>
    </cdr:from>
    <cdr:to>
      <cdr:x>0.4235</cdr:x>
      <cdr:y>0.9975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38100" y="2028825"/>
          <a:ext cx="2743200" cy="114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
</a:t>
          </a:r>
        </a:p>
      </cdr:txBody>
    </cdr:sp>
  </cdr:relSizeAnchor>
</c:userShapes>
</file>

<file path=xl/drawings/drawing2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</cdr:x>
      <cdr:y>0.87375</cdr:y>
    </cdr:from>
    <cdr:to>
      <cdr:x>0.45725</cdr:x>
      <cdr:y>0.9985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57150" y="2971800"/>
          <a:ext cx="2914650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</a:t>
          </a:r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20</xdr:row>
      <xdr:rowOff>66675</xdr:rowOff>
    </xdr:from>
    <xdr:to>
      <xdr:col>7</xdr:col>
      <xdr:colOff>590550</xdr:colOff>
      <xdr:row>34</xdr:row>
      <xdr:rowOff>85725</xdr:rowOff>
    </xdr:to>
    <xdr:graphicFrame>
      <xdr:nvGraphicFramePr>
        <xdr:cNvPr id="1" name="Chart 1"/>
        <xdr:cNvGraphicFramePr/>
      </xdr:nvGraphicFramePr>
      <xdr:xfrm>
        <a:off x="180975" y="3200400"/>
        <a:ext cx="6572250" cy="215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219075</xdr:colOff>
      <xdr:row>35</xdr:row>
      <xdr:rowOff>9525</xdr:rowOff>
    </xdr:from>
    <xdr:to>
      <xdr:col>7</xdr:col>
      <xdr:colOff>581025</xdr:colOff>
      <xdr:row>50</xdr:row>
      <xdr:rowOff>133350</xdr:rowOff>
    </xdr:to>
    <xdr:graphicFrame>
      <xdr:nvGraphicFramePr>
        <xdr:cNvPr id="2" name="Chart 2"/>
        <xdr:cNvGraphicFramePr/>
      </xdr:nvGraphicFramePr>
      <xdr:xfrm>
        <a:off x="219075" y="5429250"/>
        <a:ext cx="6524625" cy="3409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-0.0005</cdr:x>
      <cdr:y>0.935</cdr:y>
    </cdr:from>
    <cdr:to>
      <cdr:x>0.21925</cdr:x>
      <cdr:y>1</cdr:y>
    </cdr:to>
    <cdr:sp>
      <cdr:nvSpPr>
        <cdr:cNvPr id="1" name="1 CuadroTexto"/>
        <cdr:cNvSpPr txBox="1">
          <a:spLocks noChangeArrowheads="1"/>
        </cdr:cNvSpPr>
      </cdr:nvSpPr>
      <cdr:spPr>
        <a:xfrm>
          <a:off x="0" y="3276600"/>
          <a:ext cx="14954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</a:t>
          </a:r>
        </a:p>
      </cdr:txBody>
    </cdr:sp>
  </cdr:relSizeAnchor>
</c:userShapes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21</xdr:row>
      <xdr:rowOff>57150</xdr:rowOff>
    </xdr:from>
    <xdr:to>
      <xdr:col>9</xdr:col>
      <xdr:colOff>514350</xdr:colOff>
      <xdr:row>44</xdr:row>
      <xdr:rowOff>57150</xdr:rowOff>
    </xdr:to>
    <xdr:graphicFrame>
      <xdr:nvGraphicFramePr>
        <xdr:cNvPr id="1" name="Chart 1"/>
        <xdr:cNvGraphicFramePr/>
      </xdr:nvGraphicFramePr>
      <xdr:xfrm>
        <a:off x="85725" y="3343275"/>
        <a:ext cx="6810375" cy="350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-0.0035</cdr:x>
      <cdr:y>0.904</cdr:y>
    </cdr:from>
    <cdr:to>
      <cdr:x>0.306</cdr:x>
      <cdr:y>1</cdr:y>
    </cdr:to>
    <cdr:sp>
      <cdr:nvSpPr>
        <cdr:cNvPr id="1" name="1 CuadroTexto"/>
        <cdr:cNvSpPr txBox="1">
          <a:spLocks noChangeArrowheads="1"/>
        </cdr:cNvSpPr>
      </cdr:nvSpPr>
      <cdr:spPr>
        <a:xfrm>
          <a:off x="-19049" y="2181225"/>
          <a:ext cx="20288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</a:t>
          </a:r>
        </a:p>
      </cdr:txBody>
    </cdr:sp>
  </cdr:relSizeAnchor>
</c:userShapes>
</file>

<file path=xl/drawings/drawing2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-0.0035</cdr:x>
      <cdr:y>0.86325</cdr:y>
    </cdr:from>
    <cdr:to>
      <cdr:x>0.26725</cdr:x>
      <cdr:y>0.99825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-19049" y="2143125"/>
          <a:ext cx="178117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0.0165</cdr:x>
      <cdr:y>0.9115</cdr:y>
    </cdr:from>
    <cdr:to>
      <cdr:x>0.313</cdr:x>
      <cdr:y>0.9915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95250" y="3952875"/>
          <a:ext cx="186690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Fuente: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Odepa.</a:t>
          </a:r>
        </a:p>
      </cdr:txBody>
    </cdr:sp>
  </cdr:relSizeAnchor>
</c:userShapes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17</xdr:row>
      <xdr:rowOff>104775</xdr:rowOff>
    </xdr:from>
    <xdr:to>
      <xdr:col>7</xdr:col>
      <xdr:colOff>647700</xdr:colOff>
      <xdr:row>31</xdr:row>
      <xdr:rowOff>123825</xdr:rowOff>
    </xdr:to>
    <xdr:graphicFrame>
      <xdr:nvGraphicFramePr>
        <xdr:cNvPr id="1" name="Chart 1"/>
        <xdr:cNvGraphicFramePr/>
      </xdr:nvGraphicFramePr>
      <xdr:xfrm>
        <a:off x="95250" y="3019425"/>
        <a:ext cx="656272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32</xdr:row>
      <xdr:rowOff>19050</xdr:rowOff>
    </xdr:from>
    <xdr:to>
      <xdr:col>7</xdr:col>
      <xdr:colOff>666750</xdr:colOff>
      <xdr:row>46</xdr:row>
      <xdr:rowOff>104775</xdr:rowOff>
    </xdr:to>
    <xdr:graphicFrame>
      <xdr:nvGraphicFramePr>
        <xdr:cNvPr id="2" name="Chart 2"/>
        <xdr:cNvGraphicFramePr/>
      </xdr:nvGraphicFramePr>
      <xdr:xfrm>
        <a:off x="85725" y="5505450"/>
        <a:ext cx="6591300" cy="2486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0.007</cdr:x>
      <cdr:y>0.8905</cdr:y>
    </cdr:from>
    <cdr:to>
      <cdr:x>0.17875</cdr:x>
      <cdr:y>0.998</cdr:y>
    </cdr:to>
    <cdr:sp>
      <cdr:nvSpPr>
        <cdr:cNvPr id="1" name="1 CuadroTexto"/>
        <cdr:cNvSpPr txBox="1">
          <a:spLocks noChangeArrowheads="1"/>
        </cdr:cNvSpPr>
      </cdr:nvSpPr>
      <cdr:spPr>
        <a:xfrm>
          <a:off x="38100" y="3200400"/>
          <a:ext cx="115252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</a:t>
          </a:r>
        </a:p>
      </cdr:txBody>
    </cdr:sp>
  </cdr:relSizeAnchor>
</c:userShapes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30</xdr:row>
      <xdr:rowOff>123825</xdr:rowOff>
    </xdr:from>
    <xdr:to>
      <xdr:col>4</xdr:col>
      <xdr:colOff>1343025</xdr:colOff>
      <xdr:row>49</xdr:row>
      <xdr:rowOff>57150</xdr:rowOff>
    </xdr:to>
    <xdr:graphicFrame>
      <xdr:nvGraphicFramePr>
        <xdr:cNvPr id="1" name="Chart 1"/>
        <xdr:cNvGraphicFramePr/>
      </xdr:nvGraphicFramePr>
      <xdr:xfrm>
        <a:off x="114300" y="4695825"/>
        <a:ext cx="668655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0.0005</cdr:x>
      <cdr:y>0.95425</cdr:y>
    </cdr:from>
    <cdr:to>
      <cdr:x>0.2065</cdr:x>
      <cdr:y>1</cdr:y>
    </cdr:to>
    <cdr:sp>
      <cdr:nvSpPr>
        <cdr:cNvPr id="1" name="1 CuadroTexto"/>
        <cdr:cNvSpPr txBox="1">
          <a:spLocks noChangeArrowheads="1"/>
        </cdr:cNvSpPr>
      </cdr:nvSpPr>
      <cdr:spPr>
        <a:xfrm>
          <a:off x="0" y="3771900"/>
          <a:ext cx="13716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</a:t>
          </a:r>
        </a:p>
      </cdr:txBody>
    </cdr:sp>
  </cdr:relSizeAnchor>
</c:userShapes>
</file>

<file path=xl/drawings/drawing3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0.03575</cdr:x>
      <cdr:y>0.951</cdr:y>
    </cdr:from>
    <cdr:to>
      <cdr:x>0.713</cdr:x>
      <cdr:y>0.99725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238125" y="3762375"/>
          <a:ext cx="45243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</a:t>
          </a:r>
        </a:p>
      </cdr:txBody>
    </cdr:sp>
  </cdr:relSizeAnchor>
</c:userShapes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28</xdr:row>
      <xdr:rowOff>19050</xdr:rowOff>
    </xdr:from>
    <xdr:to>
      <xdr:col>7</xdr:col>
      <xdr:colOff>628650</xdr:colOff>
      <xdr:row>54</xdr:row>
      <xdr:rowOff>19050</xdr:rowOff>
    </xdr:to>
    <xdr:graphicFrame>
      <xdr:nvGraphicFramePr>
        <xdr:cNvPr id="1" name="Chart 1"/>
        <xdr:cNvGraphicFramePr/>
      </xdr:nvGraphicFramePr>
      <xdr:xfrm>
        <a:off x="95250" y="4286250"/>
        <a:ext cx="666750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95250</xdr:colOff>
      <xdr:row>1</xdr:row>
      <xdr:rowOff>57150</xdr:rowOff>
    </xdr:from>
    <xdr:to>
      <xdr:col>7</xdr:col>
      <xdr:colOff>638175</xdr:colOff>
      <xdr:row>27</xdr:row>
      <xdr:rowOff>57150</xdr:rowOff>
    </xdr:to>
    <xdr:graphicFrame>
      <xdr:nvGraphicFramePr>
        <xdr:cNvPr id="2" name="Chart 2"/>
        <xdr:cNvGraphicFramePr/>
      </xdr:nvGraphicFramePr>
      <xdr:xfrm>
        <a:off x="95250" y="209550"/>
        <a:ext cx="6677025" cy="3962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-0.00225</cdr:x>
      <cdr:y>0.9485</cdr:y>
    </cdr:from>
    <cdr:to>
      <cdr:x>0.17325</cdr:x>
      <cdr:y>0.9845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-9524" y="3543300"/>
          <a:ext cx="114300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Fuente: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Odepa.</a:t>
          </a:r>
        </a:p>
      </cdr:txBody>
    </cdr:sp>
  </cdr:relSizeAnchor>
</c:userShapes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26</xdr:row>
      <xdr:rowOff>0</xdr:rowOff>
    </xdr:from>
    <xdr:to>
      <xdr:col>3</xdr:col>
      <xdr:colOff>1619250</xdr:colOff>
      <xdr:row>48</xdr:row>
      <xdr:rowOff>85725</xdr:rowOff>
    </xdr:to>
    <xdr:graphicFrame>
      <xdr:nvGraphicFramePr>
        <xdr:cNvPr id="1" name="Chart 1"/>
        <xdr:cNvGraphicFramePr/>
      </xdr:nvGraphicFramePr>
      <xdr:xfrm>
        <a:off x="133350" y="3962400"/>
        <a:ext cx="651510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18</xdr:row>
      <xdr:rowOff>47625</xdr:rowOff>
    </xdr:from>
    <xdr:to>
      <xdr:col>3</xdr:col>
      <xdr:colOff>1438275</xdr:colOff>
      <xdr:row>37</xdr:row>
      <xdr:rowOff>219075</xdr:rowOff>
    </xdr:to>
    <xdr:graphicFrame>
      <xdr:nvGraphicFramePr>
        <xdr:cNvPr id="1" name="Chart 1"/>
        <xdr:cNvGraphicFramePr/>
      </xdr:nvGraphicFramePr>
      <xdr:xfrm>
        <a:off x="142875" y="3619500"/>
        <a:ext cx="6296025" cy="4343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-0.0015</cdr:x>
      <cdr:y>0.94575</cdr:y>
    </cdr:from>
    <cdr:to>
      <cdr:x>0.1955</cdr:x>
      <cdr:y>0.986</cdr:y>
    </cdr:to>
    <cdr:sp>
      <cdr:nvSpPr>
        <cdr:cNvPr id="1" name="1 CuadroTexto"/>
        <cdr:cNvSpPr txBox="1">
          <a:spLocks noChangeArrowheads="1"/>
        </cdr:cNvSpPr>
      </cdr:nvSpPr>
      <cdr:spPr>
        <a:xfrm>
          <a:off x="-9524" y="3657600"/>
          <a:ext cx="12954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-0.0075</cdr:x>
      <cdr:y>0.95575</cdr:y>
    </cdr:from>
    <cdr:to>
      <cdr:x>-0.0075</cdr:x>
      <cdr:y>0.9565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-47624" y="35147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</xdr:row>
      <xdr:rowOff>47625</xdr:rowOff>
    </xdr:from>
    <xdr:to>
      <xdr:col>7</xdr:col>
      <xdr:colOff>561975</xdr:colOff>
      <xdr:row>21</xdr:row>
      <xdr:rowOff>114300</xdr:rowOff>
    </xdr:to>
    <xdr:graphicFrame>
      <xdr:nvGraphicFramePr>
        <xdr:cNvPr id="1" name="Chart 1"/>
        <xdr:cNvGraphicFramePr/>
      </xdr:nvGraphicFramePr>
      <xdr:xfrm>
        <a:off x="95250" y="238125"/>
        <a:ext cx="65817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123825</xdr:colOff>
      <xdr:row>23</xdr:row>
      <xdr:rowOff>38100</xdr:rowOff>
    </xdr:from>
    <xdr:to>
      <xdr:col>7</xdr:col>
      <xdr:colOff>581025</xdr:colOff>
      <xdr:row>42</xdr:row>
      <xdr:rowOff>104775</xdr:rowOff>
    </xdr:to>
    <xdr:graphicFrame>
      <xdr:nvGraphicFramePr>
        <xdr:cNvPr id="2" name="Chart 2"/>
        <xdr:cNvGraphicFramePr/>
      </xdr:nvGraphicFramePr>
      <xdr:xfrm>
        <a:off x="123825" y="4419600"/>
        <a:ext cx="6572250" cy="3686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0.01175</cdr:x>
      <cdr:y>0.90225</cdr:y>
    </cdr:from>
    <cdr:to>
      <cdr:x>0.29025</cdr:x>
      <cdr:y>0.9835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76200" y="2190750"/>
          <a:ext cx="18288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</a:t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0.00475</cdr:x>
      <cdr:y>0.911</cdr:y>
    </cdr:from>
    <cdr:to>
      <cdr:x>0.231</cdr:x>
      <cdr:y>0.99225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28575" y="2076450"/>
          <a:ext cx="14859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zoomScalePageLayoutView="0" workbookViewId="0" topLeftCell="A1">
      <selection activeCell="A19" sqref="A19:E19"/>
    </sheetView>
  </sheetViews>
  <sheetFormatPr defaultColWidth="10.90625" defaultRowHeight="18"/>
  <cols>
    <col min="2" max="5" width="13.18359375" style="0" customWidth="1"/>
  </cols>
  <sheetData>
    <row r="1" ht="18">
      <c r="A1" s="124"/>
    </row>
    <row r="3" ht="18">
      <c r="A3" s="124"/>
    </row>
    <row r="4" ht="18">
      <c r="A4" s="124"/>
    </row>
    <row r="5" ht="18">
      <c r="A5" s="124"/>
    </row>
    <row r="6" ht="24.75">
      <c r="A6" s="125"/>
    </row>
    <row r="7" ht="18">
      <c r="A7" s="126"/>
    </row>
    <row r="8" ht="18">
      <c r="A8" s="126"/>
    </row>
    <row r="9" ht="18">
      <c r="A9" s="124"/>
    </row>
    <row r="10" ht="18">
      <c r="A10" s="124"/>
    </row>
    <row r="11" ht="18">
      <c r="A11" s="124"/>
    </row>
    <row r="12" ht="18">
      <c r="A12" s="124"/>
    </row>
    <row r="13" ht="18">
      <c r="A13" s="124"/>
    </row>
    <row r="14" ht="18">
      <c r="A14" s="124"/>
    </row>
    <row r="15" spans="1:5" ht="50.25" customHeight="1">
      <c r="A15" s="128"/>
      <c r="B15" s="207" t="s">
        <v>239</v>
      </c>
      <c r="C15" s="208"/>
      <c r="D15" s="208"/>
      <c r="E15" s="208"/>
    </row>
    <row r="16" ht="18">
      <c r="A16" s="124"/>
    </row>
    <row r="17" spans="1:2" ht="18">
      <c r="A17" s="126"/>
      <c r="B17" s="129"/>
    </row>
    <row r="18" ht="18">
      <c r="A18" s="124"/>
    </row>
    <row r="19" spans="1:5" ht="27">
      <c r="A19" s="209"/>
      <c r="B19" s="209"/>
      <c r="C19" s="209"/>
      <c r="D19" s="209"/>
      <c r="E19" s="209"/>
    </row>
    <row r="20" ht="18">
      <c r="A20" s="124"/>
    </row>
    <row r="21" ht="18">
      <c r="A21" s="124"/>
    </row>
    <row r="22" ht="18">
      <c r="A22" s="124"/>
    </row>
    <row r="23" ht="18">
      <c r="A23" s="124"/>
    </row>
    <row r="24" ht="18">
      <c r="A24" s="124"/>
    </row>
    <row r="25" ht="18">
      <c r="A25" s="124"/>
    </row>
    <row r="26" ht="18">
      <c r="A26" s="124"/>
    </row>
    <row r="27" ht="18">
      <c r="A27" s="124"/>
    </row>
    <row r="28" ht="18">
      <c r="A28" s="124"/>
    </row>
    <row r="29" ht="18">
      <c r="A29" s="124"/>
    </row>
    <row r="30" ht="22.5">
      <c r="A30" s="127"/>
    </row>
    <row r="31" ht="22.5">
      <c r="A31" s="127"/>
    </row>
    <row r="32" spans="1:3" ht="18">
      <c r="A32" s="124"/>
      <c r="C32" s="138" t="s">
        <v>318</v>
      </c>
    </row>
    <row r="33" ht="18">
      <c r="A33" s="124"/>
    </row>
  </sheetData>
  <sheetProtection/>
  <mergeCells count="2">
    <mergeCell ref="B15:E15"/>
    <mergeCell ref="A19:E19"/>
  </mergeCells>
  <printOptions/>
  <pageMargins left="0.7086614173228347" right="0.5118110236220472" top="0.9448818897637796" bottom="0.7480314960629921" header="0.31496062992125984" footer="0.31496062992125984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P46"/>
  <sheetViews>
    <sheetView zoomScaleSheetLayoutView="75" zoomScalePageLayoutView="0" workbookViewId="0" topLeftCell="A1">
      <pane xSplit="8" topLeftCell="AC1" activePane="topRight" state="frozen"/>
      <selection pane="topLeft" activeCell="A1" sqref="A1"/>
      <selection pane="topRight" activeCell="AF41" sqref="AF41"/>
    </sheetView>
  </sheetViews>
  <sheetFormatPr defaultColWidth="10.90625" defaultRowHeight="18"/>
  <cols>
    <col min="1" max="1" width="10.453125" style="10" customWidth="1"/>
    <col min="2" max="8" width="8.0859375" style="10" customWidth="1"/>
    <col min="9" max="9" width="6.99609375" style="10" customWidth="1"/>
    <col min="10" max="10" width="6.0859375" style="10" customWidth="1"/>
    <col min="11" max="11" width="6.18359375" style="10" customWidth="1"/>
    <col min="12" max="14" width="4.72265625" style="10" customWidth="1"/>
    <col min="15" max="15" width="6.2734375" style="10" customWidth="1"/>
    <col min="16" max="34" width="4.72265625" style="10" customWidth="1"/>
    <col min="35" max="35" width="6.0859375" style="10" customWidth="1"/>
    <col min="36" max="38" width="4.72265625" style="10" customWidth="1"/>
    <col min="39" max="39" width="9.453125" style="10" customWidth="1"/>
    <col min="40" max="40" width="4.36328125" style="10" customWidth="1"/>
    <col min="41" max="41" width="4.99609375" style="10" customWidth="1"/>
    <col min="42" max="43" width="4.90625" style="10" customWidth="1"/>
    <col min="44" max="16384" width="10.90625" style="10" customWidth="1"/>
  </cols>
  <sheetData>
    <row r="1" spans="1:8" ht="12" customHeight="1">
      <c r="A1" s="214" t="s">
        <v>2</v>
      </c>
      <c r="B1" s="214"/>
      <c r="C1" s="214"/>
      <c r="D1" s="214"/>
      <c r="E1" s="214"/>
      <c r="F1" s="214"/>
      <c r="G1" s="214"/>
      <c r="H1" s="214"/>
    </row>
    <row r="2" spans="1:8" ht="9.75" customHeight="1">
      <c r="A2" s="34"/>
      <c r="B2" s="34"/>
      <c r="C2" s="34"/>
      <c r="D2" s="34"/>
      <c r="E2" s="34"/>
      <c r="F2" s="34"/>
      <c r="G2" s="34"/>
      <c r="H2" s="34"/>
    </row>
    <row r="3" spans="1:39" ht="13.5" customHeight="1">
      <c r="A3" s="224" t="s">
        <v>12</v>
      </c>
      <c r="B3" s="224"/>
      <c r="C3" s="224"/>
      <c r="D3" s="224"/>
      <c r="E3" s="224"/>
      <c r="F3" s="224"/>
      <c r="G3" s="224"/>
      <c r="H3" s="224"/>
      <c r="AM3" s="10">
        <v>2015</v>
      </c>
    </row>
    <row r="4" spans="1:41" ht="13.5" customHeight="1">
      <c r="A4" s="218" t="s">
        <v>83</v>
      </c>
      <c r="B4" s="227" t="s">
        <v>122</v>
      </c>
      <c r="C4" s="227"/>
      <c r="D4" s="227"/>
      <c r="E4" s="227"/>
      <c r="F4" s="227"/>
      <c r="G4" s="227"/>
      <c r="H4" s="227"/>
      <c r="AM4" s="161" t="s">
        <v>85</v>
      </c>
      <c r="AN4" s="162">
        <v>6139.345824399999</v>
      </c>
      <c r="AO4" s="72">
        <f aca="true" t="shared" si="0" ref="AO4:AO9">AN4/$AN$9*100</f>
        <v>37.03949648096648</v>
      </c>
    </row>
    <row r="5" spans="1:41" ht="13.5" customHeight="1">
      <c r="A5" s="230"/>
      <c r="B5" s="228">
        <v>2014</v>
      </c>
      <c r="C5" s="228">
        <v>2015</v>
      </c>
      <c r="D5" s="41" t="s">
        <v>124</v>
      </c>
      <c r="E5" s="224" t="s">
        <v>328</v>
      </c>
      <c r="F5" s="224"/>
      <c r="G5" s="41" t="s">
        <v>125</v>
      </c>
      <c r="H5" s="36" t="s">
        <v>124</v>
      </c>
      <c r="AM5" s="161" t="s">
        <v>88</v>
      </c>
      <c r="AN5" s="162">
        <v>3500</v>
      </c>
      <c r="AO5" s="72">
        <f t="shared" si="0"/>
        <v>21.115969256553853</v>
      </c>
    </row>
    <row r="6" spans="1:41" ht="13.5" customHeight="1">
      <c r="A6" s="221"/>
      <c r="B6" s="229"/>
      <c r="C6" s="229"/>
      <c r="D6" s="37" t="s">
        <v>64</v>
      </c>
      <c r="E6" s="39">
        <v>2015</v>
      </c>
      <c r="F6" s="40">
        <v>2016</v>
      </c>
      <c r="G6" s="23" t="s">
        <v>64</v>
      </c>
      <c r="H6" s="23" t="s">
        <v>64</v>
      </c>
      <c r="AM6" s="161" t="s">
        <v>86</v>
      </c>
      <c r="AN6" s="162">
        <v>3280.954</v>
      </c>
      <c r="AO6" s="72">
        <f t="shared" si="0"/>
        <v>19.79443537033354</v>
      </c>
    </row>
    <row r="7" spans="1:41" ht="13.5" customHeight="1">
      <c r="A7" s="38"/>
      <c r="B7" s="23"/>
      <c r="C7" s="23"/>
      <c r="D7" s="23"/>
      <c r="E7" s="23"/>
      <c r="F7" s="23"/>
      <c r="G7" s="36"/>
      <c r="H7" s="41"/>
      <c r="AM7" s="161" t="s">
        <v>123</v>
      </c>
      <c r="AN7" s="162">
        <v>1802.5411108</v>
      </c>
      <c r="AO7" s="72">
        <f t="shared" si="0"/>
        <v>10.874972194093496</v>
      </c>
    </row>
    <row r="8" spans="1:41" ht="13.5" customHeight="1">
      <c r="A8" s="21" t="s">
        <v>85</v>
      </c>
      <c r="B8" s="52">
        <v>3290.9979307999997</v>
      </c>
      <c r="C8" s="52">
        <v>6139.345824399999</v>
      </c>
      <c r="D8" s="55">
        <f aca="true" t="shared" si="1" ref="D8:D16">(C8/$C$16)*100</f>
        <v>37.039496480966484</v>
      </c>
      <c r="E8" s="179">
        <v>6139.345824399999</v>
      </c>
      <c r="F8" s="179">
        <v>7463.13165</v>
      </c>
      <c r="G8" s="60">
        <f aca="true" t="shared" si="2" ref="G8:G13">(F8/E8-1)*100</f>
        <v>21.562327053458908</v>
      </c>
      <c r="H8" s="55">
        <f aca="true" t="shared" si="3" ref="H8:H13">F8/$F$16*100</f>
        <v>41.0831458884525</v>
      </c>
      <c r="AM8" s="11" t="s">
        <v>126</v>
      </c>
      <c r="AN8" s="44">
        <v>1852.2921192</v>
      </c>
      <c r="AO8" s="72">
        <f t="shared" si="0"/>
        <v>11.175126698052624</v>
      </c>
    </row>
    <row r="9" spans="1:41" ht="13.5" customHeight="1">
      <c r="A9" s="21" t="s">
        <v>84</v>
      </c>
      <c r="B9" s="52">
        <v>1634.2908823</v>
      </c>
      <c r="C9" s="52">
        <v>961.4604499999999</v>
      </c>
      <c r="D9" s="55">
        <f t="shared" si="1"/>
        <v>5.800619801026411</v>
      </c>
      <c r="E9" s="179">
        <v>961.4604499999999</v>
      </c>
      <c r="F9" s="179">
        <v>4790.1155077</v>
      </c>
      <c r="G9" s="60">
        <f t="shared" si="2"/>
        <v>398.21243377197686</v>
      </c>
      <c r="H9" s="55">
        <f t="shared" si="3"/>
        <v>26.36869124844901</v>
      </c>
      <c r="AM9" s="29" t="s">
        <v>77</v>
      </c>
      <c r="AN9" s="29">
        <f>SUM(AN4:AN8)</f>
        <v>16575.1330544</v>
      </c>
      <c r="AO9" s="72">
        <f t="shared" si="0"/>
        <v>100</v>
      </c>
    </row>
    <row r="10" spans="1:41" ht="13.5" customHeight="1">
      <c r="A10" s="21" t="s">
        <v>86</v>
      </c>
      <c r="B10" s="52">
        <v>482.025</v>
      </c>
      <c r="C10" s="52">
        <v>3280.954</v>
      </c>
      <c r="D10" s="55">
        <f>(C10/$C$16)*100</f>
        <v>19.794435370333545</v>
      </c>
      <c r="E10" s="179">
        <v>3280.954</v>
      </c>
      <c r="F10" s="179">
        <v>2385.9482000000003</v>
      </c>
      <c r="G10" s="60">
        <f t="shared" si="2"/>
        <v>-27.278828048183545</v>
      </c>
      <c r="H10" s="55">
        <f t="shared" si="3"/>
        <v>13.134199231617554</v>
      </c>
      <c r="AM10" s="29"/>
      <c r="AN10" s="29"/>
      <c r="AO10" s="72"/>
    </row>
    <row r="11" spans="1:41" ht="13.5" customHeight="1">
      <c r="A11" s="21" t="s">
        <v>123</v>
      </c>
      <c r="B11" s="52">
        <v>161.40173540000004</v>
      </c>
      <c r="C11" s="52">
        <v>1802.5411108</v>
      </c>
      <c r="D11" s="55">
        <f>(C11/$C$16)*100</f>
        <v>10.874972194093498</v>
      </c>
      <c r="E11" s="179">
        <v>1802.5411108000003</v>
      </c>
      <c r="F11" s="179">
        <v>2261.6798781999996</v>
      </c>
      <c r="G11" s="60">
        <f t="shared" si="2"/>
        <v>25.47175011149816</v>
      </c>
      <c r="H11" s="55">
        <f t="shared" si="3"/>
        <v>12.450125328965363</v>
      </c>
      <c r="AO11" s="72"/>
    </row>
    <row r="12" spans="1:41" ht="13.5" customHeight="1">
      <c r="A12" s="21" t="s">
        <v>88</v>
      </c>
      <c r="B12" s="52">
        <v>2800.01</v>
      </c>
      <c r="C12" s="52">
        <v>3500</v>
      </c>
      <c r="D12" s="55">
        <f t="shared" si="1"/>
        <v>21.11596925655386</v>
      </c>
      <c r="E12" s="179">
        <v>3500</v>
      </c>
      <c r="F12" s="179">
        <v>1240.002</v>
      </c>
      <c r="G12" s="60">
        <f t="shared" si="2"/>
        <v>-64.57137142857144</v>
      </c>
      <c r="H12" s="55">
        <f t="shared" si="3"/>
        <v>6.825979422187048</v>
      </c>
      <c r="AO12" s="72"/>
    </row>
    <row r="13" spans="1:41" ht="13.5" customHeight="1">
      <c r="A13" s="21" t="s">
        <v>223</v>
      </c>
      <c r="B13" s="52">
        <v>144.00065</v>
      </c>
      <c r="C13" s="52">
        <v>473.2784615</v>
      </c>
      <c r="D13" s="55">
        <f t="shared" si="1"/>
        <v>2.855352412235174</v>
      </c>
      <c r="E13" s="179">
        <v>473.2784615</v>
      </c>
      <c r="F13" s="179">
        <v>25</v>
      </c>
      <c r="G13" s="60">
        <f t="shared" si="2"/>
        <v>-94.71769750079785</v>
      </c>
      <c r="H13" s="55">
        <f t="shared" si="3"/>
        <v>0.1376203308983987</v>
      </c>
      <c r="AG13" s="29"/>
      <c r="AO13" s="72"/>
    </row>
    <row r="14" spans="1:39" ht="13.5" customHeight="1">
      <c r="A14" s="21" t="s">
        <v>91</v>
      </c>
      <c r="B14" s="52">
        <v>0</v>
      </c>
      <c r="C14" s="52">
        <v>417.5</v>
      </c>
      <c r="D14" s="55">
        <f t="shared" si="1"/>
        <v>2.51883347560321</v>
      </c>
      <c r="E14" s="179">
        <v>417.5</v>
      </c>
      <c r="F14" s="179">
        <v>0.00085</v>
      </c>
      <c r="G14" s="60"/>
      <c r="H14" s="55"/>
      <c r="J14" s="73"/>
      <c r="AM14" s="10">
        <v>2016</v>
      </c>
    </row>
    <row r="15" spans="1:41" ht="13.5" customHeight="1">
      <c r="A15" s="21" t="s">
        <v>126</v>
      </c>
      <c r="B15" s="52">
        <v>899.1</v>
      </c>
      <c r="C15" s="52">
        <v>0.0532077</v>
      </c>
      <c r="D15" s="55">
        <f t="shared" si="1"/>
        <v>0.000321009187831983</v>
      </c>
      <c r="E15" s="179">
        <v>0.0711077</v>
      </c>
      <c r="F15" s="179">
        <v>0.0424847</v>
      </c>
      <c r="G15" s="60"/>
      <c r="H15" s="55"/>
      <c r="I15" s="73"/>
      <c r="AM15" s="29" t="str">
        <f>A8</f>
        <v>Estados Unidos</v>
      </c>
      <c r="AN15" s="29">
        <f>F8</f>
        <v>7463.13165</v>
      </c>
      <c r="AO15" s="72">
        <f aca="true" t="shared" si="4" ref="AO15:AO21">AN15/$AN$21*100</f>
        <v>41.0831458884525</v>
      </c>
    </row>
    <row r="16" spans="1:41" ht="13.5" customHeight="1">
      <c r="A16" s="21" t="s">
        <v>77</v>
      </c>
      <c r="B16" s="52">
        <f>SUM(B8:B15)</f>
        <v>9411.826198499999</v>
      </c>
      <c r="C16" s="52">
        <f>SUM(C8:C15)</f>
        <v>16575.133054399997</v>
      </c>
      <c r="D16" s="55">
        <f t="shared" si="1"/>
        <v>100</v>
      </c>
      <c r="E16" s="52">
        <f>SUM(E8:E15)</f>
        <v>16575.1509544</v>
      </c>
      <c r="F16" s="52">
        <f>SUM(F8:F15)</f>
        <v>18165.9205706</v>
      </c>
      <c r="G16" s="55">
        <f>(F16/E16-1)*100</f>
        <v>9.597316009829271</v>
      </c>
      <c r="H16" s="55">
        <f>F16/$F$16*100</f>
        <v>100</v>
      </c>
      <c r="AM16" s="29" t="str">
        <f>A9</f>
        <v>Argentina</v>
      </c>
      <c r="AN16" s="29">
        <f>F9</f>
        <v>4790.1155077</v>
      </c>
      <c r="AO16" s="72">
        <f t="shared" si="4"/>
        <v>26.36869124844901</v>
      </c>
    </row>
    <row r="17" spans="1:41" ht="13.5" customHeight="1">
      <c r="A17" s="21"/>
      <c r="B17" s="64"/>
      <c r="C17" s="64"/>
      <c r="D17" s="64"/>
      <c r="E17" s="64"/>
      <c r="F17" s="22"/>
      <c r="G17" s="22"/>
      <c r="H17" s="22"/>
      <c r="AM17" s="29" t="str">
        <f>A10</f>
        <v>Nueva Zelanda</v>
      </c>
      <c r="AN17" s="29">
        <f>F10</f>
        <v>2385.9482000000003</v>
      </c>
      <c r="AO17" s="72">
        <f t="shared" si="4"/>
        <v>13.134199231617554</v>
      </c>
    </row>
    <row r="18" spans="1:41" ht="13.5" customHeight="1">
      <c r="A18" s="47" t="s">
        <v>197</v>
      </c>
      <c r="B18" s="53"/>
      <c r="C18" s="53"/>
      <c r="D18" s="53"/>
      <c r="E18" s="53"/>
      <c r="F18" s="53"/>
      <c r="G18" s="53"/>
      <c r="H18" s="54"/>
      <c r="AM18" s="29" t="str">
        <f>A11</f>
        <v>Unión Europea</v>
      </c>
      <c r="AN18" s="29">
        <f>F11</f>
        <v>2261.6798781999996</v>
      </c>
      <c r="AO18" s="72">
        <f t="shared" si="4"/>
        <v>12.450125328965363</v>
      </c>
    </row>
    <row r="19" spans="1:41" ht="13.5" customHeight="1">
      <c r="A19" s="11" t="s">
        <v>127</v>
      </c>
      <c r="B19" s="11"/>
      <c r="C19" s="11"/>
      <c r="D19" s="11"/>
      <c r="E19" s="11"/>
      <c r="F19" s="11"/>
      <c r="G19" s="11"/>
      <c r="H19" s="11"/>
      <c r="AM19" s="29" t="str">
        <f>A12</f>
        <v>Uruguay</v>
      </c>
      <c r="AN19" s="29">
        <f>F12</f>
        <v>1240.002</v>
      </c>
      <c r="AO19" s="72">
        <f t="shared" si="4"/>
        <v>6.825979422187048</v>
      </c>
    </row>
    <row r="20" spans="1:42" ht="12" customHeight="1">
      <c r="A20" s="11"/>
      <c r="B20" s="11"/>
      <c r="C20" s="11"/>
      <c r="D20" s="11"/>
      <c r="E20" s="11"/>
      <c r="F20" s="11"/>
      <c r="G20" s="11"/>
      <c r="H20" s="11"/>
      <c r="AM20" s="29" t="s">
        <v>126</v>
      </c>
      <c r="AN20" s="29">
        <f>SUM(F13:F15)</f>
        <v>25.0433347</v>
      </c>
      <c r="AO20" s="72">
        <f t="shared" si="4"/>
        <v>0.13785888032853402</v>
      </c>
      <c r="AP20" s="73">
        <f>SUM(AO15:AO17)</f>
        <v>80.58603636851906</v>
      </c>
    </row>
    <row r="21" spans="1:41" ht="12" customHeight="1">
      <c r="A21" s="11"/>
      <c r="B21" s="11"/>
      <c r="C21" s="11"/>
      <c r="D21" s="11"/>
      <c r="E21" s="11"/>
      <c r="F21" s="11"/>
      <c r="G21" s="11"/>
      <c r="H21" s="11"/>
      <c r="AN21" s="29">
        <f>SUM(AN15:AN20)</f>
        <v>18165.9205706</v>
      </c>
      <c r="AO21" s="72">
        <f t="shared" si="4"/>
        <v>100</v>
      </c>
    </row>
    <row r="22" ht="12" customHeight="1">
      <c r="AO22" s="72">
        <f>SUM(AO15:AO20)</f>
        <v>100.00000000000001</v>
      </c>
    </row>
    <row r="23" spans="22:41" ht="12" customHeight="1">
      <c r="V23" s="145"/>
      <c r="AK23" s="73"/>
      <c r="AO23" s="72"/>
    </row>
    <row r="24" ht="12" customHeight="1">
      <c r="AO24" s="73"/>
    </row>
    <row r="25" ht="12" customHeight="1"/>
    <row r="26" ht="12" customHeight="1"/>
    <row r="27" ht="12" customHeight="1"/>
    <row r="28" ht="12" customHeight="1"/>
    <row r="29" ht="12" customHeight="1"/>
    <row r="30" ht="12" customHeight="1">
      <c r="AO30" s="74"/>
    </row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>
      <c r="I46" s="10" t="s">
        <v>213</v>
      </c>
    </row>
    <row r="47" ht="12" customHeight="1"/>
    <row r="48" ht="12" customHeight="1"/>
    <row r="49" ht="12" customHeight="1"/>
    <row r="50" ht="12" customHeight="1"/>
    <row r="51" ht="12" customHeight="1"/>
    <row r="52" ht="12" customHeight="1"/>
  </sheetData>
  <sheetProtection/>
  <mergeCells count="7">
    <mergeCell ref="A1:H1"/>
    <mergeCell ref="A3:H3"/>
    <mergeCell ref="B4:H4"/>
    <mergeCell ref="E5:F5"/>
    <mergeCell ref="B5:B6"/>
    <mergeCell ref="C5:C6"/>
    <mergeCell ref="A4:A6"/>
  </mergeCells>
  <printOptions horizontalCentered="1"/>
  <pageMargins left="0.5905511811023623" right="0.5905511811023623" top="0.9448818897637796" bottom="0.7874015748031497" header="0.5118110236220472" footer="0.1968503937007874"/>
  <pageSetup horizontalDpi="600" verticalDpi="600" orientation="portrait" r:id="rId2"/>
  <colBreaks count="1" manualBreakCount="1">
    <brk id="8" max="65535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D35"/>
  <sheetViews>
    <sheetView zoomScaleSheetLayoutView="75" zoomScalePageLayoutView="0" workbookViewId="0" topLeftCell="A1">
      <selection activeCell="L54" sqref="L54"/>
    </sheetView>
  </sheetViews>
  <sheetFormatPr defaultColWidth="10.90625" defaultRowHeight="18"/>
  <cols>
    <col min="1" max="1" width="10.36328125" style="10" customWidth="1"/>
    <col min="2" max="51" width="8.0859375" style="10" customWidth="1"/>
    <col min="52" max="52" width="4.18359375" style="10" customWidth="1"/>
    <col min="53" max="53" width="5.18359375" style="10" customWidth="1"/>
    <col min="54" max="54" width="5.36328125" style="10" customWidth="1"/>
    <col min="55" max="55" width="4.18359375" style="10" customWidth="1"/>
    <col min="56" max="56" width="4.0859375" style="10" customWidth="1"/>
    <col min="57" max="16384" width="10.90625" style="10" customWidth="1"/>
  </cols>
  <sheetData>
    <row r="1" spans="1:53" ht="13.5" customHeight="1">
      <c r="A1" s="214" t="s">
        <v>4</v>
      </c>
      <c r="B1" s="214"/>
      <c r="C1" s="214"/>
      <c r="D1" s="214"/>
      <c r="E1" s="214"/>
      <c r="F1" s="214"/>
      <c r="G1" s="214"/>
      <c r="H1" s="21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5"/>
    </row>
    <row r="2" spans="1:53" ht="13.5" customHeight="1">
      <c r="A2" s="49"/>
      <c r="B2" s="49"/>
      <c r="C2" s="49"/>
      <c r="D2" s="49"/>
      <c r="E2" s="49"/>
      <c r="F2" s="49"/>
      <c r="G2" s="49"/>
      <c r="H2" s="49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5"/>
    </row>
    <row r="3" spans="1:53" ht="13.5" customHeight="1">
      <c r="A3" s="215" t="s">
        <v>14</v>
      </c>
      <c r="B3" s="215"/>
      <c r="C3" s="215"/>
      <c r="D3" s="215"/>
      <c r="E3" s="215"/>
      <c r="F3" s="215"/>
      <c r="G3" s="215"/>
      <c r="H3" s="215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9"/>
    </row>
    <row r="4" spans="1:53" ht="13.5" customHeight="1">
      <c r="A4" s="218" t="s">
        <v>83</v>
      </c>
      <c r="B4" s="224" t="s">
        <v>122</v>
      </c>
      <c r="C4" s="224"/>
      <c r="D4" s="224"/>
      <c r="E4" s="224"/>
      <c r="F4" s="224"/>
      <c r="G4" s="224"/>
      <c r="H4" s="22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8"/>
    </row>
    <row r="5" spans="1:53" ht="13.5" customHeight="1">
      <c r="A5" s="230"/>
      <c r="B5" s="228">
        <v>2014</v>
      </c>
      <c r="C5" s="228">
        <v>2015</v>
      </c>
      <c r="D5" s="41" t="s">
        <v>124</v>
      </c>
      <c r="E5" s="224" t="s">
        <v>328</v>
      </c>
      <c r="F5" s="224"/>
      <c r="G5" s="41" t="s">
        <v>125</v>
      </c>
      <c r="H5" s="36" t="s">
        <v>124</v>
      </c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8"/>
    </row>
    <row r="6" spans="1:54" ht="13.5" customHeight="1">
      <c r="A6" s="221"/>
      <c r="B6" s="229"/>
      <c r="C6" s="229"/>
      <c r="D6" s="37" t="s">
        <v>64</v>
      </c>
      <c r="E6" s="39">
        <v>2015</v>
      </c>
      <c r="F6" s="40">
        <v>2016</v>
      </c>
      <c r="G6" s="23" t="s">
        <v>64</v>
      </c>
      <c r="H6" s="23" t="s">
        <v>64</v>
      </c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8"/>
      <c r="BB6" s="10">
        <v>2015</v>
      </c>
    </row>
    <row r="7" spans="1:56" ht="13.5" customHeight="1">
      <c r="A7" s="21" t="s">
        <v>85</v>
      </c>
      <c r="B7" s="52">
        <v>7275.0056350999985</v>
      </c>
      <c r="C7" s="52">
        <v>8520.946629099999</v>
      </c>
      <c r="D7" s="75">
        <f aca="true" t="shared" si="0" ref="D7:D17">C7/$C$17*100</f>
        <v>30.24906837206558</v>
      </c>
      <c r="E7" s="184">
        <v>8520.946629099999</v>
      </c>
      <c r="F7" s="184">
        <v>8682.0493843</v>
      </c>
      <c r="G7" s="99">
        <f aca="true" t="shared" si="1" ref="G7:G16">(F7/E7-1)*100</f>
        <v>1.8906673426379417</v>
      </c>
      <c r="H7" s="99">
        <f aca="true" t="shared" si="2" ref="H7:H17">F7/$F$17*100</f>
        <v>25.504483478797496</v>
      </c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21" t="s">
        <v>85</v>
      </c>
      <c r="BC7" s="52">
        <v>8520.946629099999</v>
      </c>
      <c r="BD7" s="76">
        <f aca="true" t="shared" si="3" ref="BD7:BD12">BC7/$BC$15*100</f>
        <v>30.246579725216684</v>
      </c>
    </row>
    <row r="8" spans="1:56" ht="13.5" customHeight="1">
      <c r="A8" s="21" t="s">
        <v>84</v>
      </c>
      <c r="B8" s="52">
        <v>5336.0410185</v>
      </c>
      <c r="C8" s="52">
        <v>5986.48559</v>
      </c>
      <c r="D8" s="75">
        <f t="shared" si="0"/>
        <v>21.251818583379865</v>
      </c>
      <c r="E8" s="179">
        <v>5986.48559</v>
      </c>
      <c r="F8" s="179">
        <v>6945.4466015</v>
      </c>
      <c r="G8" s="55">
        <f t="shared" si="1"/>
        <v>16.01876421621855</v>
      </c>
      <c r="H8" s="55">
        <f t="shared" si="2"/>
        <v>20.40302010043324</v>
      </c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21" t="s">
        <v>86</v>
      </c>
      <c r="BC8" s="52">
        <v>7000.560780000001</v>
      </c>
      <c r="BD8" s="76">
        <f t="shared" si="3"/>
        <v>24.849706138326074</v>
      </c>
    </row>
    <row r="9" spans="1:56" ht="13.5" customHeight="1">
      <c r="A9" s="21" t="s">
        <v>86</v>
      </c>
      <c r="B9" s="52">
        <v>9526.388807</v>
      </c>
      <c r="C9" s="52">
        <v>7000.560780000001</v>
      </c>
      <c r="D9" s="75">
        <f t="shared" si="0"/>
        <v>24.85175073786225</v>
      </c>
      <c r="E9" s="179">
        <v>7000.560780000001</v>
      </c>
      <c r="F9" s="179">
        <v>6839.2127</v>
      </c>
      <c r="G9" s="55">
        <f t="shared" si="1"/>
        <v>-2.3047879315748254</v>
      </c>
      <c r="H9" s="55">
        <f t="shared" si="2"/>
        <v>20.090946226424357</v>
      </c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21" t="s">
        <v>84</v>
      </c>
      <c r="BC9" s="52">
        <v>5986.48559</v>
      </c>
      <c r="BD9" s="76">
        <f t="shared" si="3"/>
        <v>21.250070156925855</v>
      </c>
    </row>
    <row r="10" spans="1:56" ht="13.5" customHeight="1">
      <c r="A10" s="21" t="s">
        <v>224</v>
      </c>
      <c r="B10" s="52">
        <v>50.454342100000005</v>
      </c>
      <c r="C10" s="52">
        <v>1571.2703052</v>
      </c>
      <c r="D10" s="75">
        <f t="shared" si="0"/>
        <v>5.577955708661833</v>
      </c>
      <c r="E10" s="179">
        <v>1571.2703052</v>
      </c>
      <c r="F10" s="179">
        <v>5714.6249858</v>
      </c>
      <c r="G10" s="55">
        <f t="shared" si="1"/>
        <v>263.69458309546627</v>
      </c>
      <c r="H10" s="55">
        <f t="shared" si="2"/>
        <v>16.787345024945466</v>
      </c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21" t="s">
        <v>88</v>
      </c>
      <c r="BC10" s="52">
        <v>1591.60078</v>
      </c>
      <c r="BD10" s="76">
        <f t="shared" si="3"/>
        <v>5.649663350616686</v>
      </c>
    </row>
    <row r="11" spans="1:56" ht="13.5" customHeight="1">
      <c r="A11" s="21" t="s">
        <v>254</v>
      </c>
      <c r="B11" s="52">
        <v>127.40693619999999</v>
      </c>
      <c r="C11" s="52">
        <v>885.6085700000001</v>
      </c>
      <c r="D11" s="75">
        <f t="shared" si="0"/>
        <v>3.143880058270794</v>
      </c>
      <c r="E11" s="179">
        <v>885.6085700000001</v>
      </c>
      <c r="F11" s="179">
        <v>1386.7872</v>
      </c>
      <c r="G11" s="55">
        <f t="shared" si="1"/>
        <v>56.59143858555928</v>
      </c>
      <c r="H11" s="55">
        <f t="shared" si="2"/>
        <v>4.073841286248284</v>
      </c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21" t="s">
        <v>224</v>
      </c>
      <c r="BC11" s="52">
        <v>1571.2703052</v>
      </c>
      <c r="BD11" s="76">
        <f t="shared" si="3"/>
        <v>5.577496799920351</v>
      </c>
    </row>
    <row r="12" spans="1:56" ht="13.5" customHeight="1">
      <c r="A12" s="21" t="s">
        <v>88</v>
      </c>
      <c r="B12" s="52">
        <v>315.44631000000004</v>
      </c>
      <c r="C12" s="52">
        <v>1591.60078</v>
      </c>
      <c r="D12" s="75">
        <f t="shared" si="0"/>
        <v>5.650128197122393</v>
      </c>
      <c r="E12" s="179">
        <v>1591.60078</v>
      </c>
      <c r="F12" s="179">
        <v>1157.44628</v>
      </c>
      <c r="G12" s="55">
        <f t="shared" si="1"/>
        <v>-27.27785167333231</v>
      </c>
      <c r="H12" s="55">
        <f t="shared" si="2"/>
        <v>3.4001268847004726</v>
      </c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21" t="s">
        <v>126</v>
      </c>
      <c r="BC12" s="52">
        <v>3500.7398012</v>
      </c>
      <c r="BD12" s="76">
        <f t="shared" si="3"/>
        <v>12.426483828994344</v>
      </c>
    </row>
    <row r="13" spans="1:56" ht="13.5" customHeight="1">
      <c r="A13" s="21" t="s">
        <v>230</v>
      </c>
      <c r="B13" s="52">
        <v>40.24</v>
      </c>
      <c r="C13" s="52">
        <v>71.248</v>
      </c>
      <c r="D13" s="75">
        <f t="shared" si="0"/>
        <v>0.25292795709020466</v>
      </c>
      <c r="E13" s="179">
        <v>71.2476024</v>
      </c>
      <c r="F13" s="179">
        <v>939.0993792000002</v>
      </c>
      <c r="G13" s="55">
        <f t="shared" si="1"/>
        <v>1218.0785704586742</v>
      </c>
      <c r="H13" s="55">
        <f t="shared" si="2"/>
        <v>2.758708634515154</v>
      </c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11"/>
      <c r="BC13" s="44"/>
      <c r="BD13" s="76"/>
    </row>
    <row r="14" spans="1:56" ht="13.5" customHeight="1">
      <c r="A14" s="21" t="s">
        <v>90</v>
      </c>
      <c r="B14" s="52">
        <v>221.44</v>
      </c>
      <c r="C14" s="52">
        <v>582.681</v>
      </c>
      <c r="D14" s="75">
        <f t="shared" si="0"/>
        <v>2.0684975713743197</v>
      </c>
      <c r="E14" s="179">
        <v>582.6807705</v>
      </c>
      <c r="F14" s="179">
        <v>933.6791492999998</v>
      </c>
      <c r="G14" s="55">
        <f t="shared" si="1"/>
        <v>60.23853824776253</v>
      </c>
      <c r="H14" s="55">
        <f t="shared" si="2"/>
        <v>2.742786107722594</v>
      </c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11"/>
      <c r="BC14" s="44"/>
      <c r="BD14" s="76"/>
    </row>
    <row r="15" spans="1:56" ht="13.5" customHeight="1">
      <c r="A15" s="21" t="s">
        <v>87</v>
      </c>
      <c r="B15" s="52">
        <v>1034.34686</v>
      </c>
      <c r="C15" s="179">
        <v>1019.5412999999999</v>
      </c>
      <c r="D15" s="75">
        <f t="shared" si="0"/>
        <v>3.619336657563601</v>
      </c>
      <c r="E15" s="179">
        <v>1019.5412999999999</v>
      </c>
      <c r="F15" s="179">
        <v>871.65661</v>
      </c>
      <c r="G15" s="55">
        <f t="shared" si="1"/>
        <v>-14.505022013330882</v>
      </c>
      <c r="H15" s="55">
        <f t="shared" si="2"/>
        <v>2.560588016134861</v>
      </c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78"/>
      <c r="BB15" s="11" t="s">
        <v>77</v>
      </c>
      <c r="BC15" s="79">
        <v>28171.6038855</v>
      </c>
      <c r="BD15" s="76">
        <f>BC15/$BC$15*100</f>
        <v>100</v>
      </c>
    </row>
    <row r="16" spans="1:56" ht="13.5" customHeight="1">
      <c r="A16" s="21" t="s">
        <v>126</v>
      </c>
      <c r="B16" s="52">
        <f>486.6222006-B13-B14</f>
        <v>224.94220059999998</v>
      </c>
      <c r="C16" s="52">
        <f>1593.2722012-C13-C14</f>
        <v>939.3432011999998</v>
      </c>
      <c r="D16" s="75">
        <f t="shared" si="0"/>
        <v>3.334636156609154</v>
      </c>
      <c r="E16" s="26">
        <v>939.3438283000002</v>
      </c>
      <c r="F16" s="26">
        <v>571.2649699000002</v>
      </c>
      <c r="G16" s="55">
        <f t="shared" si="1"/>
        <v>-39.184678422398264</v>
      </c>
      <c r="H16" s="55">
        <f t="shared" si="2"/>
        <v>1.678154240078077</v>
      </c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D16" s="76"/>
    </row>
    <row r="17" spans="1:56" ht="13.5" customHeight="1">
      <c r="A17" s="21" t="s">
        <v>77</v>
      </c>
      <c r="B17" s="77">
        <f>SUM(B7:B16)</f>
        <v>24151.7121095</v>
      </c>
      <c r="C17" s="77">
        <f>SUM(C7:C16)</f>
        <v>28169.2861555</v>
      </c>
      <c r="D17" s="75">
        <f t="shared" si="0"/>
        <v>100</v>
      </c>
      <c r="E17" s="77">
        <f>SUM(E7:E16)</f>
        <v>28169.286155499998</v>
      </c>
      <c r="F17" s="77">
        <f>SUM(F7:F16)</f>
        <v>34041.26726</v>
      </c>
      <c r="G17" s="55">
        <f>(F17/E17-1)*100</f>
        <v>20.84533158591777</v>
      </c>
      <c r="H17" s="55">
        <f t="shared" si="2"/>
        <v>100</v>
      </c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D17" s="76"/>
    </row>
    <row r="18" spans="1:56" ht="11.25" customHeight="1">
      <c r="A18" s="21"/>
      <c r="B18" s="24"/>
      <c r="C18" s="64"/>
      <c r="D18" s="64"/>
      <c r="E18" s="64"/>
      <c r="F18" s="22"/>
      <c r="G18" s="22"/>
      <c r="H18" s="22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D18" s="76"/>
    </row>
    <row r="19" spans="1:56" ht="11.25" customHeight="1">
      <c r="A19" s="47" t="s">
        <v>198</v>
      </c>
      <c r="B19" s="53"/>
      <c r="C19" s="53"/>
      <c r="D19" s="53"/>
      <c r="E19" s="53"/>
      <c r="F19" s="53"/>
      <c r="G19" s="53"/>
      <c r="H19" s="54"/>
      <c r="BB19" s="10">
        <v>2015</v>
      </c>
      <c r="BD19" s="76"/>
    </row>
    <row r="20" spans="1:56" ht="11.25" customHeight="1">
      <c r="A20" s="11"/>
      <c r="B20" s="11"/>
      <c r="C20" s="11"/>
      <c r="D20" s="11"/>
      <c r="E20" s="11"/>
      <c r="F20" s="11"/>
      <c r="G20" s="11"/>
      <c r="H20" s="11"/>
      <c r="AY20" s="73"/>
      <c r="BB20" s="10" t="str">
        <f aca="true" t="shared" si="4" ref="BB20:BB27">A7</f>
        <v>Estados Unidos</v>
      </c>
      <c r="BC20" s="29">
        <f aca="true" t="shared" si="5" ref="BC20:BC27">F7</f>
        <v>8682.0493843</v>
      </c>
      <c r="BD20" s="80">
        <f aca="true" t="shared" si="6" ref="BD20:BD28">BC20/$BC$30</f>
        <v>0.25504483478797496</v>
      </c>
    </row>
    <row r="21" spans="54:56" ht="11.25" customHeight="1">
      <c r="BB21" s="10" t="str">
        <f t="shared" si="4"/>
        <v>Argentina</v>
      </c>
      <c r="BC21" s="29">
        <f t="shared" si="5"/>
        <v>6945.4466015</v>
      </c>
      <c r="BD21" s="80">
        <f t="shared" si="6"/>
        <v>0.2040302010043324</v>
      </c>
    </row>
    <row r="22" spans="54:56" ht="11.25" customHeight="1">
      <c r="BB22" s="10" t="str">
        <f t="shared" si="4"/>
        <v>Nueva Zelanda</v>
      </c>
      <c r="BC22" s="29">
        <f t="shared" si="5"/>
        <v>6839.2127</v>
      </c>
      <c r="BD22" s="80">
        <f t="shared" si="6"/>
        <v>0.20090946226424355</v>
      </c>
    </row>
    <row r="23" spans="54:56" ht="11.25" customHeight="1">
      <c r="BB23" s="10" t="str">
        <f t="shared" si="4"/>
        <v>Alemania</v>
      </c>
      <c r="BC23" s="29">
        <f t="shared" si="5"/>
        <v>5714.6249858</v>
      </c>
      <c r="BD23" s="80">
        <f t="shared" si="6"/>
        <v>0.16787345024945466</v>
      </c>
    </row>
    <row r="24" spans="11:56" ht="11.25" customHeight="1">
      <c r="K24" s="73"/>
      <c r="BB24" s="10" t="str">
        <f t="shared" si="4"/>
        <v>Países Bajos</v>
      </c>
      <c r="BC24" s="29">
        <f t="shared" si="5"/>
        <v>1386.7872</v>
      </c>
      <c r="BD24" s="80">
        <f t="shared" si="6"/>
        <v>0.04073841286248284</v>
      </c>
    </row>
    <row r="25" spans="54:56" ht="11.25" customHeight="1">
      <c r="BB25" s="10" t="str">
        <f t="shared" si="4"/>
        <v>Uruguay</v>
      </c>
      <c r="BC25" s="29">
        <f t="shared" si="5"/>
        <v>1157.44628</v>
      </c>
      <c r="BD25" s="80">
        <f t="shared" si="6"/>
        <v>0.034001268847004724</v>
      </c>
    </row>
    <row r="26" spans="54:56" ht="11.25" customHeight="1">
      <c r="BB26" s="10" t="str">
        <f t="shared" si="4"/>
        <v>España</v>
      </c>
      <c r="BC26" s="29">
        <f t="shared" si="5"/>
        <v>939.0993792000002</v>
      </c>
      <c r="BD26" s="80">
        <f t="shared" si="6"/>
        <v>0.02758708634515154</v>
      </c>
    </row>
    <row r="27" spans="54:56" ht="11.25" customHeight="1">
      <c r="BB27" s="10" t="str">
        <f t="shared" si="4"/>
        <v>Francia</v>
      </c>
      <c r="BC27" s="29">
        <f t="shared" si="5"/>
        <v>933.6791492999998</v>
      </c>
      <c r="BD27" s="80">
        <f t="shared" si="6"/>
        <v>0.027427861077225942</v>
      </c>
    </row>
    <row r="28" spans="9:56" ht="11.25" customHeight="1">
      <c r="I28" s="73"/>
      <c r="BB28" s="10" t="s">
        <v>126</v>
      </c>
      <c r="BC28" s="29">
        <f>SUM(F15:F16)</f>
        <v>1442.9215799000003</v>
      </c>
      <c r="BD28" s="80">
        <f t="shared" si="6"/>
        <v>0.042387422562129386</v>
      </c>
    </row>
    <row r="29" spans="53:56" ht="11.25" customHeight="1">
      <c r="BA29" s="29"/>
      <c r="BC29" s="29"/>
      <c r="BD29" s="80"/>
    </row>
    <row r="30" spans="55:56" ht="11.25" customHeight="1">
      <c r="BC30" s="29">
        <f>SUM(BC20:BC29)</f>
        <v>34041.26726</v>
      </c>
      <c r="BD30" s="80">
        <f>BC30/$BC$30</f>
        <v>1</v>
      </c>
    </row>
    <row r="31" spans="55:56" ht="11.25" customHeight="1">
      <c r="BC31" s="29"/>
      <c r="BD31" s="80"/>
    </row>
    <row r="32" spans="55:56" ht="11.25" customHeight="1">
      <c r="BC32" s="29"/>
      <c r="BD32" s="80"/>
    </row>
    <row r="33" spans="55:56" ht="11.25" customHeight="1">
      <c r="BC33" s="29"/>
      <c r="BD33" s="81"/>
    </row>
    <row r="34" spans="55:56" ht="11.25" customHeight="1">
      <c r="BC34" s="29"/>
      <c r="BD34" s="81"/>
    </row>
    <row r="35" ht="11.25" customHeight="1">
      <c r="BC35" s="82"/>
    </row>
    <row r="36" ht="11.25" customHeight="1"/>
    <row r="37" ht="11.25" customHeight="1"/>
    <row r="38" ht="11.25" customHeight="1"/>
    <row r="39" ht="11.25" customHeight="1"/>
    <row r="40" ht="11.25" customHeight="1"/>
    <row r="41" ht="11.25" customHeight="1"/>
    <row r="42" ht="11.25" customHeight="1"/>
    <row r="43" ht="11.25" customHeight="1"/>
    <row r="44" ht="11.25" customHeight="1"/>
    <row r="45" ht="11.25" customHeight="1"/>
    <row r="46" ht="11.25" customHeight="1"/>
    <row r="47" ht="11.25" customHeight="1"/>
    <row r="48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</sheetData>
  <sheetProtection/>
  <mergeCells count="7">
    <mergeCell ref="A1:H1"/>
    <mergeCell ref="A3:H3"/>
    <mergeCell ref="B4:H4"/>
    <mergeCell ref="E5:F5"/>
    <mergeCell ref="A4:A6"/>
    <mergeCell ref="B5:B6"/>
    <mergeCell ref="C5:C6"/>
  </mergeCells>
  <printOptions horizontalCentered="1"/>
  <pageMargins left="0.5905511811023623" right="0.5905511811023623" top="0.9448818897637796" bottom="0.7874015748031497" header="0.5118110236220472" footer="0.1968503937007874"/>
  <pageSetup horizontalDpi="600" verticalDpi="600" orientation="portrait" scale="9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S52"/>
  <sheetViews>
    <sheetView zoomScaleSheetLayoutView="75" zoomScalePageLayoutView="0" workbookViewId="0" topLeftCell="A1">
      <selection activeCell="F25" sqref="F25"/>
    </sheetView>
  </sheetViews>
  <sheetFormatPr defaultColWidth="10.90625" defaultRowHeight="18"/>
  <cols>
    <col min="1" max="1" width="9.36328125" style="10" customWidth="1"/>
    <col min="2" max="2" width="23.99609375" style="10" customWidth="1"/>
    <col min="3" max="40" width="11.18359375" style="10" customWidth="1"/>
    <col min="41" max="41" width="3.72265625" style="10" customWidth="1"/>
    <col min="42" max="42" width="4.90625" style="10" customWidth="1"/>
    <col min="43" max="43" width="5.6328125" style="10" customWidth="1"/>
    <col min="44" max="44" width="5.2734375" style="10" customWidth="1"/>
    <col min="45" max="45" width="3.453125" style="10" customWidth="1"/>
    <col min="46" max="16384" width="10.90625" style="10" customWidth="1"/>
  </cols>
  <sheetData>
    <row r="1" spans="1:45" ht="12.75" customHeight="1">
      <c r="A1" s="214" t="s">
        <v>6</v>
      </c>
      <c r="B1" s="214"/>
      <c r="C1" s="214"/>
      <c r="D1" s="214"/>
      <c r="E1" s="21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S1" s="76"/>
    </row>
    <row r="2" spans="1:45" ht="12.7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S2" s="76"/>
    </row>
    <row r="3" spans="1:45" ht="12.75" customHeight="1">
      <c r="A3" s="217" t="s">
        <v>16</v>
      </c>
      <c r="B3" s="217"/>
      <c r="C3" s="217"/>
      <c r="D3" s="217"/>
      <c r="E3" s="217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S3" s="76"/>
    </row>
    <row r="4" spans="1:45" ht="12.75" customHeight="1">
      <c r="A4" s="223" t="s">
        <v>329</v>
      </c>
      <c r="B4" s="223"/>
      <c r="C4" s="223"/>
      <c r="D4" s="223"/>
      <c r="E4" s="22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S4" s="76"/>
    </row>
    <row r="5" spans="1:45" ht="12.75" customHeight="1">
      <c r="A5" s="84" t="s">
        <v>98</v>
      </c>
      <c r="B5" s="231" t="s">
        <v>128</v>
      </c>
      <c r="C5" s="36" t="s">
        <v>115</v>
      </c>
      <c r="D5" s="36" t="s">
        <v>109</v>
      </c>
      <c r="E5" s="41" t="s">
        <v>110</v>
      </c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S5" s="76"/>
    </row>
    <row r="6" spans="1:45" ht="12.75" customHeight="1">
      <c r="A6" s="85" t="s">
        <v>101</v>
      </c>
      <c r="B6" s="232"/>
      <c r="C6" s="167" t="s">
        <v>119</v>
      </c>
      <c r="D6" s="167" t="s">
        <v>206</v>
      </c>
      <c r="E6" s="23" t="s">
        <v>205</v>
      </c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S6" s="76"/>
    </row>
    <row r="7" spans="1:45" ht="12.75" customHeight="1">
      <c r="A7" s="86">
        <v>4061010</v>
      </c>
      <c r="B7" s="51" t="s">
        <v>129</v>
      </c>
      <c r="C7" s="180">
        <v>596.7006237</v>
      </c>
      <c r="D7" s="180">
        <v>1966.4981699999998</v>
      </c>
      <c r="E7" s="42">
        <f>D7/C7*1000</f>
        <v>3295.6194310745104</v>
      </c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P7" s="10">
        <v>4061010</v>
      </c>
      <c r="AQ7" s="10" t="str">
        <f aca="true" t="shared" si="0" ref="AQ7:AR9">B7</f>
        <v>Fresco</v>
      </c>
      <c r="AR7" s="73">
        <f t="shared" si="0"/>
        <v>596.7006237</v>
      </c>
      <c r="AS7" s="76">
        <f aca="true" t="shared" si="1" ref="AS7:AS13">AR7/$AR$19*100</f>
        <v>1.7528742956087</v>
      </c>
    </row>
    <row r="8" spans="1:45" ht="12.75" customHeight="1">
      <c r="A8" s="87">
        <v>4061020</v>
      </c>
      <c r="B8" s="22" t="s">
        <v>80</v>
      </c>
      <c r="C8" s="179">
        <v>6468.0780032</v>
      </c>
      <c r="D8" s="179">
        <v>25484.33389</v>
      </c>
      <c r="E8" s="52">
        <f aca="true" t="shared" si="2" ref="E8:E26">D8/C8*1000</f>
        <v>3940.0164743517234</v>
      </c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P8" s="10">
        <v>4061020</v>
      </c>
      <c r="AQ8" s="10" t="str">
        <f t="shared" si="0"/>
        <v>Crema</v>
      </c>
      <c r="AR8" s="73">
        <f t="shared" si="0"/>
        <v>6468.0780032</v>
      </c>
      <c r="AS8" s="76">
        <f t="shared" si="1"/>
        <v>19.00069687123628</v>
      </c>
    </row>
    <row r="9" spans="1:45" ht="12.75" customHeight="1">
      <c r="A9" s="87">
        <v>4061030</v>
      </c>
      <c r="B9" s="22" t="s">
        <v>171</v>
      </c>
      <c r="C9" s="179">
        <v>3229.3574361</v>
      </c>
      <c r="D9" s="179">
        <v>12420.929759999999</v>
      </c>
      <c r="E9" s="52">
        <f t="shared" si="2"/>
        <v>3846.2542489568423</v>
      </c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P9" s="10">
        <v>4061030</v>
      </c>
      <c r="AQ9" s="10" t="str">
        <f t="shared" si="0"/>
        <v>Mozzarella</v>
      </c>
      <c r="AR9" s="73">
        <f t="shared" si="0"/>
        <v>3229.3574361</v>
      </c>
      <c r="AS9" s="76">
        <f t="shared" si="1"/>
        <v>9.486595817467226</v>
      </c>
    </row>
    <row r="10" spans="1:45" ht="12.75" customHeight="1">
      <c r="A10" s="87">
        <v>4061090</v>
      </c>
      <c r="B10" s="22" t="s">
        <v>282</v>
      </c>
      <c r="C10" s="179">
        <v>42.2105187</v>
      </c>
      <c r="D10" s="179">
        <v>220.98342000000002</v>
      </c>
      <c r="E10" s="52">
        <f t="shared" si="2"/>
        <v>5235.268999430704</v>
      </c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P10" s="10">
        <v>4061031</v>
      </c>
      <c r="AQ10" s="10" t="str">
        <f>B10</f>
        <v>Demás quesos frescos</v>
      </c>
      <c r="AR10" s="73">
        <f>C10</f>
        <v>42.2105187</v>
      </c>
      <c r="AS10" s="76">
        <f t="shared" si="1"/>
        <v>0.12399808261427223</v>
      </c>
    </row>
    <row r="11" spans="1:45" ht="12.75" customHeight="1">
      <c r="A11" s="87"/>
      <c r="B11" s="22" t="s">
        <v>77</v>
      </c>
      <c r="C11" s="26">
        <f>SUM(C7:C10)</f>
        <v>10336.346581700001</v>
      </c>
      <c r="D11" s="26">
        <f>SUM(D7:D10)</f>
        <v>40092.74524</v>
      </c>
      <c r="E11" s="52">
        <f t="shared" si="2"/>
        <v>3878.812008005058</v>
      </c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P11" s="10">
        <v>4062000</v>
      </c>
      <c r="AQ11" s="11" t="s">
        <v>130</v>
      </c>
      <c r="AR11" s="73">
        <f>C13</f>
        <v>1358.9231806</v>
      </c>
      <c r="AS11" s="76">
        <f t="shared" si="1"/>
        <v>3.9919876373016083</v>
      </c>
    </row>
    <row r="12" spans="1:45" ht="12.75" customHeight="1">
      <c r="A12" s="87"/>
      <c r="B12" s="22"/>
      <c r="C12" s="26"/>
      <c r="D12" s="26"/>
      <c r="E12" s="52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P12" s="10">
        <v>4063000</v>
      </c>
      <c r="AQ12" s="11" t="s">
        <v>131</v>
      </c>
      <c r="AR12" s="73">
        <f>C15</f>
        <v>2504.968491</v>
      </c>
      <c r="AS12" s="76">
        <f t="shared" si="1"/>
        <v>7.358622908681927</v>
      </c>
    </row>
    <row r="13" spans="1:45" ht="12.75" customHeight="1">
      <c r="A13" s="87">
        <v>4062000</v>
      </c>
      <c r="B13" s="22" t="s">
        <v>132</v>
      </c>
      <c r="C13" s="179">
        <v>1358.9231806</v>
      </c>
      <c r="D13" s="179">
        <v>6548.4380599999995</v>
      </c>
      <c r="E13" s="52">
        <f>D13/C13*1000</f>
        <v>4818.843444195789</v>
      </c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P13" s="10">
        <v>4064000</v>
      </c>
      <c r="AQ13" s="11" t="s">
        <v>133</v>
      </c>
      <c r="AR13" s="73">
        <f>C17</f>
        <v>264.0911986</v>
      </c>
      <c r="AS13" s="76">
        <f t="shared" si="1"/>
        <v>0.7757972010352236</v>
      </c>
    </row>
    <row r="14" spans="1:45" ht="12.75" customHeight="1">
      <c r="A14" s="87"/>
      <c r="B14" s="22"/>
      <c r="C14" s="26"/>
      <c r="D14" s="26"/>
      <c r="E14" s="52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P14" s="10">
        <v>4064001</v>
      </c>
      <c r="AQ14" s="11" t="s">
        <v>175</v>
      </c>
      <c r="AR14" s="73">
        <f>C19</f>
        <v>16551.0684899</v>
      </c>
      <c r="AS14" s="76">
        <f aca="true" t="shared" si="3" ref="AS14:AS19">AR14/$AR$19*100</f>
        <v>48.6206002951842</v>
      </c>
    </row>
    <row r="15" spans="1:45" ht="12.75" customHeight="1">
      <c r="A15" s="87">
        <v>4063000</v>
      </c>
      <c r="B15" s="22" t="s">
        <v>134</v>
      </c>
      <c r="C15" s="179">
        <v>2504.968491</v>
      </c>
      <c r="D15" s="179">
        <v>10653.22638</v>
      </c>
      <c r="E15" s="52">
        <f t="shared" si="2"/>
        <v>4252.838476122772</v>
      </c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P15" s="10">
        <v>4064002</v>
      </c>
      <c r="AQ15" s="11" t="s">
        <v>135</v>
      </c>
      <c r="AR15" s="73">
        <f>C20</f>
        <v>853.6786917</v>
      </c>
      <c r="AS15" s="76">
        <f t="shared" si="3"/>
        <v>2.5077758861906716</v>
      </c>
    </row>
    <row r="16" spans="1:45" ht="12.75" customHeight="1">
      <c r="A16" s="87"/>
      <c r="B16" s="22"/>
      <c r="C16" s="26"/>
      <c r="D16" s="26"/>
      <c r="E16" s="52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11"/>
      <c r="AP16" s="10">
        <v>4064003</v>
      </c>
      <c r="AQ16" s="11" t="s">
        <v>136</v>
      </c>
      <c r="AR16" s="73">
        <f>C21</f>
        <v>37.7210544</v>
      </c>
      <c r="AS16" s="76">
        <f t="shared" si="3"/>
        <v>0.11080978305506245</v>
      </c>
    </row>
    <row r="17" spans="1:45" ht="12.75" customHeight="1">
      <c r="A17" s="87">
        <v>4064000</v>
      </c>
      <c r="B17" s="22" t="s">
        <v>133</v>
      </c>
      <c r="C17" s="179">
        <v>264.0911986</v>
      </c>
      <c r="D17" s="179">
        <v>1935.6178799999998</v>
      </c>
      <c r="E17" s="52">
        <f t="shared" si="2"/>
        <v>7329.353989307843</v>
      </c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P17" s="10">
        <v>4064004</v>
      </c>
      <c r="AQ17" s="11" t="s">
        <v>137</v>
      </c>
      <c r="AR17" s="73">
        <f>C22</f>
        <v>138.66055970000002</v>
      </c>
      <c r="AS17" s="76">
        <f t="shared" si="3"/>
        <v>0.40733078072840234</v>
      </c>
    </row>
    <row r="18" spans="1:45" ht="12.75" customHeight="1">
      <c r="A18" s="87"/>
      <c r="B18" s="22"/>
      <c r="C18" s="26"/>
      <c r="D18" s="26"/>
      <c r="E18" s="52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P18" s="10">
        <v>4064005</v>
      </c>
      <c r="AQ18" s="11" t="s">
        <v>138</v>
      </c>
      <c r="AR18" s="73">
        <f>C23</f>
        <v>1995.8090123999998</v>
      </c>
      <c r="AS18" s="76">
        <f t="shared" si="3"/>
        <v>5.862910440896435</v>
      </c>
    </row>
    <row r="19" spans="1:45" ht="12.75" customHeight="1">
      <c r="A19" s="87">
        <v>4069010</v>
      </c>
      <c r="B19" s="22" t="s">
        <v>139</v>
      </c>
      <c r="C19" s="179">
        <v>16551.0684899</v>
      </c>
      <c r="D19" s="179">
        <v>45380.57825</v>
      </c>
      <c r="E19" s="52">
        <f t="shared" si="2"/>
        <v>2741.8518796954227</v>
      </c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R19" s="73">
        <f>SUM(AR7:AR18)</f>
        <v>34041.26726</v>
      </c>
      <c r="AS19" s="76">
        <f t="shared" si="3"/>
        <v>100</v>
      </c>
    </row>
    <row r="20" spans="1:45" ht="12.75" customHeight="1">
      <c r="A20" s="87">
        <v>4069020</v>
      </c>
      <c r="B20" s="22" t="s">
        <v>135</v>
      </c>
      <c r="C20" s="179">
        <v>853.6786917</v>
      </c>
      <c r="D20" s="179">
        <v>3019.31286</v>
      </c>
      <c r="E20" s="52">
        <f t="shared" si="2"/>
        <v>3536.8258448473116</v>
      </c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R20" s="73"/>
      <c r="AS20" s="76"/>
    </row>
    <row r="21" spans="1:45" ht="12.75" customHeight="1">
      <c r="A21" s="87">
        <v>4069030</v>
      </c>
      <c r="B21" s="22" t="s">
        <v>136</v>
      </c>
      <c r="C21" s="179">
        <v>37.7210544</v>
      </c>
      <c r="D21" s="179">
        <v>265.42521999999997</v>
      </c>
      <c r="E21" s="52">
        <f t="shared" si="2"/>
        <v>7036.52705954052</v>
      </c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S21" s="76"/>
    </row>
    <row r="22" spans="1:45" ht="12.75" customHeight="1">
      <c r="A22" s="87">
        <v>4069040</v>
      </c>
      <c r="B22" s="22" t="s">
        <v>137</v>
      </c>
      <c r="C22" s="179">
        <v>138.66055970000002</v>
      </c>
      <c r="D22" s="179">
        <v>879.03467</v>
      </c>
      <c r="E22" s="52">
        <f t="shared" si="2"/>
        <v>6339.471526018943</v>
      </c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S22" s="76"/>
    </row>
    <row r="23" spans="1:45" ht="15" customHeight="1">
      <c r="A23" s="87">
        <v>4069090</v>
      </c>
      <c r="B23" s="22" t="s">
        <v>138</v>
      </c>
      <c r="C23" s="179">
        <v>1995.8090123999998</v>
      </c>
      <c r="D23" s="179">
        <v>10497.458560000001</v>
      </c>
      <c r="E23" s="52">
        <f t="shared" si="2"/>
        <v>5259.75105572682</v>
      </c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S23" s="76"/>
    </row>
    <row r="24" spans="1:45" ht="12.75" customHeight="1">
      <c r="A24" s="88"/>
      <c r="B24" s="22" t="s">
        <v>77</v>
      </c>
      <c r="C24" s="26">
        <f>SUM(C19:C23)</f>
        <v>19576.937808100003</v>
      </c>
      <c r="D24" s="26">
        <f>SUM(D19:D23)</f>
        <v>60041.809559999994</v>
      </c>
      <c r="E24" s="52">
        <f t="shared" si="2"/>
        <v>3066.966353397596</v>
      </c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S24" s="76"/>
    </row>
    <row r="25" spans="1:45" ht="12">
      <c r="A25" s="88"/>
      <c r="B25" s="22"/>
      <c r="C25" s="26"/>
      <c r="D25" s="26"/>
      <c r="E25" s="52"/>
      <c r="F25" s="11"/>
      <c r="G25" s="11"/>
      <c r="H25" s="11"/>
      <c r="I25" s="44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S25" s="76"/>
    </row>
    <row r="26" spans="1:45" ht="12">
      <c r="A26" s="88"/>
      <c r="B26" s="22" t="s">
        <v>77</v>
      </c>
      <c r="C26" s="28">
        <f>C24+C15+C13+C11+C17</f>
        <v>34041.26726</v>
      </c>
      <c r="D26" s="28">
        <f>D24+D15+D13+D11+D17</f>
        <v>119271.83712000001</v>
      </c>
      <c r="E26" s="52">
        <f t="shared" si="2"/>
        <v>3503.74256660385</v>
      </c>
      <c r="F26" s="11"/>
      <c r="G26" s="11"/>
      <c r="H26" s="11"/>
      <c r="I26" s="44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S26" s="76"/>
    </row>
    <row r="27" spans="1:45" ht="12">
      <c r="A27" s="47" t="s">
        <v>195</v>
      </c>
      <c r="B27" s="53"/>
      <c r="C27" s="53"/>
      <c r="D27" s="53"/>
      <c r="E27" s="54"/>
      <c r="I27" s="44"/>
      <c r="AS27" s="76"/>
    </row>
    <row r="28" spans="1:45" ht="12">
      <c r="A28" s="11"/>
      <c r="B28" s="11"/>
      <c r="C28" s="11"/>
      <c r="D28" s="11"/>
      <c r="E28" s="11"/>
      <c r="I28" s="44"/>
      <c r="AS28" s="76"/>
    </row>
    <row r="29" spans="9:45" ht="12">
      <c r="I29" s="44"/>
      <c r="AS29" s="76"/>
    </row>
    <row r="30" spans="9:45" ht="12">
      <c r="I30" s="44"/>
      <c r="AS30" s="76"/>
    </row>
    <row r="31" spans="9:45" ht="12">
      <c r="I31" s="44"/>
      <c r="AS31" s="76"/>
    </row>
    <row r="32" spans="9:45" ht="12">
      <c r="I32" s="44"/>
      <c r="AS32" s="76"/>
    </row>
    <row r="33" spans="9:45" ht="12">
      <c r="I33" s="44"/>
      <c r="AS33" s="76"/>
    </row>
    <row r="34" spans="9:45" ht="12">
      <c r="I34" s="44"/>
      <c r="AS34" s="76"/>
    </row>
    <row r="35" spans="9:45" ht="12">
      <c r="I35" s="44"/>
      <c r="AQ35" s="10" t="s">
        <v>140</v>
      </c>
      <c r="AR35" s="73"/>
      <c r="AS35" s="76"/>
    </row>
    <row r="36" spans="9:45" ht="12">
      <c r="I36" s="44"/>
      <c r="AR36" s="73"/>
      <c r="AS36" s="76"/>
    </row>
    <row r="37" spans="9:45" ht="12">
      <c r="I37" s="44"/>
      <c r="AR37" s="73"/>
      <c r="AS37" s="76"/>
    </row>
    <row r="38" spans="9:45" ht="12">
      <c r="I38" s="44"/>
      <c r="AR38" s="73"/>
      <c r="AS38" s="76"/>
    </row>
    <row r="39" spans="9:45" ht="12">
      <c r="I39" s="44"/>
      <c r="AR39" s="73"/>
      <c r="AS39" s="76"/>
    </row>
    <row r="40" spans="9:45" ht="12">
      <c r="I40" s="44"/>
      <c r="AS40" s="76"/>
    </row>
    <row r="41" spans="9:45" ht="12">
      <c r="I41" s="44"/>
      <c r="AS41" s="76"/>
    </row>
    <row r="42" spans="9:45" ht="12">
      <c r="I42" s="44"/>
      <c r="AS42" s="76"/>
    </row>
    <row r="43" ht="12">
      <c r="AS43" s="76"/>
    </row>
    <row r="44" ht="12">
      <c r="AS44" s="76"/>
    </row>
    <row r="45" ht="12">
      <c r="AS45" s="76"/>
    </row>
    <row r="46" ht="12">
      <c r="AS46" s="76"/>
    </row>
    <row r="47" ht="12">
      <c r="AS47" s="76"/>
    </row>
    <row r="48" ht="12">
      <c r="AS48" s="76"/>
    </row>
    <row r="49" ht="12">
      <c r="AS49" s="76"/>
    </row>
    <row r="50" ht="12">
      <c r="AS50" s="76"/>
    </row>
    <row r="51" ht="12">
      <c r="AS51" s="76"/>
    </row>
    <row r="52" ht="12">
      <c r="AS52" s="76"/>
    </row>
  </sheetData>
  <sheetProtection/>
  <mergeCells count="4">
    <mergeCell ref="A1:E1"/>
    <mergeCell ref="A3:E3"/>
    <mergeCell ref="A4:E4"/>
    <mergeCell ref="B5:B6"/>
  </mergeCells>
  <printOptions horizontalCentered="1"/>
  <pageMargins left="0.5905511811023623" right="0.5905511811023623" top="0.9448818897637796" bottom="0.7874015748031497" header="0.5118110236220472" footer="0.1968503937007874"/>
  <pageSetup horizontalDpi="600" verticalDpi="600" orientation="portrait" r:id="rId2"/>
  <colBreaks count="1" manualBreakCount="1">
    <brk id="40" max="65535" man="1"/>
  </col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49"/>
  <sheetViews>
    <sheetView zoomScalePageLayoutView="0" workbookViewId="0" topLeftCell="A1">
      <selection activeCell="A48" sqref="A48"/>
    </sheetView>
  </sheetViews>
  <sheetFormatPr defaultColWidth="10.90625" defaultRowHeight="18"/>
  <cols>
    <col min="1" max="1" width="18.72265625" style="10" customWidth="1"/>
    <col min="2" max="3" width="11.90625" style="10" customWidth="1"/>
    <col min="4" max="4" width="11.90625" style="73" customWidth="1"/>
    <col min="5" max="5" width="11.90625" style="10" customWidth="1"/>
    <col min="6" max="6" width="7.6328125" style="10" customWidth="1"/>
    <col min="7" max="10" width="10.90625" style="10" customWidth="1"/>
    <col min="11" max="16384" width="10.90625" style="10" customWidth="1"/>
  </cols>
  <sheetData>
    <row r="1" spans="1:5" ht="15" customHeight="1">
      <c r="A1" s="214" t="s">
        <v>7</v>
      </c>
      <c r="B1" s="214"/>
      <c r="C1" s="214"/>
      <c r="D1" s="214"/>
      <c r="E1" s="214"/>
    </row>
    <row r="2" spans="1:5" ht="4.5" customHeight="1">
      <c r="A2" s="49"/>
      <c r="B2" s="49"/>
      <c r="C2" s="49"/>
      <c r="D2" s="89"/>
      <c r="E2" s="49"/>
    </row>
    <row r="3" spans="1:5" ht="12.75" customHeight="1">
      <c r="A3" s="215" t="s">
        <v>18</v>
      </c>
      <c r="B3" s="215"/>
      <c r="C3" s="215"/>
      <c r="D3" s="215"/>
      <c r="E3" s="215"/>
    </row>
    <row r="4" spans="1:5" ht="12" customHeight="1">
      <c r="A4" s="216" t="s">
        <v>328</v>
      </c>
      <c r="B4" s="216"/>
      <c r="C4" s="216"/>
      <c r="D4" s="216"/>
      <c r="E4" s="216"/>
    </row>
    <row r="5" spans="1:5" ht="12.75" customHeight="1">
      <c r="A5" s="218" t="s">
        <v>83</v>
      </c>
      <c r="B5" s="217" t="s">
        <v>208</v>
      </c>
      <c r="C5" s="217"/>
      <c r="D5" s="90" t="s">
        <v>125</v>
      </c>
      <c r="E5" s="41" t="s">
        <v>124</v>
      </c>
    </row>
    <row r="6" spans="1:5" ht="12.75" customHeight="1">
      <c r="A6" s="230"/>
      <c r="B6" s="36">
        <v>2015</v>
      </c>
      <c r="C6" s="41">
        <v>2016</v>
      </c>
      <c r="D6" s="91" t="s">
        <v>64</v>
      </c>
      <c r="E6" s="23" t="s">
        <v>64</v>
      </c>
    </row>
    <row r="7" spans="1:5" ht="12.75" customHeight="1">
      <c r="A7" s="182" t="s">
        <v>85</v>
      </c>
      <c r="B7" s="180">
        <v>27056.551440000003</v>
      </c>
      <c r="C7" s="180">
        <v>40273.54289</v>
      </c>
      <c r="D7" s="118">
        <f aca="true" t="shared" si="0" ref="D7:D40">(C7/B7-1)*100</f>
        <v>48.84950500550558</v>
      </c>
      <c r="E7" s="118">
        <f aca="true" t="shared" si="1" ref="E7:E17">C7/$C$48*100</f>
        <v>23.778119008056265</v>
      </c>
    </row>
    <row r="8" spans="1:5" ht="12.75" customHeight="1">
      <c r="A8" s="181" t="s">
        <v>89</v>
      </c>
      <c r="B8" s="179">
        <v>18327.00063</v>
      </c>
      <c r="C8" s="179">
        <v>21723.41828</v>
      </c>
      <c r="D8" s="60">
        <f t="shared" si="0"/>
        <v>18.532315890469864</v>
      </c>
      <c r="E8" s="60">
        <f t="shared" si="1"/>
        <v>12.825840193262048</v>
      </c>
    </row>
    <row r="9" spans="1:5" ht="12.75" customHeight="1">
      <c r="A9" s="181" t="s">
        <v>94</v>
      </c>
      <c r="B9" s="179">
        <v>27203.91128</v>
      </c>
      <c r="C9" s="179">
        <v>20028.8198</v>
      </c>
      <c r="D9" s="60">
        <f t="shared" si="0"/>
        <v>-26.375220115039276</v>
      </c>
      <c r="E9" s="60">
        <f t="shared" si="1"/>
        <v>11.825323192848945</v>
      </c>
    </row>
    <row r="10" spans="1:8" ht="12.75" customHeight="1">
      <c r="A10" s="181" t="s">
        <v>87</v>
      </c>
      <c r="B10" s="179">
        <v>1277.7506</v>
      </c>
      <c r="C10" s="179">
        <v>14190.483199999999</v>
      </c>
      <c r="D10" s="60">
        <f t="shared" si="0"/>
        <v>1010.5831764039085</v>
      </c>
      <c r="E10" s="60">
        <f t="shared" si="1"/>
        <v>8.378279488175</v>
      </c>
      <c r="G10" s="29"/>
      <c r="H10" s="29"/>
    </row>
    <row r="11" spans="1:5" ht="12.75" customHeight="1">
      <c r="A11" s="181" t="s">
        <v>233</v>
      </c>
      <c r="B11" s="179">
        <v>9375.58219</v>
      </c>
      <c r="C11" s="179">
        <v>12017.96869</v>
      </c>
      <c r="D11" s="60">
        <f t="shared" si="0"/>
        <v>28.18370578435514</v>
      </c>
      <c r="E11" s="60">
        <f t="shared" si="1"/>
        <v>7.095593514740665</v>
      </c>
    </row>
    <row r="12" spans="1:5" ht="12.75" customHeight="1">
      <c r="A12" s="181" t="s">
        <v>232</v>
      </c>
      <c r="B12" s="179">
        <v>10959.195800000001</v>
      </c>
      <c r="C12" s="179">
        <v>9265.0726</v>
      </c>
      <c r="D12" s="60">
        <f t="shared" si="0"/>
        <v>-15.458462745961722</v>
      </c>
      <c r="E12" s="60">
        <f t="shared" si="1"/>
        <v>5.470241331953531</v>
      </c>
    </row>
    <row r="13" spans="1:5" ht="12.75" customHeight="1">
      <c r="A13" s="181" t="s">
        <v>231</v>
      </c>
      <c r="B13" s="179">
        <v>10499.54552</v>
      </c>
      <c r="C13" s="179">
        <v>9197.935</v>
      </c>
      <c r="D13" s="60">
        <f t="shared" si="0"/>
        <v>-12.396827248575992</v>
      </c>
      <c r="E13" s="60">
        <f t="shared" si="1"/>
        <v>5.4306022605394375</v>
      </c>
    </row>
    <row r="14" spans="1:5" ht="12.75" customHeight="1">
      <c r="A14" s="181" t="s">
        <v>143</v>
      </c>
      <c r="B14" s="179">
        <v>7223.99345</v>
      </c>
      <c r="C14" s="179">
        <v>5708.46738</v>
      </c>
      <c r="D14" s="60">
        <f t="shared" si="0"/>
        <v>-20.979062072654564</v>
      </c>
      <c r="E14" s="60">
        <f t="shared" si="1"/>
        <v>3.37036692018846</v>
      </c>
    </row>
    <row r="15" spans="1:5" ht="12.75" customHeight="1">
      <c r="A15" s="181" t="s">
        <v>92</v>
      </c>
      <c r="B15" s="179">
        <v>3512.94437</v>
      </c>
      <c r="C15" s="179">
        <v>5673.76347</v>
      </c>
      <c r="D15" s="60">
        <f t="shared" si="0"/>
        <v>61.510199775808005</v>
      </c>
      <c r="E15" s="60">
        <f t="shared" si="1"/>
        <v>3.34987719808284</v>
      </c>
    </row>
    <row r="16" spans="1:6" ht="12.75" customHeight="1">
      <c r="A16" s="181" t="s">
        <v>142</v>
      </c>
      <c r="B16" s="179">
        <v>8196.15524</v>
      </c>
      <c r="C16" s="179">
        <v>4898.9537900000005</v>
      </c>
      <c r="D16" s="60">
        <f t="shared" si="0"/>
        <v>-40.22863590856046</v>
      </c>
      <c r="E16" s="60">
        <f t="shared" si="1"/>
        <v>2.892417648771409</v>
      </c>
      <c r="F16" s="73"/>
    </row>
    <row r="17" spans="1:5" ht="12.75" customHeight="1">
      <c r="A17" s="181" t="s">
        <v>235</v>
      </c>
      <c r="B17" s="179">
        <v>4896.4524599999995</v>
      </c>
      <c r="C17" s="179">
        <v>4428.88059</v>
      </c>
      <c r="D17" s="60">
        <f t="shared" si="0"/>
        <v>-9.549196562606877</v>
      </c>
      <c r="E17" s="60">
        <f t="shared" si="1"/>
        <v>2.6148792031812835</v>
      </c>
    </row>
    <row r="18" spans="1:5" ht="12.75" customHeight="1">
      <c r="A18" s="181" t="s">
        <v>170</v>
      </c>
      <c r="B18" s="179">
        <v>5710.3234</v>
      </c>
      <c r="C18" s="179">
        <v>4384.17437</v>
      </c>
      <c r="D18" s="60">
        <f t="shared" si="0"/>
        <v>-23.22371146264677</v>
      </c>
      <c r="E18" s="60">
        <f aca="true" t="shared" si="2" ref="E18:E44">C18/$C$48*100</f>
        <v>2.588483963446259</v>
      </c>
    </row>
    <row r="19" spans="1:5" ht="12.75" customHeight="1">
      <c r="A19" s="181" t="s">
        <v>234</v>
      </c>
      <c r="B19" s="179">
        <v>5046.77353</v>
      </c>
      <c r="C19" s="179">
        <v>3985.13557</v>
      </c>
      <c r="D19" s="60">
        <f t="shared" si="0"/>
        <v>-21.035973849216894</v>
      </c>
      <c r="E19" s="60">
        <f t="shared" si="2"/>
        <v>2.352885319911276</v>
      </c>
    </row>
    <row r="20" spans="1:5" ht="12.75" customHeight="1">
      <c r="A20" s="181" t="s">
        <v>95</v>
      </c>
      <c r="B20" s="179">
        <v>3108.84139</v>
      </c>
      <c r="C20" s="179">
        <v>3544.983</v>
      </c>
      <c r="D20" s="60">
        <f t="shared" si="0"/>
        <v>14.029072419162558</v>
      </c>
      <c r="E20" s="60">
        <f t="shared" si="2"/>
        <v>2.09301247436233</v>
      </c>
    </row>
    <row r="21" spans="1:5" ht="12.75" customHeight="1">
      <c r="A21" s="181" t="s">
        <v>144</v>
      </c>
      <c r="B21" s="179">
        <v>3630.11947</v>
      </c>
      <c r="C21" s="179">
        <v>2463.5565699999997</v>
      </c>
      <c r="D21" s="60">
        <f t="shared" si="0"/>
        <v>-32.13566136433522</v>
      </c>
      <c r="E21" s="60">
        <f t="shared" si="2"/>
        <v>1.454521681008703</v>
      </c>
    </row>
    <row r="22" spans="1:5" ht="12.75" customHeight="1">
      <c r="A22" s="181" t="s">
        <v>84</v>
      </c>
      <c r="B22" s="179">
        <v>2363.61008</v>
      </c>
      <c r="C22" s="179">
        <v>2332.98184</v>
      </c>
      <c r="D22" s="60">
        <f t="shared" si="0"/>
        <v>-1.2958245634153043</v>
      </c>
      <c r="E22" s="60">
        <f t="shared" si="2"/>
        <v>1.3774283525705995</v>
      </c>
    </row>
    <row r="23" spans="1:5" ht="12.75" customHeight="1">
      <c r="A23" s="181" t="s">
        <v>93</v>
      </c>
      <c r="B23" s="179">
        <v>7728.9172</v>
      </c>
      <c r="C23" s="179">
        <v>1267.63998</v>
      </c>
      <c r="D23" s="60">
        <f t="shared" si="0"/>
        <v>-83.59873773780369</v>
      </c>
      <c r="E23" s="60">
        <f t="shared" si="2"/>
        <v>0.748434136677218</v>
      </c>
    </row>
    <row r="24" spans="1:5" ht="12.75" customHeight="1">
      <c r="A24" s="181" t="s">
        <v>168</v>
      </c>
      <c r="B24" s="179">
        <v>5723.98578</v>
      </c>
      <c r="C24" s="179">
        <v>1188.9962</v>
      </c>
      <c r="D24" s="60">
        <f t="shared" si="0"/>
        <v>-79.22782750169586</v>
      </c>
      <c r="E24" s="60">
        <f t="shared" si="2"/>
        <v>0.7020016396607284</v>
      </c>
    </row>
    <row r="25" spans="1:5" ht="12.75" customHeight="1">
      <c r="A25" s="181" t="s">
        <v>270</v>
      </c>
      <c r="B25" s="179">
        <v>718.59693</v>
      </c>
      <c r="C25" s="179">
        <v>791.02401</v>
      </c>
      <c r="D25" s="60">
        <f t="shared" si="0"/>
        <v>10.078957615363038</v>
      </c>
      <c r="E25" s="60">
        <f t="shared" si="2"/>
        <v>0.4670327390709948</v>
      </c>
    </row>
    <row r="26" spans="1:5" ht="12.75" customHeight="1">
      <c r="A26" s="181" t="s">
        <v>141</v>
      </c>
      <c r="B26" s="179">
        <v>8160.67457</v>
      </c>
      <c r="C26" s="179">
        <v>428.58194</v>
      </c>
      <c r="D26" s="60">
        <f t="shared" si="0"/>
        <v>-94.74820449800144</v>
      </c>
      <c r="E26" s="60">
        <f t="shared" si="2"/>
        <v>0.253041367675503</v>
      </c>
    </row>
    <row r="27" spans="1:5" ht="12.75" customHeight="1">
      <c r="A27" s="181" t="s">
        <v>237</v>
      </c>
      <c r="B27" s="179">
        <v>304.50660999999997</v>
      </c>
      <c r="C27" s="179">
        <v>321.60535999999996</v>
      </c>
      <c r="D27" s="60">
        <f t="shared" si="0"/>
        <v>5.615231143915067</v>
      </c>
      <c r="E27" s="60">
        <f t="shared" si="2"/>
        <v>0.18988074986587747</v>
      </c>
    </row>
    <row r="28" spans="1:5" ht="12.75" customHeight="1">
      <c r="A28" s="181" t="s">
        <v>267</v>
      </c>
      <c r="B28" s="179">
        <v>322.90331</v>
      </c>
      <c r="C28" s="179">
        <v>286.95882</v>
      </c>
      <c r="D28" s="60">
        <f t="shared" si="0"/>
        <v>-11.131657337300126</v>
      </c>
      <c r="E28" s="60">
        <f t="shared" si="2"/>
        <v>0.16942489989043516</v>
      </c>
    </row>
    <row r="29" spans="1:5" ht="12.75" customHeight="1">
      <c r="A29" s="181" t="s">
        <v>238</v>
      </c>
      <c r="B29" s="179">
        <v>274.96891</v>
      </c>
      <c r="C29" s="179">
        <v>252.96778</v>
      </c>
      <c r="D29" s="60">
        <f t="shared" si="0"/>
        <v>-8.001315494177142</v>
      </c>
      <c r="E29" s="60">
        <f t="shared" si="2"/>
        <v>0.14935606719460873</v>
      </c>
    </row>
    <row r="30" spans="1:5" ht="12.75" customHeight="1">
      <c r="A30" s="181" t="s">
        <v>251</v>
      </c>
      <c r="B30" s="179">
        <v>171.19508</v>
      </c>
      <c r="C30" s="179">
        <v>252.52862</v>
      </c>
      <c r="D30" s="60">
        <f t="shared" si="0"/>
        <v>47.509274215123476</v>
      </c>
      <c r="E30" s="60">
        <f t="shared" si="2"/>
        <v>0.1490967803776505</v>
      </c>
    </row>
    <row r="31" spans="1:5" ht="12.75" customHeight="1">
      <c r="A31" s="181" t="s">
        <v>236</v>
      </c>
      <c r="B31" s="179">
        <v>260.568</v>
      </c>
      <c r="C31" s="179">
        <v>194.07804000000002</v>
      </c>
      <c r="D31" s="60">
        <f t="shared" si="0"/>
        <v>-25.517316017316006</v>
      </c>
      <c r="E31" s="60">
        <f t="shared" si="2"/>
        <v>0.11458665915176217</v>
      </c>
    </row>
    <row r="32" spans="1:5" ht="12.75" customHeight="1">
      <c r="A32" s="181" t="s">
        <v>97</v>
      </c>
      <c r="B32" s="179">
        <v>196.63481</v>
      </c>
      <c r="C32" s="179">
        <v>80.80508</v>
      </c>
      <c r="D32" s="60">
        <f t="shared" si="0"/>
        <v>-58.90601465732339</v>
      </c>
      <c r="E32" s="60">
        <f t="shared" si="2"/>
        <v>0.047708561770774656</v>
      </c>
    </row>
    <row r="33" spans="1:5" ht="12.75" customHeight="1">
      <c r="A33" s="181" t="s">
        <v>271</v>
      </c>
      <c r="B33" s="179">
        <v>108.29911</v>
      </c>
      <c r="C33" s="179">
        <v>75.06514</v>
      </c>
      <c r="D33" s="60">
        <f t="shared" si="0"/>
        <v>-30.68720509337519</v>
      </c>
      <c r="E33" s="60">
        <f t="shared" si="2"/>
        <v>0.04431961293178408</v>
      </c>
    </row>
    <row r="34" spans="1:5" ht="12.75" customHeight="1">
      <c r="A34" s="181" t="s">
        <v>268</v>
      </c>
      <c r="B34" s="179">
        <v>0</v>
      </c>
      <c r="C34" s="179">
        <v>70.318</v>
      </c>
      <c r="D34" s="60"/>
      <c r="E34" s="60">
        <f t="shared" si="2"/>
        <v>0.041516828479067555</v>
      </c>
    </row>
    <row r="35" spans="1:5" ht="12.75" customHeight="1">
      <c r="A35" s="181" t="s">
        <v>88</v>
      </c>
      <c r="B35" s="179">
        <v>22.05168</v>
      </c>
      <c r="C35" s="179">
        <v>15.70249</v>
      </c>
      <c r="D35" s="60">
        <f t="shared" si="0"/>
        <v>-28.792318771177527</v>
      </c>
      <c r="E35" s="60">
        <f t="shared" si="2"/>
        <v>0.009270991553005965</v>
      </c>
    </row>
    <row r="36" spans="1:5" ht="12.75" customHeight="1">
      <c r="A36" s="181" t="s">
        <v>290</v>
      </c>
      <c r="B36" s="179">
        <v>0</v>
      </c>
      <c r="C36" s="179">
        <v>15</v>
      </c>
      <c r="D36" s="60"/>
      <c r="E36" s="60">
        <f t="shared" si="2"/>
        <v>0.008856230654825412</v>
      </c>
    </row>
    <row r="37" spans="1:5" ht="12.75" customHeight="1">
      <c r="A37" s="181" t="s">
        <v>96</v>
      </c>
      <c r="B37" s="179">
        <v>2.043</v>
      </c>
      <c r="C37" s="179">
        <v>4.3568999999999996</v>
      </c>
      <c r="D37" s="60">
        <f t="shared" si="0"/>
        <v>113.25991189427307</v>
      </c>
      <c r="E37" s="60">
        <f t="shared" si="2"/>
        <v>0.002572380756000589</v>
      </c>
    </row>
    <row r="38" spans="1:5" ht="12.75" customHeight="1">
      <c r="A38" s="181" t="s">
        <v>294</v>
      </c>
      <c r="B38" s="179">
        <v>0</v>
      </c>
      <c r="C38" s="179">
        <v>4.016</v>
      </c>
      <c r="D38" s="60"/>
      <c r="E38" s="60">
        <f t="shared" si="2"/>
        <v>0.0023711081539852566</v>
      </c>
    </row>
    <row r="39" spans="1:5" ht="12.75" customHeight="1">
      <c r="A39" s="181" t="s">
        <v>91</v>
      </c>
      <c r="B39" s="179">
        <v>5.7314300000000005</v>
      </c>
      <c r="C39" s="179">
        <v>3.84282</v>
      </c>
      <c r="D39" s="60">
        <f t="shared" si="0"/>
        <v>-32.95181132806299</v>
      </c>
      <c r="E39" s="60">
        <f t="shared" si="2"/>
        <v>0.0022688600189984124</v>
      </c>
    </row>
    <row r="40" spans="1:5" ht="12.75" customHeight="1">
      <c r="A40" s="181" t="s">
        <v>265</v>
      </c>
      <c r="B40" s="179">
        <v>15.1808</v>
      </c>
      <c r="C40" s="179">
        <v>0.32080000000000003</v>
      </c>
      <c r="D40" s="60">
        <f t="shared" si="0"/>
        <v>-97.88680438448567</v>
      </c>
      <c r="E40" s="60">
        <f t="shared" si="2"/>
        <v>0.00018940525293786615</v>
      </c>
    </row>
    <row r="41" spans="1:5" ht="12.75" customHeight="1">
      <c r="A41" s="181" t="s">
        <v>86</v>
      </c>
      <c r="B41" s="179">
        <v>0</v>
      </c>
      <c r="C41" s="179">
        <v>0.16</v>
      </c>
      <c r="D41" s="60"/>
      <c r="E41" s="60">
        <f t="shared" si="2"/>
        <v>9.446646031813772E-05</v>
      </c>
    </row>
    <row r="42" spans="1:5" ht="12.75" customHeight="1">
      <c r="A42" s="181" t="s">
        <v>230</v>
      </c>
      <c r="B42" s="179">
        <v>0</v>
      </c>
      <c r="C42" s="179">
        <v>0.1253</v>
      </c>
      <c r="D42" s="60"/>
      <c r="E42" s="60">
        <f t="shared" si="2"/>
        <v>7.39790467366416E-05</v>
      </c>
    </row>
    <row r="43" spans="1:5" ht="12.75" customHeight="1">
      <c r="A43" s="181" t="s">
        <v>263</v>
      </c>
      <c r="B43" s="179">
        <v>0</v>
      </c>
      <c r="C43" s="179">
        <v>0.048</v>
      </c>
      <c r="D43" s="60"/>
      <c r="E43" s="60">
        <f t="shared" si="2"/>
        <v>2.8339938095441314E-05</v>
      </c>
    </row>
    <row r="44" spans="1:5" ht="12.75" customHeight="1">
      <c r="A44" s="181" t="s">
        <v>291</v>
      </c>
      <c r="B44" s="179">
        <v>0.11065000000000001</v>
      </c>
      <c r="C44" s="179">
        <v>0.00414</v>
      </c>
      <c r="D44" s="60"/>
      <c r="E44" s="60">
        <f t="shared" si="2"/>
        <v>2.4443196607318134E-06</v>
      </c>
    </row>
    <row r="45" spans="1:5" ht="12.75" customHeight="1">
      <c r="A45" s="181" t="s">
        <v>166</v>
      </c>
      <c r="B45" s="179">
        <v>147.615</v>
      </c>
      <c r="C45" s="179">
        <v>0</v>
      </c>
      <c r="D45" s="60"/>
      <c r="E45" s="60"/>
    </row>
    <row r="46" spans="1:5" ht="12.75" customHeight="1">
      <c r="A46" s="181" t="s">
        <v>274</v>
      </c>
      <c r="B46" s="179">
        <v>147.715</v>
      </c>
      <c r="C46" s="179">
        <v>0</v>
      </c>
      <c r="D46" s="60"/>
      <c r="E46" s="60"/>
    </row>
    <row r="47" spans="1:5" ht="12.75" customHeight="1">
      <c r="A47" s="181" t="s">
        <v>269</v>
      </c>
      <c r="B47" s="179">
        <v>64.60812</v>
      </c>
      <c r="C47" s="179">
        <v>0</v>
      </c>
      <c r="D47" s="60"/>
      <c r="E47" s="60"/>
    </row>
    <row r="48" spans="1:5" ht="12.75" customHeight="1">
      <c r="A48" s="21" t="s">
        <v>77</v>
      </c>
      <c r="B48" s="26">
        <f>SUM(B7:B47)</f>
        <v>172765.05683999998</v>
      </c>
      <c r="C48" s="26">
        <f>SUM(C7:C47)</f>
        <v>169372.28245999996</v>
      </c>
      <c r="D48" s="60">
        <f>(C48/B48-1)*100</f>
        <v>-1.9638082156521408</v>
      </c>
      <c r="E48" s="60">
        <f>C48/$C$48*100</f>
        <v>100</v>
      </c>
    </row>
    <row r="49" spans="1:5" ht="12.75" customHeight="1">
      <c r="A49" s="47" t="s">
        <v>195</v>
      </c>
      <c r="B49" s="48"/>
      <c r="C49" s="48"/>
      <c r="D49" s="92"/>
      <c r="E49" s="54"/>
    </row>
    <row r="50" ht="12.75" customHeight="1"/>
    <row r="51" ht="12.75" customHeight="1"/>
  </sheetData>
  <sheetProtection/>
  <mergeCells count="5">
    <mergeCell ref="A1:E1"/>
    <mergeCell ref="A3:E3"/>
    <mergeCell ref="A4:E4"/>
    <mergeCell ref="B5:C5"/>
    <mergeCell ref="A5:A6"/>
  </mergeCells>
  <printOptions horizontalCentered="1"/>
  <pageMargins left="0.5905511811023623" right="0.5905511811023623" top="0.984251968503937" bottom="0.7874015748031497" header="0.5118110236220472" footer="0.1968503937007874"/>
  <pageSetup horizontalDpi="600" verticalDpi="600" orientation="portrait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46"/>
  <sheetViews>
    <sheetView zoomScale="106" zoomScaleNormal="106" zoomScalePageLayoutView="0" workbookViewId="0" topLeftCell="A16">
      <selection activeCell="J14" sqref="J14:N14"/>
    </sheetView>
  </sheetViews>
  <sheetFormatPr defaultColWidth="10.90625" defaultRowHeight="18"/>
  <cols>
    <col min="1" max="1" width="6.36328125" style="10" customWidth="1"/>
    <col min="2" max="2" width="30.6328125" style="10" customWidth="1"/>
    <col min="3" max="4" width="4.36328125" style="10" customWidth="1"/>
    <col min="5" max="5" width="5.2734375" style="10" customWidth="1"/>
    <col min="6" max="6" width="5.6328125" style="10" customWidth="1"/>
    <col min="7" max="7" width="6.2734375" style="10" customWidth="1"/>
    <col min="8" max="8" width="5.36328125" style="10" customWidth="1"/>
    <col min="9" max="9" width="5.0859375" style="10" customWidth="1"/>
    <col min="10" max="11" width="7.36328125" style="10" customWidth="1"/>
    <col min="12" max="12" width="3.90625" style="10" customWidth="1"/>
    <col min="13" max="14" width="7.36328125" style="10" customWidth="1"/>
    <col min="15" max="16384" width="10.90625" style="10" customWidth="1"/>
  </cols>
  <sheetData>
    <row r="1" spans="1:8" ht="13.5" customHeight="1">
      <c r="A1" s="214" t="s">
        <v>9</v>
      </c>
      <c r="B1" s="214"/>
      <c r="C1" s="214"/>
      <c r="D1" s="214"/>
      <c r="E1" s="214"/>
      <c r="F1" s="214"/>
      <c r="G1" s="214"/>
      <c r="H1" s="214"/>
    </row>
    <row r="2" spans="1:8" ht="13.5" customHeight="1">
      <c r="A2" s="34"/>
      <c r="B2" s="34"/>
      <c r="C2" s="34"/>
      <c r="D2" s="34"/>
      <c r="E2" s="34"/>
      <c r="F2" s="34"/>
      <c r="G2" s="34"/>
      <c r="H2" s="34"/>
    </row>
    <row r="3" spans="1:8" ht="13.5" customHeight="1">
      <c r="A3" s="217" t="s">
        <v>145</v>
      </c>
      <c r="B3" s="217"/>
      <c r="C3" s="217"/>
      <c r="D3" s="217"/>
      <c r="E3" s="217"/>
      <c r="F3" s="217"/>
      <c r="G3" s="217"/>
      <c r="H3" s="217"/>
    </row>
    <row r="4" spans="1:8" ht="13.5" customHeight="1">
      <c r="A4" s="222" t="s">
        <v>328</v>
      </c>
      <c r="B4" s="222"/>
      <c r="C4" s="222"/>
      <c r="D4" s="222"/>
      <c r="E4" s="222"/>
      <c r="F4" s="222"/>
      <c r="G4" s="222"/>
      <c r="H4" s="222"/>
    </row>
    <row r="5" spans="1:8" ht="13.5" customHeight="1">
      <c r="A5" s="36" t="s">
        <v>98</v>
      </c>
      <c r="B5" s="218" t="s">
        <v>99</v>
      </c>
      <c r="C5" s="217" t="s">
        <v>100</v>
      </c>
      <c r="D5" s="217"/>
      <c r="E5" s="36" t="s">
        <v>125</v>
      </c>
      <c r="F5" s="217" t="s">
        <v>209</v>
      </c>
      <c r="G5" s="217"/>
      <c r="H5" s="41" t="s">
        <v>125</v>
      </c>
    </row>
    <row r="6" spans="1:8" ht="13.5" customHeight="1">
      <c r="A6" s="50" t="s">
        <v>101</v>
      </c>
      <c r="B6" s="221"/>
      <c r="C6" s="36">
        <v>2015</v>
      </c>
      <c r="D6" s="41">
        <v>2016</v>
      </c>
      <c r="E6" s="50" t="s">
        <v>64</v>
      </c>
      <c r="F6" s="36">
        <v>2015</v>
      </c>
      <c r="G6" s="41">
        <v>2016</v>
      </c>
      <c r="H6" s="23" t="s">
        <v>64</v>
      </c>
    </row>
    <row r="7" spans="1:14" ht="15" customHeight="1">
      <c r="A7" s="56">
        <v>4011000</v>
      </c>
      <c r="B7" s="57" t="s">
        <v>314</v>
      </c>
      <c r="C7" s="180">
        <v>41.268</v>
      </c>
      <c r="D7" s="180">
        <v>39.151360000000004</v>
      </c>
      <c r="E7" s="118">
        <f>(D7/C7-1)*100</f>
        <v>-5.129010371231935</v>
      </c>
      <c r="F7" s="180">
        <v>102.99639</v>
      </c>
      <c r="G7" s="180">
        <v>72.0947</v>
      </c>
      <c r="H7" s="118">
        <f>(G7/F7-1)*100</f>
        <v>-30.00269232737186</v>
      </c>
      <c r="J7" s="29"/>
      <c r="K7" s="29"/>
      <c r="L7" s="29"/>
      <c r="M7" s="29"/>
      <c r="N7" s="29"/>
    </row>
    <row r="8" spans="1:14" ht="15" customHeight="1">
      <c r="A8" s="59">
        <v>4012000</v>
      </c>
      <c r="B8" s="10" t="s">
        <v>309</v>
      </c>
      <c r="C8" s="179">
        <v>593.37879</v>
      </c>
      <c r="D8" s="179">
        <v>999.64324</v>
      </c>
      <c r="E8" s="60">
        <f>(D8/C8-1)*100</f>
        <v>68.46629115273906</v>
      </c>
      <c r="F8" s="179">
        <v>643.0240500000001</v>
      </c>
      <c r="G8" s="179">
        <v>1085.35977</v>
      </c>
      <c r="H8" s="60">
        <f>(G8/F8-1)*100</f>
        <v>68.78991851082394</v>
      </c>
      <c r="J8" s="29"/>
      <c r="K8" s="29"/>
      <c r="L8" s="29"/>
      <c r="M8" s="29"/>
      <c r="N8" s="29"/>
    </row>
    <row r="9" spans="1:8" ht="15" customHeight="1">
      <c r="A9" s="59">
        <v>4013000</v>
      </c>
      <c r="B9" s="10" t="s">
        <v>188</v>
      </c>
      <c r="C9" s="179">
        <v>171.26776</v>
      </c>
      <c r="D9" s="179">
        <v>54.87948</v>
      </c>
      <c r="E9" s="60">
        <f aca="true" t="shared" si="0" ref="E9:E41">(D9/C9-1)*100</f>
        <v>-67.95691144673113</v>
      </c>
      <c r="F9" s="179">
        <v>226.02888000000002</v>
      </c>
      <c r="G9" s="179">
        <v>41.03971</v>
      </c>
      <c r="H9" s="60">
        <f aca="true" t="shared" si="1" ref="H9:H41">(G9/F9-1)*100</f>
        <v>-81.84315650283274</v>
      </c>
    </row>
    <row r="10" spans="1:14" ht="15" customHeight="1">
      <c r="A10" s="59">
        <v>4021000</v>
      </c>
      <c r="B10" s="10" t="s">
        <v>313</v>
      </c>
      <c r="C10" s="179">
        <v>596.52</v>
      </c>
      <c r="D10" s="179">
        <v>1678.776</v>
      </c>
      <c r="E10" s="60">
        <f t="shared" si="0"/>
        <v>181.4282840474754</v>
      </c>
      <c r="F10" s="179">
        <v>2196.6717000000003</v>
      </c>
      <c r="G10" s="179">
        <v>3554.6013700000003</v>
      </c>
      <c r="H10" s="60">
        <f t="shared" si="1"/>
        <v>61.81759750444273</v>
      </c>
      <c r="J10" s="29"/>
      <c r="K10" s="29"/>
      <c r="L10" s="29"/>
      <c r="M10" s="29"/>
      <c r="N10" s="29"/>
    </row>
    <row r="11" spans="1:14" ht="15" customHeight="1">
      <c r="A11" s="59">
        <v>4022112</v>
      </c>
      <c r="B11" s="10" t="s">
        <v>278</v>
      </c>
      <c r="C11" s="179">
        <v>0.28</v>
      </c>
      <c r="D11" s="179">
        <v>0</v>
      </c>
      <c r="E11" s="60"/>
      <c r="F11" s="179">
        <v>0.38</v>
      </c>
      <c r="G11" s="179">
        <v>0</v>
      </c>
      <c r="H11" s="60"/>
      <c r="J11" s="29"/>
      <c r="K11" s="29"/>
      <c r="L11" s="29"/>
      <c r="M11" s="29"/>
      <c r="N11" s="29"/>
    </row>
    <row r="12" spans="1:14" ht="15" customHeight="1">
      <c r="A12" s="59">
        <v>4022115</v>
      </c>
      <c r="B12" s="10" t="s">
        <v>301</v>
      </c>
      <c r="C12" s="179">
        <v>0</v>
      </c>
      <c r="D12" s="179">
        <v>0.15474000000000002</v>
      </c>
      <c r="E12" s="60"/>
      <c r="F12" s="179">
        <v>0</v>
      </c>
      <c r="G12" s="179">
        <v>0.2137</v>
      </c>
      <c r="H12" s="60"/>
      <c r="J12" s="29"/>
      <c r="K12" s="29"/>
      <c r="L12" s="29"/>
      <c r="M12" s="29"/>
      <c r="N12" s="29"/>
    </row>
    <row r="13" spans="1:14" ht="15" customHeight="1">
      <c r="A13" s="59">
        <v>4022116</v>
      </c>
      <c r="B13" s="10" t="s">
        <v>280</v>
      </c>
      <c r="C13" s="179">
        <v>154.05</v>
      </c>
      <c r="D13" s="179">
        <v>23</v>
      </c>
      <c r="E13" s="60">
        <f t="shared" si="0"/>
        <v>-85.06978253813698</v>
      </c>
      <c r="F13" s="179">
        <v>707.0895</v>
      </c>
      <c r="G13" s="179">
        <v>105.57</v>
      </c>
      <c r="H13" s="60">
        <f t="shared" si="1"/>
        <v>-85.06978253813698</v>
      </c>
      <c r="J13" s="29"/>
      <c r="K13" s="29"/>
      <c r="L13" s="29"/>
      <c r="M13" s="29"/>
      <c r="N13" s="29"/>
    </row>
    <row r="14" spans="1:14" ht="15" customHeight="1">
      <c r="A14" s="59">
        <v>4022117</v>
      </c>
      <c r="B14" s="10" t="s">
        <v>302</v>
      </c>
      <c r="C14" s="179">
        <v>58.475139999999996</v>
      </c>
      <c r="D14" s="179">
        <v>77.58767999999999</v>
      </c>
      <c r="E14" s="60">
        <f t="shared" si="0"/>
        <v>32.684898231966606</v>
      </c>
      <c r="F14" s="179">
        <v>21.6304</v>
      </c>
      <c r="G14" s="179">
        <v>22.994</v>
      </c>
      <c r="H14" s="60">
        <f t="shared" si="1"/>
        <v>6.304090539241058</v>
      </c>
      <c r="J14" s="29"/>
      <c r="K14" s="29"/>
      <c r="L14" s="29"/>
      <c r="M14" s="29"/>
      <c r="N14" s="29"/>
    </row>
    <row r="15" spans="1:14" ht="15" customHeight="1">
      <c r="A15" s="59">
        <v>4022118</v>
      </c>
      <c r="B15" s="10" t="s">
        <v>303</v>
      </c>
      <c r="C15" s="179">
        <v>5951.142</v>
      </c>
      <c r="D15" s="179">
        <v>6540.4392</v>
      </c>
      <c r="E15" s="60">
        <f t="shared" si="0"/>
        <v>9.902254054767967</v>
      </c>
      <c r="F15" s="179">
        <v>19248.95337</v>
      </c>
      <c r="G15" s="179">
        <v>15471.72106</v>
      </c>
      <c r="H15" s="60">
        <f t="shared" si="1"/>
        <v>-19.623052939007668</v>
      </c>
      <c r="J15" s="29"/>
      <c r="K15" s="29"/>
      <c r="L15" s="29"/>
      <c r="M15" s="29"/>
      <c r="N15" s="29"/>
    </row>
    <row r="16" spans="1:8" ht="15" customHeight="1">
      <c r="A16" s="59">
        <v>4022120</v>
      </c>
      <c r="B16" s="10" t="s">
        <v>194</v>
      </c>
      <c r="C16" s="179">
        <v>85.378454</v>
      </c>
      <c r="D16" s="179">
        <v>34.1112</v>
      </c>
      <c r="E16" s="60">
        <f t="shared" si="0"/>
        <v>-60.04706292760935</v>
      </c>
      <c r="F16" s="179">
        <v>201.1736</v>
      </c>
      <c r="G16" s="179">
        <v>44.7331</v>
      </c>
      <c r="H16" s="60">
        <f t="shared" si="1"/>
        <v>-77.76393125141668</v>
      </c>
    </row>
    <row r="17" spans="1:8" ht="15" customHeight="1">
      <c r="A17" s="59">
        <v>4022911</v>
      </c>
      <c r="B17" s="10" t="s">
        <v>304</v>
      </c>
      <c r="C17" s="179">
        <v>22.118146</v>
      </c>
      <c r="D17" s="179">
        <v>18.7119533</v>
      </c>
      <c r="E17" s="60">
        <f t="shared" si="0"/>
        <v>-15.399991934224499</v>
      </c>
      <c r="F17" s="179">
        <v>36.31334</v>
      </c>
      <c r="G17" s="179">
        <v>38.50533</v>
      </c>
      <c r="H17" s="60">
        <f t="shared" si="1"/>
        <v>6.036321638273989</v>
      </c>
    </row>
    <row r="18" spans="1:14" ht="15" customHeight="1">
      <c r="A18" s="59">
        <v>4022916</v>
      </c>
      <c r="B18" s="10" t="s">
        <v>243</v>
      </c>
      <c r="C18" s="179">
        <v>27.146</v>
      </c>
      <c r="D18" s="179">
        <v>14.9184</v>
      </c>
      <c r="E18" s="60">
        <f t="shared" si="0"/>
        <v>-45.04383702939659</v>
      </c>
      <c r="F18" s="179">
        <v>71.52458</v>
      </c>
      <c r="G18" s="179">
        <v>37.925</v>
      </c>
      <c r="H18" s="60">
        <f t="shared" si="1"/>
        <v>-46.97627025562402</v>
      </c>
      <c r="J18" s="29"/>
      <c r="K18" s="29"/>
      <c r="L18" s="29"/>
      <c r="M18" s="29"/>
      <c r="N18" s="29"/>
    </row>
    <row r="19" spans="1:14" ht="15" customHeight="1">
      <c r="A19" s="59">
        <v>4022918</v>
      </c>
      <c r="B19" s="10" t="s">
        <v>285</v>
      </c>
      <c r="C19" s="179">
        <v>32.4152</v>
      </c>
      <c r="D19" s="179">
        <v>48.251599999999996</v>
      </c>
      <c r="E19" s="60">
        <f t="shared" si="0"/>
        <v>48.85485821466471</v>
      </c>
      <c r="F19" s="179">
        <v>118.06764</v>
      </c>
      <c r="G19" s="179">
        <v>172.61389000000003</v>
      </c>
      <c r="H19" s="60">
        <f t="shared" si="1"/>
        <v>46.19915329890563</v>
      </c>
      <c r="J19" s="29"/>
      <c r="K19" s="29"/>
      <c r="L19" s="29"/>
      <c r="M19" s="29"/>
      <c r="N19" s="29"/>
    </row>
    <row r="20" spans="1:8" ht="15" customHeight="1">
      <c r="A20" s="59">
        <v>4022920</v>
      </c>
      <c r="B20" s="10" t="s">
        <v>242</v>
      </c>
      <c r="C20" s="179">
        <v>0.936</v>
      </c>
      <c r="D20" s="179">
        <v>0.243</v>
      </c>
      <c r="E20" s="60">
        <f t="shared" si="0"/>
        <v>-74.03846153846155</v>
      </c>
      <c r="F20" s="179">
        <v>1.64736</v>
      </c>
      <c r="G20" s="179">
        <v>3.27089</v>
      </c>
      <c r="H20" s="60">
        <f t="shared" si="1"/>
        <v>98.5534430846931</v>
      </c>
    </row>
    <row r="21" spans="1:8" ht="15" customHeight="1">
      <c r="A21" s="59">
        <v>4029110</v>
      </c>
      <c r="B21" s="10" t="s">
        <v>249</v>
      </c>
      <c r="C21" s="179">
        <v>1.08</v>
      </c>
      <c r="D21" s="179">
        <v>51.13003</v>
      </c>
      <c r="E21" s="60">
        <f t="shared" si="0"/>
        <v>4634.262037037036</v>
      </c>
      <c r="F21" s="179">
        <v>2.322</v>
      </c>
      <c r="G21" s="179">
        <v>33.63234</v>
      </c>
      <c r="H21" s="60">
        <f t="shared" si="1"/>
        <v>1348.4211886304909</v>
      </c>
    </row>
    <row r="22" spans="1:8" ht="14.25" customHeight="1">
      <c r="A22" s="59">
        <v>4029120</v>
      </c>
      <c r="B22" s="10" t="s">
        <v>169</v>
      </c>
      <c r="C22" s="179">
        <v>225.02189</v>
      </c>
      <c r="D22" s="179">
        <v>269.43002</v>
      </c>
      <c r="E22" s="60">
        <f t="shared" si="0"/>
        <v>19.735026667849965</v>
      </c>
      <c r="F22" s="179">
        <v>57.75174</v>
      </c>
      <c r="G22" s="179">
        <v>184.15246</v>
      </c>
      <c r="H22" s="60">
        <f t="shared" si="1"/>
        <v>218.8691111298118</v>
      </c>
    </row>
    <row r="23" spans="1:8" ht="15" customHeight="1">
      <c r="A23" s="59">
        <v>4029910</v>
      </c>
      <c r="B23" s="10" t="s">
        <v>81</v>
      </c>
      <c r="C23" s="179">
        <v>27896.892074</v>
      </c>
      <c r="D23" s="179">
        <v>28998.398054</v>
      </c>
      <c r="E23" s="60">
        <f t="shared" si="0"/>
        <v>3.9484899503432924</v>
      </c>
      <c r="F23" s="179">
        <v>47809.252380000005</v>
      </c>
      <c r="G23" s="179">
        <v>42296.30552</v>
      </c>
      <c r="H23" s="60">
        <f t="shared" si="1"/>
        <v>-11.531129615208602</v>
      </c>
    </row>
    <row r="24" spans="1:8" ht="15" customHeight="1">
      <c r="A24" s="59">
        <v>4029990</v>
      </c>
      <c r="B24" s="10" t="s">
        <v>305</v>
      </c>
      <c r="C24" s="179">
        <v>46.612981500000004</v>
      </c>
      <c r="D24" s="179">
        <v>75.5316249</v>
      </c>
      <c r="E24" s="60">
        <f t="shared" si="0"/>
        <v>62.03989204166225</v>
      </c>
      <c r="F24" s="179">
        <v>121.99121000000001</v>
      </c>
      <c r="G24" s="179">
        <v>163.08466</v>
      </c>
      <c r="H24" s="60">
        <f t="shared" si="1"/>
        <v>33.68558275633138</v>
      </c>
    </row>
    <row r="25" spans="1:8" ht="15" customHeight="1">
      <c r="A25" s="59">
        <v>4031000</v>
      </c>
      <c r="B25" s="10" t="s">
        <v>79</v>
      </c>
      <c r="C25" s="179">
        <v>317.82153000000005</v>
      </c>
      <c r="D25" s="179">
        <v>443.78628999999995</v>
      </c>
      <c r="E25" s="60">
        <f t="shared" si="0"/>
        <v>39.63380328576225</v>
      </c>
      <c r="F25" s="179">
        <v>416.99689</v>
      </c>
      <c r="G25" s="179">
        <v>1473.27378</v>
      </c>
      <c r="H25" s="60">
        <f t="shared" si="1"/>
        <v>253.3056997139715</v>
      </c>
    </row>
    <row r="26" spans="1:13" ht="15" customHeight="1">
      <c r="A26" s="59">
        <v>4039000</v>
      </c>
      <c r="B26" s="10" t="s">
        <v>183</v>
      </c>
      <c r="C26" s="179">
        <v>0.289</v>
      </c>
      <c r="D26" s="179">
        <v>1.9906</v>
      </c>
      <c r="E26" s="60">
        <f t="shared" si="0"/>
        <v>588.7889273356402</v>
      </c>
      <c r="F26" s="179">
        <v>1.734</v>
      </c>
      <c r="G26" s="179">
        <v>0.94464</v>
      </c>
      <c r="H26" s="60">
        <f t="shared" si="1"/>
        <v>-45.522491349480966</v>
      </c>
      <c r="J26" s="29"/>
      <c r="K26" s="29"/>
      <c r="L26" s="29"/>
      <c r="M26" s="29"/>
    </row>
    <row r="27" spans="1:8" ht="15" customHeight="1">
      <c r="A27" s="59">
        <v>4041000</v>
      </c>
      <c r="B27" s="10" t="s">
        <v>102</v>
      </c>
      <c r="C27" s="179">
        <v>9579.40325</v>
      </c>
      <c r="D27" s="179">
        <v>15212.004</v>
      </c>
      <c r="E27" s="60">
        <f t="shared" si="0"/>
        <v>58.7990775938992</v>
      </c>
      <c r="F27" s="179">
        <v>10419.8498</v>
      </c>
      <c r="G27" s="179">
        <v>10410.805199999999</v>
      </c>
      <c r="H27" s="60">
        <f t="shared" si="1"/>
        <v>-0.0868016350869194</v>
      </c>
    </row>
    <row r="28" spans="1:8" ht="15" customHeight="1">
      <c r="A28" s="59">
        <v>4049000</v>
      </c>
      <c r="B28" s="10" t="s">
        <v>177</v>
      </c>
      <c r="C28" s="179">
        <v>0</v>
      </c>
      <c r="D28" s="179">
        <v>2.4</v>
      </c>
      <c r="E28" s="60"/>
      <c r="F28" s="179">
        <v>0</v>
      </c>
      <c r="G28" s="179">
        <v>0.8</v>
      </c>
      <c r="H28" s="60"/>
    </row>
    <row r="29" spans="1:13" ht="15" customHeight="1">
      <c r="A29" s="59">
        <v>4051000</v>
      </c>
      <c r="B29" s="10" t="s">
        <v>103</v>
      </c>
      <c r="C29" s="179">
        <v>1381.8292099999999</v>
      </c>
      <c r="D29" s="179">
        <v>1205.7439</v>
      </c>
      <c r="E29" s="60">
        <f t="shared" si="0"/>
        <v>-12.742914155071306</v>
      </c>
      <c r="F29" s="179">
        <v>5439.200940000001</v>
      </c>
      <c r="G29" s="179">
        <v>4380.343879999999</v>
      </c>
      <c r="H29" s="60">
        <f t="shared" si="1"/>
        <v>-19.46714364261014</v>
      </c>
      <c r="J29" s="29"/>
      <c r="K29" s="29"/>
      <c r="L29" s="29"/>
      <c r="M29" s="29"/>
    </row>
    <row r="30" spans="1:8" ht="15" customHeight="1">
      <c r="A30" s="59">
        <v>4059000</v>
      </c>
      <c r="B30" s="10" t="s">
        <v>306</v>
      </c>
      <c r="C30" s="179">
        <v>2394</v>
      </c>
      <c r="D30" s="179">
        <v>2484.4</v>
      </c>
      <c r="E30" s="60">
        <f t="shared" si="0"/>
        <v>3.7761069340016773</v>
      </c>
      <c r="F30" s="179">
        <v>8088.5242800000005</v>
      </c>
      <c r="G30" s="179">
        <v>8874.78724</v>
      </c>
      <c r="H30" s="60">
        <f t="shared" si="1"/>
        <v>9.720722010368977</v>
      </c>
    </row>
    <row r="31" spans="1:8" ht="15" customHeight="1">
      <c r="A31" s="59"/>
      <c r="C31" s="26"/>
      <c r="D31" s="26"/>
      <c r="E31" s="60"/>
      <c r="F31" s="26"/>
      <c r="G31" s="26"/>
      <c r="H31" s="60"/>
    </row>
    <row r="32" spans="1:8" ht="15" customHeight="1">
      <c r="A32" s="59">
        <v>4061000</v>
      </c>
      <c r="B32" s="10" t="s">
        <v>300</v>
      </c>
      <c r="C32" s="179">
        <v>149.4195646</v>
      </c>
      <c r="D32" s="179">
        <v>635.82928</v>
      </c>
      <c r="E32" s="60">
        <f t="shared" si="0"/>
        <v>325.53281539946346</v>
      </c>
      <c r="F32" s="179">
        <v>658.91534</v>
      </c>
      <c r="G32" s="179">
        <v>2398.7382599999996</v>
      </c>
      <c r="H32" s="60">
        <f t="shared" si="1"/>
        <v>264.04346877096526</v>
      </c>
    </row>
    <row r="33" spans="1:8" ht="15" customHeight="1">
      <c r="A33" s="59">
        <v>4062000</v>
      </c>
      <c r="B33" s="10" t="s">
        <v>104</v>
      </c>
      <c r="C33" s="179">
        <v>0.0588</v>
      </c>
      <c r="D33" s="179">
        <v>0.1904</v>
      </c>
      <c r="E33" s="60"/>
      <c r="F33" s="179">
        <v>0.11040000000000001</v>
      </c>
      <c r="G33" s="179">
        <v>2.2526100000000002</v>
      </c>
      <c r="H33" s="60"/>
    </row>
    <row r="34" spans="1:8" ht="15" customHeight="1">
      <c r="A34" s="59">
        <v>4063000</v>
      </c>
      <c r="B34" s="10" t="s">
        <v>286</v>
      </c>
      <c r="C34" s="179">
        <v>0</v>
      </c>
      <c r="D34" s="179">
        <v>0.2665</v>
      </c>
      <c r="E34" s="60"/>
      <c r="F34" s="179">
        <v>0</v>
      </c>
      <c r="G34" s="179">
        <v>1.89818</v>
      </c>
      <c r="H34" s="60"/>
    </row>
    <row r="35" spans="1:8" ht="15" customHeight="1">
      <c r="A35" s="59">
        <v>4064000</v>
      </c>
      <c r="B35" s="10" t="s">
        <v>105</v>
      </c>
      <c r="C35" s="179">
        <v>0</v>
      </c>
      <c r="D35" s="179">
        <v>0.008400000000000001</v>
      </c>
      <c r="E35" s="60"/>
      <c r="F35" s="179">
        <v>0</v>
      </c>
      <c r="G35" s="179">
        <v>0.22596</v>
      </c>
      <c r="H35" s="60"/>
    </row>
    <row r="36" spans="1:8" ht="15" customHeight="1">
      <c r="A36" s="59">
        <v>4069000</v>
      </c>
      <c r="B36" s="10" t="s">
        <v>310</v>
      </c>
      <c r="C36" s="179">
        <v>5347.7930238</v>
      </c>
      <c r="D36" s="179">
        <v>4377.14098</v>
      </c>
      <c r="E36" s="60">
        <f t="shared" si="0"/>
        <v>-18.15051628737644</v>
      </c>
      <c r="F36" s="179">
        <v>21908.92182</v>
      </c>
      <c r="G36" s="179">
        <v>14739.114150000001</v>
      </c>
      <c r="H36" s="60">
        <f t="shared" si="1"/>
        <v>-32.72551579172141</v>
      </c>
    </row>
    <row r="37" spans="1:8" ht="15" customHeight="1">
      <c r="A37" s="59"/>
      <c r="B37" s="10" t="s">
        <v>165</v>
      </c>
      <c r="C37" s="26">
        <f>SUM(C32:C36)</f>
        <v>5497.2713883999995</v>
      </c>
      <c r="D37" s="26">
        <f>SUM(D32:D36)</f>
        <v>5013.43556</v>
      </c>
      <c r="E37" s="60">
        <f t="shared" si="0"/>
        <v>-8.801381525768582</v>
      </c>
      <c r="F37" s="26">
        <f>SUM(F32:F36)</f>
        <v>22567.94756</v>
      </c>
      <c r="G37" s="26">
        <f>SUM(G32:G36)</f>
        <v>17142.229160000003</v>
      </c>
      <c r="H37" s="60">
        <f t="shared" si="1"/>
        <v>-24.04170067116196</v>
      </c>
    </row>
    <row r="38" spans="1:8" ht="15" customHeight="1">
      <c r="A38" s="59"/>
      <c r="C38" s="26"/>
      <c r="D38" s="26"/>
      <c r="E38" s="60"/>
      <c r="F38" s="26"/>
      <c r="G38" s="26"/>
      <c r="H38" s="60"/>
    </row>
    <row r="39" spans="1:8" ht="15" customHeight="1">
      <c r="A39" s="59">
        <v>19011010</v>
      </c>
      <c r="B39" s="10" t="s">
        <v>299</v>
      </c>
      <c r="C39" s="179">
        <v>11315.37918</v>
      </c>
      <c r="D39" s="179">
        <v>14729.85084</v>
      </c>
      <c r="E39" s="60">
        <f t="shared" si="0"/>
        <v>30.175494834809413</v>
      </c>
      <c r="F39" s="179">
        <v>46854.8304</v>
      </c>
      <c r="G39" s="179">
        <v>56389.42275</v>
      </c>
      <c r="H39" s="60">
        <f t="shared" si="1"/>
        <v>20.349219639902905</v>
      </c>
    </row>
    <row r="40" spans="1:8" ht="15" customHeight="1">
      <c r="A40" s="59">
        <v>19019011</v>
      </c>
      <c r="B40" s="10" t="s">
        <v>106</v>
      </c>
      <c r="C40" s="179">
        <v>4901.95254</v>
      </c>
      <c r="D40" s="179">
        <v>5360.777388</v>
      </c>
      <c r="E40" s="60">
        <f t="shared" si="0"/>
        <v>9.360042641294108</v>
      </c>
      <c r="F40" s="179">
        <v>7360.17449</v>
      </c>
      <c r="G40" s="179">
        <v>7309.722269999999</v>
      </c>
      <c r="H40" s="60">
        <f t="shared" si="1"/>
        <v>-0.6854758683852991</v>
      </c>
    </row>
    <row r="41" spans="1:8" ht="15" customHeight="1">
      <c r="A41" s="59">
        <v>22029031</v>
      </c>
      <c r="B41" s="10" t="s">
        <v>307</v>
      </c>
      <c r="C41" s="179">
        <v>58.006800000000005</v>
      </c>
      <c r="D41" s="179">
        <v>65.03712</v>
      </c>
      <c r="E41" s="60">
        <f t="shared" si="0"/>
        <v>12.119820434845563</v>
      </c>
      <c r="F41" s="179">
        <v>48.98034</v>
      </c>
      <c r="G41" s="179">
        <v>58.50137</v>
      </c>
      <c r="H41" s="60">
        <f t="shared" si="1"/>
        <v>19.438472660663454</v>
      </c>
    </row>
    <row r="42" spans="1:8" ht="15" customHeight="1">
      <c r="A42" s="59">
        <v>22029032</v>
      </c>
      <c r="B42" s="10" t="s">
        <v>308</v>
      </c>
      <c r="C42" s="179">
        <v>0</v>
      </c>
      <c r="D42" s="179">
        <v>1.938</v>
      </c>
      <c r="E42" s="60"/>
      <c r="F42" s="179">
        <v>0</v>
      </c>
      <c r="G42" s="179">
        <v>3.6346700000000003</v>
      </c>
      <c r="H42" s="60"/>
    </row>
    <row r="43" spans="1:8" ht="15" customHeight="1">
      <c r="A43" s="21"/>
      <c r="B43" s="10" t="s">
        <v>107</v>
      </c>
      <c r="C43" s="28"/>
      <c r="D43" s="28"/>
      <c r="E43" s="69"/>
      <c r="F43" s="28">
        <f>SUM(F7:F42)-F37</f>
        <v>172765.05684</v>
      </c>
      <c r="G43" s="28">
        <f>SUM(G7:G42)-G37</f>
        <v>169372.28246000002</v>
      </c>
      <c r="H43" s="69">
        <f>(G43/F43-1)*100</f>
        <v>-1.9638082156521297</v>
      </c>
    </row>
    <row r="44" spans="1:8" ht="12">
      <c r="A44" s="47" t="s">
        <v>199</v>
      </c>
      <c r="B44" s="53"/>
      <c r="C44" s="53"/>
      <c r="D44" s="53"/>
      <c r="E44" s="53"/>
      <c r="F44" s="53"/>
      <c r="G44" s="53"/>
      <c r="H44" s="54"/>
    </row>
    <row r="46" ht="12">
      <c r="D46" s="29"/>
    </row>
  </sheetData>
  <sheetProtection/>
  <mergeCells count="6">
    <mergeCell ref="A1:H1"/>
    <mergeCell ref="A3:H3"/>
    <mergeCell ref="A4:H4"/>
    <mergeCell ref="C5:D5"/>
    <mergeCell ref="F5:G5"/>
    <mergeCell ref="B5:B6"/>
  </mergeCells>
  <printOptions horizontalCentered="1"/>
  <pageMargins left="0.5905511811023623" right="0.2755905511811024" top="0.9448818897637796" bottom="0.7874015748031497" header="0.5118110236220472" footer="0.1968503937007874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N39"/>
  <sheetViews>
    <sheetView zoomScaleSheetLayoutView="75" zoomScalePageLayoutView="0" workbookViewId="0" topLeftCell="A1">
      <selection activeCell="F12" sqref="F12"/>
    </sheetView>
  </sheetViews>
  <sheetFormatPr defaultColWidth="10.90625" defaultRowHeight="18"/>
  <cols>
    <col min="1" max="1" width="20.2734375" style="10" customWidth="1"/>
    <col min="2" max="4" width="13.72265625" style="10" customWidth="1"/>
    <col min="5" max="5" width="8.2734375" style="10" customWidth="1"/>
    <col min="6" max="10" width="6.36328125" style="10" customWidth="1"/>
    <col min="11" max="35" width="13.72265625" style="10" customWidth="1"/>
    <col min="36" max="37" width="7.453125" style="10" customWidth="1"/>
    <col min="38" max="38" width="6.72265625" style="10" customWidth="1"/>
    <col min="39" max="39" width="6.0859375" style="10" customWidth="1"/>
    <col min="40" max="40" width="5.453125" style="10" customWidth="1"/>
    <col min="41" max="16384" width="10.90625" style="10" customWidth="1"/>
  </cols>
  <sheetData>
    <row r="1" spans="1:36" ht="14.25" customHeight="1">
      <c r="A1" s="214" t="s">
        <v>11</v>
      </c>
      <c r="B1" s="214"/>
      <c r="C1" s="214"/>
      <c r="D1" s="21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</row>
    <row r="2" spans="1:36" ht="14.2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</row>
    <row r="3" spans="1:36" ht="14.25" customHeight="1">
      <c r="A3" s="236" t="s">
        <v>145</v>
      </c>
      <c r="B3" s="220"/>
      <c r="C3" s="220"/>
      <c r="D3" s="225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</row>
    <row r="4" spans="1:36" ht="14.25" customHeight="1">
      <c r="A4" s="233" t="s">
        <v>329</v>
      </c>
      <c r="B4" s="234"/>
      <c r="C4" s="234"/>
      <c r="D4" s="235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</row>
    <row r="5" spans="1:36" ht="14.25" customHeight="1">
      <c r="A5" s="218" t="s">
        <v>99</v>
      </c>
      <c r="B5" s="36" t="s">
        <v>108</v>
      </c>
      <c r="C5" s="41" t="s">
        <v>109</v>
      </c>
      <c r="D5" s="41" t="s">
        <v>110</v>
      </c>
      <c r="E5" s="34"/>
      <c r="F5" s="46"/>
      <c r="G5" s="46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</row>
    <row r="6" spans="1:36" ht="14.25" customHeight="1">
      <c r="A6" s="221"/>
      <c r="B6" s="50" t="s">
        <v>100</v>
      </c>
      <c r="C6" s="23" t="s">
        <v>209</v>
      </c>
      <c r="D6" s="23" t="s">
        <v>205</v>
      </c>
      <c r="E6" s="34"/>
      <c r="F6" s="46"/>
      <c r="G6" s="46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</row>
    <row r="7" spans="1:36" ht="14.25" customHeight="1">
      <c r="A7" s="38" t="s">
        <v>146</v>
      </c>
      <c r="B7" s="169">
        <v>1093.67408</v>
      </c>
      <c r="C7" s="168">
        <v>1198.4941800000001</v>
      </c>
      <c r="D7" s="122">
        <f>C7/B7*1000</f>
        <v>1095.8421726516551</v>
      </c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</row>
    <row r="8" spans="1:38" ht="14.25" customHeight="1">
      <c r="A8" s="21" t="s">
        <v>111</v>
      </c>
      <c r="B8" s="26">
        <v>1813.1487733000001</v>
      </c>
      <c r="C8" s="26">
        <v>3759.8094000000006</v>
      </c>
      <c r="D8" s="26">
        <f aca="true" t="shared" si="0" ref="D8:D16">C8/B8*1000</f>
        <v>2073.6353548953425</v>
      </c>
      <c r="E8" s="44"/>
      <c r="F8" s="44"/>
      <c r="G8" s="44"/>
      <c r="H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93"/>
      <c r="AL8" s="44"/>
    </row>
    <row r="9" spans="1:38" ht="14.25" customHeight="1">
      <c r="A9" s="21" t="s">
        <v>112</v>
      </c>
      <c r="B9" s="26">
        <v>6588.690799999999</v>
      </c>
      <c r="C9" s="26">
        <v>15644.33495</v>
      </c>
      <c r="D9" s="26">
        <f t="shared" si="0"/>
        <v>2374.4223890427525</v>
      </c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</row>
    <row r="10" spans="1:38" ht="14.25" customHeight="1">
      <c r="A10" s="21" t="s">
        <v>81</v>
      </c>
      <c r="B10" s="26">
        <v>28998.398054</v>
      </c>
      <c r="C10" s="26">
        <v>42296.30552</v>
      </c>
      <c r="D10" s="26">
        <f>C10/B10*1000</f>
        <v>1458.573864709251</v>
      </c>
      <c r="E10" s="44"/>
      <c r="F10" s="44"/>
      <c r="G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</row>
    <row r="11" spans="1:38" ht="14.25" customHeight="1">
      <c r="A11" s="21" t="s">
        <v>147</v>
      </c>
      <c r="B11" s="26">
        <v>430.44587490000004</v>
      </c>
      <c r="C11" s="26">
        <v>428.87345000000005</v>
      </c>
      <c r="D11" s="26">
        <f t="shared" si="0"/>
        <v>996.3469857845303</v>
      </c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93"/>
      <c r="AL11" s="44"/>
    </row>
    <row r="12" spans="1:38" ht="14.25" customHeight="1">
      <c r="A12" s="21" t="s">
        <v>79</v>
      </c>
      <c r="B12" s="26">
        <v>443.78628999999995</v>
      </c>
      <c r="C12" s="26">
        <v>1473.27378</v>
      </c>
      <c r="D12" s="26">
        <f t="shared" si="0"/>
        <v>3319.7820960174327</v>
      </c>
      <c r="E12" s="44"/>
      <c r="F12" s="44">
        <f>SUM(B8:B9)</f>
        <v>8401.8395733</v>
      </c>
      <c r="G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93"/>
      <c r="AL12" s="44"/>
    </row>
    <row r="13" spans="1:38" ht="14.25" customHeight="1">
      <c r="A13" s="21" t="s">
        <v>113</v>
      </c>
      <c r="B13" s="26">
        <v>15216.3946</v>
      </c>
      <c r="C13" s="26">
        <v>10412.549839999998</v>
      </c>
      <c r="D13" s="26">
        <f t="shared" si="0"/>
        <v>684.2980951611229</v>
      </c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93"/>
      <c r="AL13" s="44"/>
    </row>
    <row r="14" spans="1:38" ht="26.25" customHeight="1">
      <c r="A14" s="142" t="s">
        <v>192</v>
      </c>
      <c r="B14" s="140">
        <v>3690.1439</v>
      </c>
      <c r="C14" s="140">
        <v>13255.131119999998</v>
      </c>
      <c r="D14" s="140">
        <f>C14/B14*1000</f>
        <v>3592.03637560042</v>
      </c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93"/>
      <c r="AL14" s="44"/>
    </row>
    <row r="15" spans="1:38" ht="14.25" customHeight="1">
      <c r="A15" s="21" t="s">
        <v>78</v>
      </c>
      <c r="B15" s="26">
        <v>5013.43556</v>
      </c>
      <c r="C15" s="26">
        <v>17142.229160000003</v>
      </c>
      <c r="D15" s="26">
        <f>C15/B15*1000</f>
        <v>3419.2579030576</v>
      </c>
      <c r="E15" s="44"/>
      <c r="F15" s="44"/>
      <c r="G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93"/>
      <c r="AL15" s="44"/>
    </row>
    <row r="16" spans="1:38" ht="14.25" customHeight="1">
      <c r="A16" s="21" t="s">
        <v>82</v>
      </c>
      <c r="B16" s="26">
        <v>5360.777388</v>
      </c>
      <c r="C16" s="26">
        <v>7309.722269999999</v>
      </c>
      <c r="D16" s="52">
        <f t="shared" si="0"/>
        <v>1363.556391347769</v>
      </c>
      <c r="E16" s="44"/>
      <c r="F16" s="44"/>
      <c r="G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93"/>
      <c r="AL16" s="93"/>
    </row>
    <row r="17" spans="1:38" ht="23.25" customHeight="1">
      <c r="A17" s="139" t="s">
        <v>187</v>
      </c>
      <c r="B17" s="140">
        <v>14729.85084</v>
      </c>
      <c r="C17" s="141">
        <v>56389.42275</v>
      </c>
      <c r="D17" s="141">
        <f>C17/B17*1000</f>
        <v>3828.241260724131</v>
      </c>
      <c r="E17" s="44"/>
      <c r="F17" s="44"/>
      <c r="G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93"/>
      <c r="AL17" s="93"/>
    </row>
    <row r="18" spans="1:37" ht="14.25" customHeight="1">
      <c r="A18" s="21" t="s">
        <v>126</v>
      </c>
      <c r="B18" s="26">
        <v>66.97512</v>
      </c>
      <c r="C18" s="52">
        <v>62.13604</v>
      </c>
      <c r="D18" s="141">
        <f>C18/B18*1000</f>
        <v>927.7480951135287</v>
      </c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93"/>
    </row>
    <row r="19" spans="1:37" ht="14.25" customHeight="1">
      <c r="A19" s="21" t="s">
        <v>107</v>
      </c>
      <c r="B19" s="52">
        <f>SUM(B7:B18)</f>
        <v>83445.7212802</v>
      </c>
      <c r="C19" s="52">
        <f>SUM(C7:C18)</f>
        <v>169372.28246000002</v>
      </c>
      <c r="D19" s="52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93"/>
    </row>
    <row r="20" spans="1:36" ht="14.25" customHeight="1">
      <c r="A20" s="21"/>
      <c r="B20" s="24"/>
      <c r="C20" s="22"/>
      <c r="D20" s="22"/>
      <c r="E20" s="11"/>
      <c r="F20" s="11"/>
      <c r="G20" s="44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</row>
    <row r="21" spans="1:36" ht="14.25" customHeight="1">
      <c r="A21" s="47" t="s">
        <v>199</v>
      </c>
      <c r="B21" s="53"/>
      <c r="C21" s="53"/>
      <c r="D21" s="54"/>
      <c r="E21" s="11"/>
      <c r="F21" s="11"/>
      <c r="G21" s="44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</row>
    <row r="26" spans="38:40" ht="12">
      <c r="AL26" s="11" t="str">
        <f aca="true" t="shared" si="1" ref="AL26:AL36">A7</f>
        <v>Leche fluida</v>
      </c>
      <c r="AM26" s="44">
        <f aca="true" t="shared" si="2" ref="AM26:AM37">C7</f>
        <v>1198.4941800000001</v>
      </c>
      <c r="AN26" s="94">
        <f aca="true" t="shared" si="3" ref="AN26:AN37">AM26/$AM$39</f>
        <v>0.007076093931030561</v>
      </c>
    </row>
    <row r="27" spans="38:40" ht="12">
      <c r="AL27" s="11" t="str">
        <f t="shared" si="1"/>
        <v>Leche descremada</v>
      </c>
      <c r="AM27" s="44">
        <f t="shared" si="2"/>
        <v>3759.8094000000006</v>
      </c>
      <c r="AN27" s="94">
        <f t="shared" si="3"/>
        <v>0.02219849284305382</v>
      </c>
    </row>
    <row r="28" spans="38:40" ht="12">
      <c r="AL28" s="11" t="str">
        <f t="shared" si="1"/>
        <v>Leche entera</v>
      </c>
      <c r="AM28" s="44">
        <f t="shared" si="2"/>
        <v>15644.33495</v>
      </c>
      <c r="AN28" s="94">
        <f t="shared" si="3"/>
        <v>0.09236655917236435</v>
      </c>
    </row>
    <row r="29" spans="38:40" ht="12">
      <c r="AL29" s="11" t="str">
        <f t="shared" si="1"/>
        <v>Leche condensada</v>
      </c>
      <c r="AM29" s="44">
        <f t="shared" si="2"/>
        <v>42296.30552</v>
      </c>
      <c r="AN29" s="94">
        <f t="shared" si="3"/>
        <v>0.24972389168805678</v>
      </c>
    </row>
    <row r="30" spans="38:40" ht="12">
      <c r="AL30" s="11" t="str">
        <f t="shared" si="1"/>
        <v>Leche crema y nata</v>
      </c>
      <c r="AM30" s="44">
        <f t="shared" si="2"/>
        <v>428.87345000000005</v>
      </c>
      <c r="AN30" s="94">
        <f t="shared" si="3"/>
        <v>0.0025321347966204884</v>
      </c>
    </row>
    <row r="31" spans="38:40" ht="12">
      <c r="AL31" s="11" t="str">
        <f t="shared" si="1"/>
        <v>Yogur</v>
      </c>
      <c r="AM31" s="44">
        <f t="shared" si="2"/>
        <v>1473.27378</v>
      </c>
      <c r="AN31" s="94">
        <f t="shared" si="3"/>
        <v>0.00869843494225767</v>
      </c>
    </row>
    <row r="32" spans="38:40" ht="12">
      <c r="AL32" s="11" t="str">
        <f t="shared" si="1"/>
        <v>Suero y lactosuero</v>
      </c>
      <c r="AM32" s="44">
        <f t="shared" si="2"/>
        <v>10412.549839999998</v>
      </c>
      <c r="AN32" s="94">
        <f t="shared" si="3"/>
        <v>0.06147729539193692</v>
      </c>
    </row>
    <row r="33" spans="38:40" ht="12">
      <c r="AL33" s="11" t="str">
        <f t="shared" si="1"/>
        <v>Mantequilla y demás materias grasas de la leche</v>
      </c>
      <c r="AM33" s="44">
        <f t="shared" si="2"/>
        <v>13255.131119999998</v>
      </c>
      <c r="AN33" s="94">
        <f t="shared" si="3"/>
        <v>0.07826033237244949</v>
      </c>
    </row>
    <row r="34" spans="38:40" ht="12">
      <c r="AL34" s="11" t="str">
        <f t="shared" si="1"/>
        <v>Quesos</v>
      </c>
      <c r="AM34" s="44">
        <f t="shared" si="2"/>
        <v>17142.229160000003</v>
      </c>
      <c r="AN34" s="94">
        <f t="shared" si="3"/>
        <v>0.10121035691922269</v>
      </c>
    </row>
    <row r="35" spans="38:40" ht="12">
      <c r="AL35" s="11" t="str">
        <f t="shared" si="1"/>
        <v>Manjar</v>
      </c>
      <c r="AM35" s="44">
        <f t="shared" si="2"/>
        <v>7309.722269999999</v>
      </c>
      <c r="AN35" s="94">
        <f t="shared" si="3"/>
        <v>0.043157724297222644</v>
      </c>
    </row>
    <row r="36" spans="38:40" ht="12">
      <c r="AL36" s="11" t="str">
        <f t="shared" si="1"/>
        <v>Preparaciones para la alimentación infantil</v>
      </c>
      <c r="AM36" s="44">
        <f t="shared" si="2"/>
        <v>56389.42275</v>
      </c>
      <c r="AN36" s="94">
        <f t="shared" si="3"/>
        <v>0.33293182291097284</v>
      </c>
    </row>
    <row r="37" spans="38:40" ht="12">
      <c r="AL37" s="11" t="s">
        <v>126</v>
      </c>
      <c r="AM37" s="44">
        <f t="shared" si="2"/>
        <v>62.13604</v>
      </c>
      <c r="AN37" s="94">
        <f t="shared" si="3"/>
        <v>0.0003668607348116385</v>
      </c>
    </row>
    <row r="39" spans="39:40" ht="12">
      <c r="AM39" s="29">
        <f>SUM(AM26:AM37)</f>
        <v>169372.28246000002</v>
      </c>
      <c r="AN39" s="94">
        <f>AM39/$AM$39</f>
        <v>1</v>
      </c>
    </row>
  </sheetData>
  <sheetProtection/>
  <mergeCells count="4">
    <mergeCell ref="A5:A6"/>
    <mergeCell ref="A4:D4"/>
    <mergeCell ref="A3:D3"/>
    <mergeCell ref="A1:D1"/>
  </mergeCells>
  <printOptions horizontalCentered="1"/>
  <pageMargins left="0.5905511811023623" right="0.5905511811023623" top="0.9448818897637796" bottom="0.7874015748031497" header="0.5118110236220472" footer="0.1968503937007874"/>
  <pageSetup horizontalDpi="600" verticalDpi="600" orientation="portrait" r:id="rId2"/>
  <colBreaks count="1" manualBreakCount="1">
    <brk id="36" max="65535" man="1"/>
  </colBreak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44"/>
  <sheetViews>
    <sheetView zoomScalePageLayoutView="0" workbookViewId="0" topLeftCell="A7">
      <selection activeCell="G18" sqref="G18"/>
    </sheetView>
  </sheetViews>
  <sheetFormatPr defaultColWidth="10.90625" defaultRowHeight="18"/>
  <cols>
    <col min="1" max="1" width="12.99609375" style="10" customWidth="1"/>
    <col min="2" max="8" width="6.0859375" style="10" customWidth="1"/>
    <col min="9" max="9" width="6.8125" style="10" customWidth="1"/>
    <col min="10" max="17" width="6.0859375" style="10" customWidth="1"/>
    <col min="18" max="16384" width="10.90625" style="10" customWidth="1"/>
  </cols>
  <sheetData>
    <row r="1" spans="1:10" ht="14.25" customHeight="1">
      <c r="A1" s="226" t="s">
        <v>13</v>
      </c>
      <c r="B1" s="226"/>
      <c r="C1" s="226"/>
      <c r="D1" s="226"/>
      <c r="E1" s="226"/>
      <c r="F1" s="226"/>
      <c r="G1" s="226"/>
      <c r="H1" s="226"/>
      <c r="I1" s="226"/>
      <c r="J1" s="226"/>
    </row>
    <row r="2" spans="1:10" ht="14.25" customHeight="1">
      <c r="A2" s="19"/>
      <c r="B2" s="19"/>
      <c r="C2" s="19"/>
      <c r="D2" s="19"/>
      <c r="E2" s="19"/>
      <c r="F2" s="19"/>
      <c r="G2" s="19"/>
      <c r="H2" s="19"/>
      <c r="I2" s="19"/>
      <c r="J2" s="19"/>
    </row>
    <row r="3" spans="1:10" ht="14.25" customHeight="1">
      <c r="A3" s="224" t="s">
        <v>23</v>
      </c>
      <c r="B3" s="224"/>
      <c r="C3" s="224"/>
      <c r="D3" s="224"/>
      <c r="E3" s="224"/>
      <c r="F3" s="224"/>
      <c r="G3" s="224"/>
      <c r="H3" s="224"/>
      <c r="I3" s="224"/>
      <c r="J3" s="224"/>
    </row>
    <row r="4" spans="1:10" ht="14.25" customHeight="1">
      <c r="A4" s="218" t="s">
        <v>118</v>
      </c>
      <c r="B4" s="217" t="s">
        <v>115</v>
      </c>
      <c r="C4" s="217"/>
      <c r="D4" s="217" t="s">
        <v>116</v>
      </c>
      <c r="E4" s="217"/>
      <c r="F4" s="217" t="s">
        <v>117</v>
      </c>
      <c r="G4" s="217"/>
      <c r="H4" s="225" t="s">
        <v>261</v>
      </c>
      <c r="I4" s="225"/>
      <c r="J4" s="225"/>
    </row>
    <row r="5" spans="1:10" ht="14.25" customHeight="1">
      <c r="A5" s="230"/>
      <c r="B5" s="215" t="s">
        <v>119</v>
      </c>
      <c r="C5" s="215"/>
      <c r="D5" s="222" t="s">
        <v>210</v>
      </c>
      <c r="E5" s="222"/>
      <c r="F5" s="215" t="s">
        <v>204</v>
      </c>
      <c r="G5" s="215"/>
      <c r="H5" s="36" t="s">
        <v>115</v>
      </c>
      <c r="I5" s="36" t="s">
        <v>109</v>
      </c>
      <c r="J5" s="41" t="s">
        <v>109</v>
      </c>
    </row>
    <row r="6" spans="1:10" ht="14.25" customHeight="1">
      <c r="A6" s="221"/>
      <c r="B6" s="40">
        <v>2015</v>
      </c>
      <c r="C6" s="40">
        <v>2016</v>
      </c>
      <c r="D6" s="40">
        <v>2015</v>
      </c>
      <c r="E6" s="40">
        <v>2016</v>
      </c>
      <c r="F6" s="40">
        <v>2015</v>
      </c>
      <c r="G6" s="40">
        <v>2016</v>
      </c>
      <c r="H6" s="67" t="s">
        <v>119</v>
      </c>
      <c r="I6" s="67" t="s">
        <v>211</v>
      </c>
      <c r="J6" s="67" t="s">
        <v>120</v>
      </c>
    </row>
    <row r="7" spans="1:10" ht="14.25" customHeight="1">
      <c r="A7" s="38" t="s">
        <v>65</v>
      </c>
      <c r="B7" s="26">
        <v>832.4064000000001</v>
      </c>
      <c r="C7" s="26">
        <v>1002.885</v>
      </c>
      <c r="D7" s="26">
        <v>3075.2283500000003</v>
      </c>
      <c r="E7" s="26">
        <v>2555.727</v>
      </c>
      <c r="F7" s="52">
        <f>D7/B7*1000</f>
        <v>3694.383356495097</v>
      </c>
      <c r="G7" s="52">
        <f>E7/C7*1000</f>
        <v>2548.374938302996</v>
      </c>
      <c r="H7" s="60">
        <f>(C7/B7-1)*100</f>
        <v>20.480212550023637</v>
      </c>
      <c r="I7" s="60">
        <f>(E7/D7-1)*100</f>
        <v>-16.89309836129731</v>
      </c>
      <c r="J7" s="60">
        <f>(G7/F7-1)*100</f>
        <v>-31.020289656115494</v>
      </c>
    </row>
    <row r="8" spans="1:10" ht="14.25" customHeight="1">
      <c r="A8" s="21" t="s">
        <v>66</v>
      </c>
      <c r="B8" s="26">
        <v>1587.724</v>
      </c>
      <c r="C8" s="26">
        <v>254.028</v>
      </c>
      <c r="D8" s="26">
        <v>7643.954</v>
      </c>
      <c r="E8" s="26">
        <v>573.242</v>
      </c>
      <c r="F8" s="52">
        <f aca="true" t="shared" si="0" ref="F8:F18">D8/B8*1000</f>
        <v>4814.4098092615595</v>
      </c>
      <c r="G8" s="52">
        <f aca="true" t="shared" si="1" ref="G8:G15">E8/C8*1000</f>
        <v>2256.609507613334</v>
      </c>
      <c r="H8" s="60">
        <f aca="true" t="shared" si="2" ref="H8:H17">(C8/B8-1)*100</f>
        <v>-84.00049378859298</v>
      </c>
      <c r="I8" s="60">
        <f aca="true" t="shared" si="3" ref="I8:I17">(E8/D8-1)*100</f>
        <v>-92.500713635901</v>
      </c>
      <c r="J8" s="60">
        <f aca="true" t="shared" si="4" ref="J8:J17">(G8/F8-1)*100</f>
        <v>-53.128013671120044</v>
      </c>
    </row>
    <row r="9" spans="1:10" ht="14.25" customHeight="1">
      <c r="A9" s="21" t="s">
        <v>67</v>
      </c>
      <c r="B9" s="26">
        <v>846.512</v>
      </c>
      <c r="C9" s="26">
        <v>2318.948</v>
      </c>
      <c r="D9" s="26">
        <v>2104.95634</v>
      </c>
      <c r="E9" s="26">
        <v>5203.13475</v>
      </c>
      <c r="F9" s="52">
        <f t="shared" si="0"/>
        <v>2486.623154781031</v>
      </c>
      <c r="G9" s="52">
        <f t="shared" si="1"/>
        <v>2243.7479193151376</v>
      </c>
      <c r="H9" s="60">
        <f t="shared" si="2"/>
        <v>173.94153892679606</v>
      </c>
      <c r="I9" s="60">
        <f t="shared" si="3"/>
        <v>147.18492498518992</v>
      </c>
      <c r="J9" s="60">
        <f t="shared" si="4"/>
        <v>-9.767271530425404</v>
      </c>
    </row>
    <row r="10" spans="1:10" ht="14.25" customHeight="1">
      <c r="A10" s="21" t="s">
        <v>68</v>
      </c>
      <c r="B10" s="26">
        <v>1326.769</v>
      </c>
      <c r="C10" s="26">
        <v>786.04</v>
      </c>
      <c r="D10" s="26">
        <v>3386.076</v>
      </c>
      <c r="E10" s="26">
        <v>1605.148</v>
      </c>
      <c r="F10" s="52">
        <f t="shared" si="0"/>
        <v>2552.1217333235854</v>
      </c>
      <c r="G10" s="52">
        <f t="shared" si="1"/>
        <v>2042.0691058979185</v>
      </c>
      <c r="H10" s="60">
        <f t="shared" si="2"/>
        <v>-40.755323647145815</v>
      </c>
      <c r="I10" s="60">
        <f t="shared" si="3"/>
        <v>-52.5956298677289</v>
      </c>
      <c r="J10" s="60">
        <f t="shared" si="4"/>
        <v>-19.985434893869026</v>
      </c>
    </row>
    <row r="11" spans="1:10" ht="14.25" customHeight="1">
      <c r="A11" s="21" t="s">
        <v>69</v>
      </c>
      <c r="B11" s="26">
        <v>271.5164</v>
      </c>
      <c r="C11" s="26">
        <v>621.4448000000001</v>
      </c>
      <c r="D11" s="26">
        <v>767.86436</v>
      </c>
      <c r="E11" s="26">
        <v>1345.351</v>
      </c>
      <c r="F11" s="52">
        <f t="shared" si="0"/>
        <v>2828.0588575865036</v>
      </c>
      <c r="G11" s="52">
        <f t="shared" si="1"/>
        <v>2164.876108063017</v>
      </c>
      <c r="H11" s="60">
        <f t="shared" si="2"/>
        <v>128.87928684970785</v>
      </c>
      <c r="I11" s="60">
        <f t="shared" si="3"/>
        <v>75.2068555441224</v>
      </c>
      <c r="J11" s="60">
        <f t="shared" si="4"/>
        <v>-23.4501042205838</v>
      </c>
    </row>
    <row r="12" spans="1:10" ht="14.25" customHeight="1">
      <c r="A12" s="21" t="s">
        <v>70</v>
      </c>
      <c r="B12" s="26">
        <v>342.804</v>
      </c>
      <c r="C12" s="26">
        <v>37.802</v>
      </c>
      <c r="D12" s="26">
        <v>902.417</v>
      </c>
      <c r="E12" s="26">
        <v>93.044</v>
      </c>
      <c r="F12" s="52">
        <f t="shared" si="0"/>
        <v>2632.4576142635447</v>
      </c>
      <c r="G12" s="52">
        <f t="shared" si="1"/>
        <v>2461.351251256547</v>
      </c>
      <c r="H12" s="60">
        <f t="shared" si="2"/>
        <v>-88.9727074363193</v>
      </c>
      <c r="I12" s="60">
        <f t="shared" si="3"/>
        <v>-89.68946728618809</v>
      </c>
      <c r="J12" s="60">
        <f t="shared" si="4"/>
        <v>-6.499871529930257</v>
      </c>
    </row>
    <row r="13" spans="1:10" ht="14.25" customHeight="1">
      <c r="A13" s="21" t="s">
        <v>71</v>
      </c>
      <c r="B13" s="26">
        <v>13.925</v>
      </c>
      <c r="C13" s="26">
        <v>53.62</v>
      </c>
      <c r="D13" s="26">
        <v>6.797</v>
      </c>
      <c r="E13" s="26">
        <v>104.042</v>
      </c>
      <c r="F13" s="52">
        <f t="shared" si="0"/>
        <v>488.1149012567325</v>
      </c>
      <c r="G13" s="52">
        <f t="shared" si="1"/>
        <v>1940.3580753450208</v>
      </c>
      <c r="H13" s="60">
        <f t="shared" si="2"/>
        <v>285.06283662477557</v>
      </c>
      <c r="I13" s="60">
        <f t="shared" si="3"/>
        <v>1430.704722671767</v>
      </c>
      <c r="J13" s="60">
        <f t="shared" si="4"/>
        <v>297.5207620888541</v>
      </c>
    </row>
    <row r="14" spans="1:16" ht="14.25" customHeight="1">
      <c r="A14" s="21" t="s">
        <v>72</v>
      </c>
      <c r="B14" s="26">
        <v>66.492</v>
      </c>
      <c r="C14" s="26">
        <v>51.988</v>
      </c>
      <c r="D14" s="26">
        <v>105.174</v>
      </c>
      <c r="E14" s="26">
        <v>73.34</v>
      </c>
      <c r="F14" s="52">
        <f t="shared" si="0"/>
        <v>1581.754195993503</v>
      </c>
      <c r="G14" s="52">
        <f t="shared" si="1"/>
        <v>1410.7101638839733</v>
      </c>
      <c r="H14" s="60">
        <f t="shared" si="2"/>
        <v>-21.813150454189987</v>
      </c>
      <c r="I14" s="60">
        <f t="shared" si="3"/>
        <v>-30.267936942590378</v>
      </c>
      <c r="J14" s="60">
        <f t="shared" si="4"/>
        <v>-10.813565884179399</v>
      </c>
      <c r="L14" s="44"/>
      <c r="M14" s="44"/>
      <c r="N14" s="44"/>
      <c r="O14" s="44"/>
      <c r="P14" s="44"/>
    </row>
    <row r="15" spans="1:10" ht="14.25" customHeight="1">
      <c r="A15" s="21" t="s">
        <v>73</v>
      </c>
      <c r="B15" s="26">
        <v>80.91279999999999</v>
      </c>
      <c r="C15" s="26">
        <v>654.134</v>
      </c>
      <c r="D15" s="26">
        <v>114.7448</v>
      </c>
      <c r="E15" s="26">
        <v>1974.818</v>
      </c>
      <c r="F15" s="52">
        <f t="shared" si="0"/>
        <v>1418.1291464391297</v>
      </c>
      <c r="G15" s="52">
        <f t="shared" si="1"/>
        <v>3018.9808204435176</v>
      </c>
      <c r="H15" s="60">
        <f t="shared" si="2"/>
        <v>708.4431635044148</v>
      </c>
      <c r="I15" s="60">
        <f t="shared" si="3"/>
        <v>1621.0522829792721</v>
      </c>
      <c r="J15" s="60">
        <f t="shared" si="4"/>
        <v>112.88475933408941</v>
      </c>
    </row>
    <row r="16" spans="1:10" ht="14.25" customHeight="1">
      <c r="A16" s="21" t="s">
        <v>74</v>
      </c>
      <c r="B16" s="26">
        <v>280.168</v>
      </c>
      <c r="C16" s="26">
        <v>116.633</v>
      </c>
      <c r="D16" s="26">
        <v>561.558</v>
      </c>
      <c r="E16" s="26">
        <v>251.4586</v>
      </c>
      <c r="F16" s="52">
        <f t="shared" si="0"/>
        <v>2004.3616687130577</v>
      </c>
      <c r="G16" s="52">
        <f>E16/C16*1000</f>
        <v>2155.9815832568825</v>
      </c>
      <c r="H16" s="60">
        <f t="shared" si="2"/>
        <v>-58.37033494189201</v>
      </c>
      <c r="I16" s="60">
        <f t="shared" si="3"/>
        <v>-55.22125942467208</v>
      </c>
      <c r="J16" s="60">
        <f t="shared" si="4"/>
        <v>7.5644988083001685</v>
      </c>
    </row>
    <row r="17" spans="1:10" ht="14.25" customHeight="1">
      <c r="A17" s="21" t="s">
        <v>75</v>
      </c>
      <c r="B17" s="26">
        <v>217.659</v>
      </c>
      <c r="C17" s="26">
        <v>474.265</v>
      </c>
      <c r="D17" s="26">
        <v>424</v>
      </c>
      <c r="E17" s="26">
        <v>1314.999</v>
      </c>
      <c r="F17" s="52">
        <f t="shared" si="0"/>
        <v>1948.001231283797</v>
      </c>
      <c r="G17" s="52">
        <f>E17/C17*1000</f>
        <v>2772.7093502577677</v>
      </c>
      <c r="H17" s="60">
        <f t="shared" si="2"/>
        <v>117.89358583839862</v>
      </c>
      <c r="I17" s="60">
        <f t="shared" si="3"/>
        <v>210.14127358490566</v>
      </c>
      <c r="J17" s="60">
        <f t="shared" si="4"/>
        <v>42.33611897824421</v>
      </c>
    </row>
    <row r="18" spans="1:10" ht="14.25" customHeight="1">
      <c r="A18" s="21" t="s">
        <v>76</v>
      </c>
      <c r="B18" s="26">
        <v>116.665</v>
      </c>
      <c r="C18" s="26">
        <v>216.904</v>
      </c>
      <c r="D18" s="26">
        <v>274.414</v>
      </c>
      <c r="E18" s="26">
        <v>550.03</v>
      </c>
      <c r="F18" s="52">
        <f t="shared" si="0"/>
        <v>2352.153602194317</v>
      </c>
      <c r="G18" s="52">
        <f>E18/C18*1000</f>
        <v>2535.822299266035</v>
      </c>
      <c r="H18" s="60">
        <f>(C18/B18-1)*100</f>
        <v>85.92037029100415</v>
      </c>
      <c r="I18" s="60">
        <f>(E18/D18-1)*100</f>
        <v>100.43802429905178</v>
      </c>
      <c r="J18" s="60">
        <f>(G18/F18-1)*100</f>
        <v>7.808533290528885</v>
      </c>
    </row>
    <row r="19" spans="1:10" ht="14.25" customHeight="1">
      <c r="A19" s="21" t="s">
        <v>174</v>
      </c>
      <c r="B19" s="26">
        <f>SUM(B7:B18)</f>
        <v>5983.553599999999</v>
      </c>
      <c r="C19" s="26">
        <f>SUM(C7:C18)</f>
        <v>6588.6918000000005</v>
      </c>
      <c r="D19" s="26">
        <f>SUM(D7:D18)</f>
        <v>19367.18385</v>
      </c>
      <c r="E19" s="26">
        <f>SUM(E7:E18)</f>
        <v>15644.33435</v>
      </c>
      <c r="F19" s="52">
        <f>D19/B19*1000</f>
        <v>3236.7360843897186</v>
      </c>
      <c r="G19" s="52">
        <f>E19/C19*1000</f>
        <v>2374.4219375992056</v>
      </c>
      <c r="H19" s="60">
        <f>(C19/B19-1)*100</f>
        <v>10.113358055320187</v>
      </c>
      <c r="I19" s="60">
        <f>(E19/D19-1)*100</f>
        <v>-19.22246171066323</v>
      </c>
      <c r="J19" s="60">
        <f>(G19/F19-1)*100</f>
        <v>-26.641472282813595</v>
      </c>
    </row>
    <row r="20" spans="1:10" ht="14.25" customHeight="1">
      <c r="A20" s="47" t="s">
        <v>195</v>
      </c>
      <c r="B20" s="53"/>
      <c r="C20" s="53"/>
      <c r="D20" s="53"/>
      <c r="E20" s="53"/>
      <c r="F20" s="53"/>
      <c r="G20" s="53"/>
      <c r="H20" s="53"/>
      <c r="I20" s="53"/>
      <c r="J20" s="54"/>
    </row>
    <row r="21" spans="1:10" ht="14.25" customHeight="1">
      <c r="A21" s="57"/>
      <c r="B21" s="11"/>
      <c r="C21" s="11"/>
      <c r="D21" s="11"/>
      <c r="E21" s="11"/>
      <c r="F21" s="11"/>
      <c r="G21" s="11"/>
      <c r="H21" s="11"/>
      <c r="I21" s="11"/>
      <c r="J21" s="11"/>
    </row>
    <row r="22" ht="14.25" customHeight="1">
      <c r="A22" s="11"/>
    </row>
    <row r="23" spans="1:10" ht="14.25" customHeight="1">
      <c r="A23" s="214" t="s">
        <v>15</v>
      </c>
      <c r="B23" s="214"/>
      <c r="C23" s="214"/>
      <c r="D23" s="214"/>
      <c r="E23" s="214"/>
      <c r="F23" s="214"/>
      <c r="G23" s="214"/>
      <c r="H23" s="214"/>
      <c r="I23" s="214"/>
      <c r="J23" s="214"/>
    </row>
    <row r="24" spans="1:10" ht="14.25" customHeight="1">
      <c r="A24" s="49"/>
      <c r="B24" s="49"/>
      <c r="C24" s="49"/>
      <c r="D24" s="49"/>
      <c r="E24" s="49"/>
      <c r="F24" s="49"/>
      <c r="G24" s="49"/>
      <c r="H24" s="49"/>
      <c r="I24" s="49"/>
      <c r="J24" s="49"/>
    </row>
    <row r="25" spans="1:10" ht="14.25" customHeight="1">
      <c r="A25" s="224" t="s">
        <v>25</v>
      </c>
      <c r="B25" s="224"/>
      <c r="C25" s="224"/>
      <c r="D25" s="224"/>
      <c r="E25" s="224"/>
      <c r="F25" s="224"/>
      <c r="G25" s="224"/>
      <c r="H25" s="224"/>
      <c r="I25" s="224"/>
      <c r="J25" s="224"/>
    </row>
    <row r="26" spans="1:10" ht="14.25" customHeight="1">
      <c r="A26" s="218" t="s">
        <v>118</v>
      </c>
      <c r="B26" s="217" t="s">
        <v>115</v>
      </c>
      <c r="C26" s="217"/>
      <c r="D26" s="217" t="s">
        <v>116</v>
      </c>
      <c r="E26" s="217"/>
      <c r="F26" s="217" t="s">
        <v>117</v>
      </c>
      <c r="G26" s="217"/>
      <c r="H26" s="225" t="s">
        <v>261</v>
      </c>
      <c r="I26" s="225"/>
      <c r="J26" s="225"/>
    </row>
    <row r="27" spans="1:10" ht="14.25" customHeight="1">
      <c r="A27" s="230"/>
      <c r="B27" s="215" t="s">
        <v>119</v>
      </c>
      <c r="C27" s="215"/>
      <c r="D27" s="222" t="s">
        <v>210</v>
      </c>
      <c r="E27" s="222"/>
      <c r="F27" s="215" t="s">
        <v>204</v>
      </c>
      <c r="G27" s="215"/>
      <c r="H27" s="36" t="s">
        <v>115</v>
      </c>
      <c r="I27" s="36" t="s">
        <v>109</v>
      </c>
      <c r="J27" s="41" t="s">
        <v>109</v>
      </c>
    </row>
    <row r="28" spans="1:10" ht="14.25" customHeight="1">
      <c r="A28" s="221"/>
      <c r="B28" s="40">
        <v>2015</v>
      </c>
      <c r="C28" s="40">
        <v>2016</v>
      </c>
      <c r="D28" s="40">
        <v>2015</v>
      </c>
      <c r="E28" s="40">
        <v>2016</v>
      </c>
      <c r="F28" s="40">
        <v>2015</v>
      </c>
      <c r="G28" s="40">
        <v>2016</v>
      </c>
      <c r="H28" s="67" t="s">
        <v>119</v>
      </c>
      <c r="I28" s="67" t="s">
        <v>211</v>
      </c>
      <c r="J28" s="67" t="s">
        <v>120</v>
      </c>
    </row>
    <row r="29" spans="1:10" ht="14.25" customHeight="1">
      <c r="A29" s="38" t="s">
        <v>65</v>
      </c>
      <c r="B29" s="26">
        <v>6.2266545</v>
      </c>
      <c r="C29" s="26">
        <v>16.432</v>
      </c>
      <c r="D29" s="26">
        <v>5.17823</v>
      </c>
      <c r="E29" s="26">
        <v>30.622</v>
      </c>
      <c r="F29" s="52">
        <f aca="true" t="shared" si="5" ref="F29:G31">D29/B29*1000</f>
        <v>831.6231453021843</v>
      </c>
      <c r="G29" s="52">
        <f t="shared" si="5"/>
        <v>1863.5589094449856</v>
      </c>
      <c r="H29" s="60">
        <f>(C29/B29-1)*100</f>
        <v>163.89773192008641</v>
      </c>
      <c r="I29" s="60">
        <f>(E29/D29-1)*100</f>
        <v>491.3603683111797</v>
      </c>
      <c r="J29" s="60">
        <f>(G29/F29-1)*100</f>
        <v>124.08694610920551</v>
      </c>
    </row>
    <row r="30" spans="1:10" ht="14.25" customHeight="1">
      <c r="A30" s="21" t="s">
        <v>66</v>
      </c>
      <c r="B30" s="26">
        <v>37.281</v>
      </c>
      <c r="C30" s="26">
        <v>230.199</v>
      </c>
      <c r="D30" s="26">
        <v>117.283</v>
      </c>
      <c r="E30" s="26">
        <v>505.55</v>
      </c>
      <c r="F30" s="52">
        <v>4814.4098092615595</v>
      </c>
      <c r="G30" s="52">
        <f aca="true" t="shared" si="6" ref="G30:G39">E30/C30*1000</f>
        <v>2196.143336852028</v>
      </c>
      <c r="H30" s="60">
        <f aca="true" t="shared" si="7" ref="H30:H35">(C30/B30-1)*100</f>
        <v>517.4700249456828</v>
      </c>
      <c r="I30" s="60">
        <f aca="true" t="shared" si="8" ref="I30:I35">(E30/D30-1)*100</f>
        <v>331.05138852178067</v>
      </c>
      <c r="J30" s="60">
        <f aca="true" t="shared" si="9" ref="J30:J35">(G30/F30-1)*100</f>
        <v>-54.383955170844175</v>
      </c>
    </row>
    <row r="31" spans="1:10" ht="14.25" customHeight="1">
      <c r="A31" s="21" t="s">
        <v>67</v>
      </c>
      <c r="B31" s="26">
        <v>5.146</v>
      </c>
      <c r="C31" s="26">
        <v>11.879</v>
      </c>
      <c r="D31" s="26">
        <v>2.585</v>
      </c>
      <c r="E31" s="26">
        <v>8.54</v>
      </c>
      <c r="F31" s="52">
        <f t="shared" si="5"/>
        <v>502.33190827827434</v>
      </c>
      <c r="G31" s="52">
        <f t="shared" si="6"/>
        <v>718.9157336476134</v>
      </c>
      <c r="H31" s="60">
        <f t="shared" si="7"/>
        <v>130.83948698017878</v>
      </c>
      <c r="I31" s="60">
        <f t="shared" si="8"/>
        <v>230.3675048355899</v>
      </c>
      <c r="J31" s="60">
        <f t="shared" si="9"/>
        <v>43.115681444898215</v>
      </c>
    </row>
    <row r="32" spans="1:10" ht="14.25" customHeight="1">
      <c r="A32" s="21" t="s">
        <v>68</v>
      </c>
      <c r="B32" s="26">
        <v>534.022</v>
      </c>
      <c r="C32" s="26">
        <v>407.777</v>
      </c>
      <c r="D32" s="26">
        <v>2010.838</v>
      </c>
      <c r="E32" s="26">
        <v>893.063</v>
      </c>
      <c r="F32" s="52">
        <f>D32/B32*1000</f>
        <v>3765.459100935916</v>
      </c>
      <c r="G32" s="52">
        <f t="shared" si="6"/>
        <v>2190.076929302045</v>
      </c>
      <c r="H32" s="60">
        <f t="shared" si="7"/>
        <v>-23.640411818239706</v>
      </c>
      <c r="I32" s="60">
        <f t="shared" si="8"/>
        <v>-55.5875212224953</v>
      </c>
      <c r="J32" s="60">
        <f t="shared" si="9"/>
        <v>-41.83771830750479</v>
      </c>
    </row>
    <row r="33" spans="1:10" ht="14.25" customHeight="1">
      <c r="A33" s="21" t="s">
        <v>69</v>
      </c>
      <c r="B33" s="26">
        <v>16.0779353</v>
      </c>
      <c r="C33" s="26">
        <v>313.7704943</v>
      </c>
      <c r="D33" s="26">
        <v>61.65372</v>
      </c>
      <c r="E33" s="26">
        <v>660.2511800000001</v>
      </c>
      <c r="F33" s="52">
        <f aca="true" t="shared" si="10" ref="F33:F39">D33/B33*1000</f>
        <v>3834.6789466182267</v>
      </c>
      <c r="G33" s="52">
        <f t="shared" si="6"/>
        <v>2104.248780539337</v>
      </c>
      <c r="H33" s="60">
        <f t="shared" si="7"/>
        <v>1851.5596278086775</v>
      </c>
      <c r="I33" s="60">
        <f t="shared" si="8"/>
        <v>970.9024208109422</v>
      </c>
      <c r="J33" s="60">
        <f t="shared" si="9"/>
        <v>-45.12581601140149</v>
      </c>
    </row>
    <row r="34" spans="1:10" ht="14.25" customHeight="1">
      <c r="A34" s="21" t="s">
        <v>70</v>
      </c>
      <c r="B34" s="26">
        <v>34.074</v>
      </c>
      <c r="C34" s="26">
        <v>652.229</v>
      </c>
      <c r="D34" s="26">
        <v>116.514</v>
      </c>
      <c r="E34" s="26">
        <v>1316.402</v>
      </c>
      <c r="F34" s="52">
        <f t="shared" si="10"/>
        <v>3419.4400422609615</v>
      </c>
      <c r="G34" s="52">
        <f t="shared" si="6"/>
        <v>2018.3125865301909</v>
      </c>
      <c r="H34" s="60">
        <f t="shared" si="7"/>
        <v>1814.154487292364</v>
      </c>
      <c r="I34" s="60">
        <f t="shared" si="8"/>
        <v>1029.8230255591602</v>
      </c>
      <c r="J34" s="60">
        <f t="shared" si="9"/>
        <v>-40.975347963824326</v>
      </c>
    </row>
    <row r="35" spans="1:10" ht="14.25" customHeight="1">
      <c r="A35" s="21" t="s">
        <v>71</v>
      </c>
      <c r="B35" s="26">
        <v>37</v>
      </c>
      <c r="C35" s="26">
        <v>11.098</v>
      </c>
      <c r="D35" s="26">
        <v>129</v>
      </c>
      <c r="E35" s="26">
        <v>11.431</v>
      </c>
      <c r="F35" s="52">
        <f t="shared" si="10"/>
        <v>3486.4864864864862</v>
      </c>
      <c r="G35" s="52">
        <f t="shared" si="6"/>
        <v>1030.0054063795276</v>
      </c>
      <c r="H35" s="60">
        <f t="shared" si="7"/>
        <v>-70.00540540540541</v>
      </c>
      <c r="I35" s="60">
        <f t="shared" si="8"/>
        <v>-91.13875968992248</v>
      </c>
      <c r="J35" s="60">
        <f t="shared" si="9"/>
        <v>-70.45720927438563</v>
      </c>
    </row>
    <row r="36" spans="1:10" ht="14.25" customHeight="1">
      <c r="A36" s="21" t="s">
        <v>72</v>
      </c>
      <c r="B36" s="26">
        <v>5.123</v>
      </c>
      <c r="C36" s="26">
        <v>123.086</v>
      </c>
      <c r="D36" s="26">
        <v>4.896</v>
      </c>
      <c r="E36" s="26">
        <v>259.656</v>
      </c>
      <c r="F36" s="52">
        <f t="shared" si="10"/>
        <v>955.6900253757564</v>
      </c>
      <c r="G36" s="52">
        <f t="shared" si="6"/>
        <v>2109.5494207302213</v>
      </c>
      <c r="H36" s="60">
        <f aca="true" t="shared" si="11" ref="H36:H42">(C36/B36-1)*100</f>
        <v>2302.615654889713</v>
      </c>
      <c r="I36" s="60">
        <f aca="true" t="shared" si="12" ref="I36:I42">(E36/D36-1)*100</f>
        <v>5203.43137254902</v>
      </c>
      <c r="J36" s="60">
        <f aca="true" t="shared" si="13" ref="J36:J42">(G36/F36-1)*100</f>
        <v>120.73573697714303</v>
      </c>
    </row>
    <row r="37" spans="1:10" ht="14.25" customHeight="1">
      <c r="A37" s="21" t="s">
        <v>73</v>
      </c>
      <c r="B37" s="26">
        <v>97.24988830000001</v>
      </c>
      <c r="C37" s="26">
        <v>11.875</v>
      </c>
      <c r="D37" s="26">
        <v>381.92146</v>
      </c>
      <c r="E37" s="26">
        <v>3.579</v>
      </c>
      <c r="F37" s="52">
        <f t="shared" si="10"/>
        <v>3927.217467045666</v>
      </c>
      <c r="G37" s="52">
        <f t="shared" si="6"/>
        <v>301.38947368421054</v>
      </c>
      <c r="H37" s="60">
        <f t="shared" si="11"/>
        <v>-87.78918905966496</v>
      </c>
      <c r="I37" s="60">
        <f t="shared" si="12"/>
        <v>-99.06289633475951</v>
      </c>
      <c r="J37" s="60">
        <f t="shared" si="13"/>
        <v>-92.32562300882876</v>
      </c>
    </row>
    <row r="38" spans="1:10" ht="14.25" customHeight="1">
      <c r="A38" s="21" t="s">
        <v>74</v>
      </c>
      <c r="B38" s="26">
        <v>32.343</v>
      </c>
      <c r="C38" s="26">
        <v>20.037</v>
      </c>
      <c r="D38" s="26">
        <v>119.841</v>
      </c>
      <c r="E38" s="26">
        <v>62.629</v>
      </c>
      <c r="F38" s="52">
        <f t="shared" si="10"/>
        <v>3705.314905852889</v>
      </c>
      <c r="G38" s="52">
        <f t="shared" si="6"/>
        <v>3125.6675150970705</v>
      </c>
      <c r="H38" s="60">
        <f t="shared" si="11"/>
        <v>-38.04841851405251</v>
      </c>
      <c r="I38" s="60">
        <f t="shared" si="12"/>
        <v>-47.73992206340068</v>
      </c>
      <c r="J38" s="60">
        <f t="shared" si="13"/>
        <v>-15.643674167618293</v>
      </c>
    </row>
    <row r="39" spans="1:10" ht="14.25" customHeight="1">
      <c r="A39" s="21" t="s">
        <v>75</v>
      </c>
      <c r="B39" s="26">
        <v>34.363</v>
      </c>
      <c r="C39" s="26">
        <v>10.045</v>
      </c>
      <c r="D39" s="26">
        <v>70.61</v>
      </c>
      <c r="E39" s="26">
        <v>3.228</v>
      </c>
      <c r="F39" s="52">
        <f t="shared" si="10"/>
        <v>2054.826412129325</v>
      </c>
      <c r="G39" s="52">
        <f t="shared" si="6"/>
        <v>321.35390741662525</v>
      </c>
      <c r="H39" s="60">
        <f t="shared" si="11"/>
        <v>-70.76797718476269</v>
      </c>
      <c r="I39" s="60">
        <f t="shared" si="12"/>
        <v>-95.42840957371477</v>
      </c>
      <c r="J39" s="60">
        <f t="shared" si="13"/>
        <v>-84.3610192316138</v>
      </c>
    </row>
    <row r="40" spans="1:10" ht="14.25" customHeight="1">
      <c r="A40" s="21" t="s">
        <v>76</v>
      </c>
      <c r="B40" s="26">
        <v>19.925</v>
      </c>
      <c r="C40" s="26">
        <v>4.721</v>
      </c>
      <c r="D40" s="26">
        <v>13.583</v>
      </c>
      <c r="E40" s="26">
        <v>4.856</v>
      </c>
      <c r="F40" s="52">
        <f aca="true" t="shared" si="14" ref="F40:G42">D40/B40*1000</f>
        <v>681.7063989962359</v>
      </c>
      <c r="G40" s="52">
        <f t="shared" si="14"/>
        <v>1028.595636517687</v>
      </c>
      <c r="H40" s="60">
        <f t="shared" si="11"/>
        <v>-76.30614805520702</v>
      </c>
      <c r="I40" s="60">
        <f t="shared" si="12"/>
        <v>-64.24942943385115</v>
      </c>
      <c r="J40" s="60">
        <f t="shared" si="13"/>
        <v>50.88543074147766</v>
      </c>
    </row>
    <row r="41" spans="1:10" ht="14.25" customHeight="1">
      <c r="A41" s="21" t="s">
        <v>262</v>
      </c>
      <c r="B41" s="26">
        <f>SUM(B29:B40)</f>
        <v>858.8314780999999</v>
      </c>
      <c r="C41" s="26">
        <f>SUM(C29:C40)</f>
        <v>1813.1484943</v>
      </c>
      <c r="D41" s="26">
        <f>SUM(D29:D40)</f>
        <v>3033.9034100000003</v>
      </c>
      <c r="E41" s="26">
        <f>SUM(E29:E40)</f>
        <v>3759.8071800000007</v>
      </c>
      <c r="F41" s="52">
        <f t="shared" si="14"/>
        <v>3532.594562919294</v>
      </c>
      <c r="G41" s="52">
        <f t="shared" si="14"/>
        <v>2073.6344495885014</v>
      </c>
      <c r="H41" s="60">
        <f t="shared" si="11"/>
        <v>111.11807619246137</v>
      </c>
      <c r="I41" s="60">
        <f t="shared" si="12"/>
        <v>23.926396852561638</v>
      </c>
      <c r="J41" s="60">
        <f t="shared" si="13"/>
        <v>-41.299959204067996</v>
      </c>
    </row>
    <row r="42" spans="1:12" ht="14.25" customHeight="1">
      <c r="A42" s="21" t="s">
        <v>255</v>
      </c>
      <c r="B42" s="26">
        <f>B19+B41</f>
        <v>6842.385078099999</v>
      </c>
      <c r="C42" s="26">
        <f>C19+C41</f>
        <v>8401.8402943</v>
      </c>
      <c r="D42" s="26">
        <f>D19+D41</f>
        <v>22401.08726</v>
      </c>
      <c r="E42" s="26">
        <f>E19+E41</f>
        <v>19404.14153</v>
      </c>
      <c r="F42" s="52">
        <f t="shared" si="14"/>
        <v>3273.871172743227</v>
      </c>
      <c r="G42" s="52">
        <f t="shared" si="14"/>
        <v>2309.51087503582</v>
      </c>
      <c r="H42" s="60">
        <f t="shared" si="11"/>
        <v>22.791105709487947</v>
      </c>
      <c r="I42" s="60">
        <f t="shared" si="12"/>
        <v>-13.378572634514164</v>
      </c>
      <c r="J42" s="60">
        <f t="shared" si="13"/>
        <v>-29.456268949622554</v>
      </c>
      <c r="L42" s="62"/>
    </row>
    <row r="43" spans="1:10" ht="14.25" customHeight="1">
      <c r="A43" s="47" t="s">
        <v>196</v>
      </c>
      <c r="B43" s="53"/>
      <c r="C43" s="53"/>
      <c r="D43" s="53"/>
      <c r="E43" s="53"/>
      <c r="F43" s="53"/>
      <c r="G43" s="70"/>
      <c r="H43" s="53"/>
      <c r="I43" s="53"/>
      <c r="J43" s="54"/>
    </row>
    <row r="44" ht="14.25" customHeight="1">
      <c r="A44" s="57"/>
    </row>
  </sheetData>
  <sheetProtection/>
  <mergeCells count="20">
    <mergeCell ref="A1:J1"/>
    <mergeCell ref="A3:J3"/>
    <mergeCell ref="B4:C4"/>
    <mergeCell ref="D4:E4"/>
    <mergeCell ref="F4:G4"/>
    <mergeCell ref="H4:J4"/>
    <mergeCell ref="A4:A6"/>
    <mergeCell ref="B5:C5"/>
    <mergeCell ref="D5:E5"/>
    <mergeCell ref="F5:G5"/>
    <mergeCell ref="A23:J23"/>
    <mergeCell ref="A25:J25"/>
    <mergeCell ref="B26:C26"/>
    <mergeCell ref="D26:E26"/>
    <mergeCell ref="F26:G26"/>
    <mergeCell ref="H26:J26"/>
    <mergeCell ref="A26:A28"/>
    <mergeCell ref="B27:C27"/>
    <mergeCell ref="D27:E27"/>
    <mergeCell ref="F27:G27"/>
  </mergeCells>
  <printOptions horizontalCentered="1"/>
  <pageMargins left="0.3937007874015748" right="0.3937007874015748" top="0.9055118110236221" bottom="0.7874015748031497" header="0.5118110236220472" footer="0.1968503937007874"/>
  <pageSetup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L4:AY39"/>
  <sheetViews>
    <sheetView zoomScale="110" zoomScaleNormal="110" zoomScalePageLayoutView="0" workbookViewId="0" topLeftCell="A1">
      <pane xSplit="8" topLeftCell="AL1" activePane="topRight" state="frozen"/>
      <selection pane="topLeft" activeCell="A1" sqref="A1"/>
      <selection pane="topRight" activeCell="AY39" sqref="AY39"/>
    </sheetView>
  </sheetViews>
  <sheetFormatPr defaultColWidth="10.90625" defaultRowHeight="18"/>
  <cols>
    <col min="1" max="1" width="7.2734375" style="95" customWidth="1"/>
    <col min="2" max="7" width="8.453125" style="95" customWidth="1"/>
    <col min="8" max="8" width="8.2734375" style="95" customWidth="1"/>
    <col min="9" max="37" width="7.99609375" style="95" customWidth="1"/>
    <col min="38" max="38" width="2.99609375" style="95" customWidth="1"/>
    <col min="39" max="42" width="4.18359375" style="30" customWidth="1"/>
    <col min="43" max="43" width="3.453125" style="30" customWidth="1"/>
    <col min="44" max="44" width="4.6328125" style="30" customWidth="1"/>
    <col min="45" max="45" width="3.72265625" style="95" customWidth="1"/>
    <col min="46" max="46" width="4.36328125" style="95" customWidth="1"/>
    <col min="47" max="47" width="4.36328125" style="30" customWidth="1"/>
    <col min="48" max="49" width="5.453125" style="95" customWidth="1"/>
    <col min="50" max="50" width="4.90625" style="95" customWidth="1"/>
    <col min="51" max="51" width="6.36328125" style="95" customWidth="1"/>
    <col min="52" max="16384" width="10.90625" style="95" customWidth="1"/>
  </cols>
  <sheetData>
    <row r="1" ht="10.5" customHeight="1"/>
    <row r="2" ht="15" customHeight="1"/>
    <row r="3" ht="15" customHeight="1"/>
    <row r="4" spans="39:51" ht="15" customHeight="1">
      <c r="AM4" s="71">
        <v>2004</v>
      </c>
      <c r="AN4" s="71">
        <v>2005</v>
      </c>
      <c r="AO4" s="30">
        <v>2006</v>
      </c>
      <c r="AP4" s="30">
        <v>2007</v>
      </c>
      <c r="AQ4" s="30">
        <v>2008</v>
      </c>
      <c r="AR4" s="30">
        <v>2009</v>
      </c>
      <c r="AS4" s="95">
        <v>2010</v>
      </c>
      <c r="AT4" s="95">
        <v>2011</v>
      </c>
      <c r="AU4" s="30">
        <v>2012</v>
      </c>
      <c r="AV4" s="95">
        <v>2013</v>
      </c>
      <c r="AW4" s="95">
        <v>2014</v>
      </c>
      <c r="AX4" s="95">
        <v>2015</v>
      </c>
      <c r="AY4" s="95">
        <v>2016</v>
      </c>
    </row>
    <row r="5" spans="38:51" ht="15" customHeight="1">
      <c r="AL5" s="96" t="s">
        <v>65</v>
      </c>
      <c r="AM5" s="32">
        <v>1784.5242319057768</v>
      </c>
      <c r="AN5" s="32">
        <v>2188.0293391746623</v>
      </c>
      <c r="AO5" s="31">
        <v>2505.8986854632035</v>
      </c>
      <c r="AP5" s="31">
        <v>2181.5287262231595</v>
      </c>
      <c r="AQ5" s="31">
        <v>5227</v>
      </c>
      <c r="AR5" s="31">
        <v>2311</v>
      </c>
      <c r="AS5" s="119">
        <v>2793</v>
      </c>
      <c r="AT5" s="119">
        <v>3453</v>
      </c>
      <c r="AU5" s="136">
        <v>3909.3901136113136</v>
      </c>
      <c r="AV5" s="119">
        <v>4208</v>
      </c>
      <c r="AW5" s="119">
        <v>4623.701298701299</v>
      </c>
      <c r="AX5" s="119">
        <v>3694.383356495097</v>
      </c>
      <c r="AY5" s="119">
        <v>2548</v>
      </c>
    </row>
    <row r="6" spans="38:51" ht="15" customHeight="1">
      <c r="AL6" s="96" t="s">
        <v>66</v>
      </c>
      <c r="AM6" s="32">
        <v>1889.0515658345325</v>
      </c>
      <c r="AN6" s="32">
        <v>2209.190157800425</v>
      </c>
      <c r="AO6" s="31">
        <v>2491.573421516291</v>
      </c>
      <c r="AP6" s="31">
        <v>2169.8038372172728</v>
      </c>
      <c r="AQ6" s="31">
        <v>4923</v>
      </c>
      <c r="AR6" s="31">
        <v>2676</v>
      </c>
      <c r="AS6" s="119">
        <v>2873</v>
      </c>
      <c r="AT6" s="119">
        <v>3555</v>
      </c>
      <c r="AU6" s="31">
        <v>3985</v>
      </c>
      <c r="AV6" s="119">
        <v>4012</v>
      </c>
      <c r="AW6" s="119">
        <v>4722.502522704339</v>
      </c>
      <c r="AX6" s="119">
        <v>4814</v>
      </c>
      <c r="AY6" s="119">
        <v>2257</v>
      </c>
    </row>
    <row r="7" spans="38:51" ht="15" customHeight="1">
      <c r="AL7" s="96" t="s">
        <v>67</v>
      </c>
      <c r="AM7" s="32">
        <v>1885.1179304099016</v>
      </c>
      <c r="AN7" s="32">
        <v>2246.36400316784</v>
      </c>
      <c r="AO7" s="31">
        <v>2650.2866814510176</v>
      </c>
      <c r="AP7" s="31">
        <v>2858.28034444223</v>
      </c>
      <c r="AQ7" s="31">
        <v>4804</v>
      </c>
      <c r="AR7" s="31">
        <v>3671</v>
      </c>
      <c r="AS7" s="119">
        <v>3335</v>
      </c>
      <c r="AT7" s="119">
        <v>3611</v>
      </c>
      <c r="AU7" s="31">
        <v>3830</v>
      </c>
      <c r="AV7" s="119">
        <v>3737</v>
      </c>
      <c r="AW7" s="119">
        <v>4883.26</v>
      </c>
      <c r="AX7" s="119">
        <v>2487</v>
      </c>
      <c r="AY7" s="119">
        <v>2244</v>
      </c>
    </row>
    <row r="8" spans="38:51" ht="15" customHeight="1">
      <c r="AL8" s="96" t="s">
        <v>68</v>
      </c>
      <c r="AM8" s="32">
        <v>1874.4294732511346</v>
      </c>
      <c r="AN8" s="32">
        <v>2244.945067182053</v>
      </c>
      <c r="AO8" s="31">
        <v>2144.9353260764487</v>
      </c>
      <c r="AP8" s="31">
        <v>2580.2903378160036</v>
      </c>
      <c r="AQ8" s="31">
        <v>4966</v>
      </c>
      <c r="AR8" s="31">
        <v>3610</v>
      </c>
      <c r="AS8" s="119">
        <v>3141</v>
      </c>
      <c r="AT8" s="119">
        <v>4056</v>
      </c>
      <c r="AU8" s="31">
        <v>4015</v>
      </c>
      <c r="AV8" s="119">
        <v>4048</v>
      </c>
      <c r="AW8" s="119">
        <v>4802</v>
      </c>
      <c r="AX8" s="119">
        <v>2552</v>
      </c>
      <c r="AY8" s="119">
        <v>2042.069</v>
      </c>
    </row>
    <row r="9" spans="38:51" ht="15" customHeight="1">
      <c r="AL9" s="96" t="s">
        <v>69</v>
      </c>
      <c r="AM9" s="32">
        <v>1921.1878110518767</v>
      </c>
      <c r="AN9" s="32">
        <v>2292.0426888367183</v>
      </c>
      <c r="AO9" s="31">
        <v>2450.318971748217</v>
      </c>
      <c r="AP9" s="31">
        <v>3249.316193536868</v>
      </c>
      <c r="AQ9" s="31">
        <v>5029.18</v>
      </c>
      <c r="AR9" s="31">
        <v>3249</v>
      </c>
      <c r="AS9" s="119">
        <v>3079</v>
      </c>
      <c r="AT9" s="119">
        <v>4115</v>
      </c>
      <c r="AU9" s="31">
        <v>4139</v>
      </c>
      <c r="AV9" s="119">
        <v>4125.46</v>
      </c>
      <c r="AW9" s="119">
        <v>4583.58</v>
      </c>
      <c r="AX9" s="119">
        <v>2828.06</v>
      </c>
      <c r="AY9" s="119">
        <v>2164.88</v>
      </c>
    </row>
    <row r="10" spans="38:51" ht="15" customHeight="1">
      <c r="AL10" s="96" t="s">
        <v>70</v>
      </c>
      <c r="AM10" s="32">
        <v>2388.463528194516</v>
      </c>
      <c r="AN10" s="32">
        <v>2223.547130303446</v>
      </c>
      <c r="AO10" s="31">
        <v>2616.8027868888225</v>
      </c>
      <c r="AP10" s="31">
        <v>3784.228574788483</v>
      </c>
      <c r="AQ10" s="31">
        <v>5038</v>
      </c>
      <c r="AR10" s="31">
        <v>2991.13</v>
      </c>
      <c r="AS10" s="119">
        <v>3310</v>
      </c>
      <c r="AT10" s="119">
        <v>4257</v>
      </c>
      <c r="AU10" s="31">
        <v>4145</v>
      </c>
      <c r="AV10" s="119">
        <v>4343.26</v>
      </c>
      <c r="AW10" s="119">
        <v>4430.93</v>
      </c>
      <c r="AX10" s="119">
        <v>2632</v>
      </c>
      <c r="AY10" s="119">
        <v>2461</v>
      </c>
    </row>
    <row r="11" spans="38:51" ht="15" customHeight="1">
      <c r="AL11" s="96" t="s">
        <v>71</v>
      </c>
      <c r="AM11" s="32">
        <v>2188.326130837534</v>
      </c>
      <c r="AN11" s="32">
        <v>2154.7879630112793</v>
      </c>
      <c r="AO11" s="31">
        <v>2976.1592655938543</v>
      </c>
      <c r="AP11" s="31">
        <v>4258.0046324681525</v>
      </c>
      <c r="AQ11" s="31">
        <v>4275</v>
      </c>
      <c r="AR11" s="31">
        <v>2972</v>
      </c>
      <c r="AS11" s="119">
        <v>3742.17</v>
      </c>
      <c r="AT11" s="119">
        <v>4210</v>
      </c>
      <c r="AU11" s="31">
        <v>4228.3</v>
      </c>
      <c r="AV11" s="119">
        <v>4444.82</v>
      </c>
      <c r="AW11" s="119">
        <v>4900.329</v>
      </c>
      <c r="AY11" s="119">
        <v>1940</v>
      </c>
    </row>
    <row r="12" spans="38:51" ht="15" customHeight="1">
      <c r="AL12" s="96" t="s">
        <v>72</v>
      </c>
      <c r="AM12" s="32">
        <v>2222.0796421411746</v>
      </c>
      <c r="AN12" s="32">
        <v>2254.160251863897</v>
      </c>
      <c r="AO12" s="31">
        <v>3097.3652209160923</v>
      </c>
      <c r="AP12" s="31">
        <v>4505</v>
      </c>
      <c r="AQ12" s="31">
        <v>4732</v>
      </c>
      <c r="AR12" s="31">
        <v>2757</v>
      </c>
      <c r="AS12" s="119">
        <v>3783</v>
      </c>
      <c r="AT12" s="119">
        <v>4217</v>
      </c>
      <c r="AU12" s="31">
        <v>3954</v>
      </c>
      <c r="AV12" s="119">
        <v>4426.15</v>
      </c>
      <c r="AW12" s="119">
        <v>4240.81</v>
      </c>
      <c r="AX12" s="119">
        <v>1582</v>
      </c>
      <c r="AY12" s="119">
        <v>1410.71</v>
      </c>
    </row>
    <row r="13" spans="38:51" ht="15" customHeight="1">
      <c r="AL13" s="96" t="s">
        <v>73</v>
      </c>
      <c r="AM13" s="32">
        <v>2219.9581641669083</v>
      </c>
      <c r="AN13" s="32">
        <v>2355.4654991496905</v>
      </c>
      <c r="AO13" s="31">
        <v>2224.922904088594</v>
      </c>
      <c r="AP13" s="31">
        <v>2637</v>
      </c>
      <c r="AQ13" s="31">
        <v>4781</v>
      </c>
      <c r="AR13" s="31">
        <v>2350</v>
      </c>
      <c r="AS13" s="119">
        <v>3267</v>
      </c>
      <c r="AT13" s="119">
        <v>3939</v>
      </c>
      <c r="AU13" s="31">
        <v>4179</v>
      </c>
      <c r="AV13" s="119">
        <v>4416</v>
      </c>
      <c r="AW13" s="119">
        <v>4097.52</v>
      </c>
      <c r="AX13" s="119">
        <v>1418</v>
      </c>
      <c r="AY13" s="119">
        <v>3019</v>
      </c>
    </row>
    <row r="14" spans="38:51" ht="15" customHeight="1">
      <c r="AL14" s="96" t="s">
        <v>74</v>
      </c>
      <c r="AM14" s="32">
        <v>2250.782214226587</v>
      </c>
      <c r="AN14" s="32">
        <v>2320.847529700813</v>
      </c>
      <c r="AO14" s="31">
        <v>2297.083081341696</v>
      </c>
      <c r="AP14" s="31">
        <v>5165.78</v>
      </c>
      <c r="AQ14" s="31">
        <v>4758</v>
      </c>
      <c r="AR14" s="31">
        <v>2733</v>
      </c>
      <c r="AS14" s="119">
        <v>3039</v>
      </c>
      <c r="AT14" s="119">
        <v>3908</v>
      </c>
      <c r="AU14" s="31">
        <v>3911</v>
      </c>
      <c r="AV14" s="119">
        <v>4498</v>
      </c>
      <c r="AW14" s="119">
        <v>5601.51</v>
      </c>
      <c r="AX14" s="119">
        <v>2004</v>
      </c>
      <c r="AY14" s="119">
        <v>2156</v>
      </c>
    </row>
    <row r="15" spans="38:51" ht="15" customHeight="1">
      <c r="AL15" s="96" t="s">
        <v>75</v>
      </c>
      <c r="AM15" s="32">
        <v>2406.9032438240483</v>
      </c>
      <c r="AN15" s="32">
        <v>2730.9905861322954</v>
      </c>
      <c r="AO15" s="31">
        <v>2289.419669973679</v>
      </c>
      <c r="AP15" s="31">
        <v>4630</v>
      </c>
      <c r="AQ15" s="31">
        <v>3940</v>
      </c>
      <c r="AR15" s="31">
        <v>2495</v>
      </c>
      <c r="AS15" s="119">
        <v>3711</v>
      </c>
      <c r="AT15" s="119">
        <v>3802</v>
      </c>
      <c r="AU15" s="31">
        <v>3921.74</v>
      </c>
      <c r="AV15" s="119">
        <v>4513</v>
      </c>
      <c r="AW15" s="119">
        <v>3470</v>
      </c>
      <c r="AX15" s="119">
        <v>1948</v>
      </c>
      <c r="AY15" s="119">
        <v>2772.71</v>
      </c>
    </row>
    <row r="16" spans="38:51" ht="15" customHeight="1">
      <c r="AL16" s="96" t="s">
        <v>76</v>
      </c>
      <c r="AM16" s="32">
        <v>2238.8063203873894</v>
      </c>
      <c r="AN16" s="32">
        <v>2814.951556170715</v>
      </c>
      <c r="AO16" s="31">
        <v>2710.673062874397</v>
      </c>
      <c r="AP16" s="31">
        <v>4670</v>
      </c>
      <c r="AQ16" s="31">
        <v>3266</v>
      </c>
      <c r="AR16" s="31">
        <v>2516</v>
      </c>
      <c r="AS16" s="119">
        <v>3404</v>
      </c>
      <c r="AT16" s="119">
        <v>3733</v>
      </c>
      <c r="AU16" s="31">
        <v>4002.57</v>
      </c>
      <c r="AV16" s="119">
        <v>4551</v>
      </c>
      <c r="AW16" s="119">
        <v>3306</v>
      </c>
      <c r="AX16" s="119">
        <v>2352</v>
      </c>
      <c r="AY16" s="119">
        <v>2536</v>
      </c>
    </row>
    <row r="17" spans="39:42" ht="15" customHeight="1">
      <c r="AM17" s="32"/>
      <c r="AN17" s="32"/>
      <c r="AO17" s="31"/>
      <c r="AP17" s="31"/>
    </row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spans="39:51" ht="15" customHeight="1">
      <c r="AM26" s="71">
        <v>2004</v>
      </c>
      <c r="AN26" s="71">
        <v>2005</v>
      </c>
      <c r="AO26" s="30">
        <v>2006</v>
      </c>
      <c r="AP26" s="30">
        <v>2007</v>
      </c>
      <c r="AQ26" s="30">
        <v>2008</v>
      </c>
      <c r="AR26" s="30">
        <v>2009</v>
      </c>
      <c r="AS26" s="95">
        <v>2010</v>
      </c>
      <c r="AT26" s="95">
        <v>2011</v>
      </c>
      <c r="AU26" s="30">
        <v>2012</v>
      </c>
      <c r="AV26" s="95">
        <v>2013</v>
      </c>
      <c r="AW26" s="95">
        <v>2014</v>
      </c>
      <c r="AX26" s="95">
        <v>2015</v>
      </c>
      <c r="AY26" s="95">
        <v>2016</v>
      </c>
    </row>
    <row r="27" spans="38:51" ht="15" customHeight="1">
      <c r="AL27" s="96" t="s">
        <v>65</v>
      </c>
      <c r="AM27" s="32">
        <v>2890.702087286528</v>
      </c>
      <c r="AN27" s="32">
        <v>2716.523853963406</v>
      </c>
      <c r="AO27" s="31">
        <v>3771.4891811624952</v>
      </c>
      <c r="AP27" s="31">
        <v>3292.62401881336</v>
      </c>
      <c r="AQ27" s="31">
        <v>2417</v>
      </c>
      <c r="AR27" s="31">
        <v>521</v>
      </c>
      <c r="AS27" s="119"/>
      <c r="AT27" s="119">
        <v>3299</v>
      </c>
      <c r="AU27" s="31">
        <v>3858.7991001903447</v>
      </c>
      <c r="AV27" s="119">
        <v>4245</v>
      </c>
      <c r="AW27" s="119">
        <v>967.873831775701</v>
      </c>
      <c r="AX27" s="119"/>
      <c r="AY27" s="119">
        <v>1863.55</v>
      </c>
    </row>
    <row r="28" spans="38:51" ht="15" customHeight="1">
      <c r="AL28" s="96" t="s">
        <v>66</v>
      </c>
      <c r="AM28" s="32">
        <v>2169.13626084315</v>
      </c>
      <c r="AN28" s="32">
        <v>2826.0851045704303</v>
      </c>
      <c r="AO28" s="31">
        <v>3946.428571428571</v>
      </c>
      <c r="AP28" s="31">
        <v>3042.8548982638076</v>
      </c>
      <c r="AQ28" s="31"/>
      <c r="AR28" s="31">
        <v>3366</v>
      </c>
      <c r="AS28" s="119">
        <v>3400</v>
      </c>
      <c r="AT28" s="119"/>
      <c r="AU28" s="31">
        <v>3507</v>
      </c>
      <c r="AV28" s="119"/>
      <c r="AW28" s="119">
        <v>3916.2284512323386</v>
      </c>
      <c r="AX28" s="119">
        <v>3146</v>
      </c>
      <c r="AY28" s="119">
        <v>2196</v>
      </c>
    </row>
    <row r="29" spans="38:51" ht="15" customHeight="1">
      <c r="AL29" s="96" t="s">
        <v>67</v>
      </c>
      <c r="AM29" s="32">
        <v>1891.6730737867244</v>
      </c>
      <c r="AN29" s="32">
        <v>2728.0786902219634</v>
      </c>
      <c r="AO29" s="31">
        <v>4076.5957446808516</v>
      </c>
      <c r="AP29" s="31">
        <v>2934.4037244837054</v>
      </c>
      <c r="AQ29" s="31">
        <v>4626</v>
      </c>
      <c r="AR29" s="31"/>
      <c r="AS29" s="119">
        <v>2968</v>
      </c>
      <c r="AT29" s="119">
        <v>3127</v>
      </c>
      <c r="AU29" s="31">
        <v>3579</v>
      </c>
      <c r="AV29" s="119"/>
      <c r="AW29" s="119">
        <v>1276.8395657418575</v>
      </c>
      <c r="AX29" s="119"/>
      <c r="AY29" s="119"/>
    </row>
    <row r="30" spans="38:51" ht="15" customHeight="1">
      <c r="AL30" s="96" t="s">
        <v>68</v>
      </c>
      <c r="AM30" s="32">
        <v>4069.767441860465</v>
      </c>
      <c r="AN30" s="32">
        <v>2863.433775796919</v>
      </c>
      <c r="AO30" s="31">
        <v>4037.440462247209</v>
      </c>
      <c r="AP30" s="31">
        <v>2793.3895430844573</v>
      </c>
      <c r="AQ30" s="31"/>
      <c r="AR30" s="31">
        <v>2760</v>
      </c>
      <c r="AS30" s="119">
        <v>2765</v>
      </c>
      <c r="AT30" s="119">
        <v>3649</v>
      </c>
      <c r="AU30" s="31">
        <v>3567</v>
      </c>
      <c r="AV30" s="119"/>
      <c r="AW30" s="119">
        <v>4275</v>
      </c>
      <c r="AX30" s="119">
        <v>3765</v>
      </c>
      <c r="AY30" s="119">
        <v>2190.077</v>
      </c>
    </row>
    <row r="31" spans="38:51" ht="15" customHeight="1">
      <c r="AL31" s="96" t="s">
        <v>69</v>
      </c>
      <c r="AM31" s="32">
        <v>2335.0192998802077</v>
      </c>
      <c r="AN31" s="32">
        <v>3422.981785473353</v>
      </c>
      <c r="AO31" s="31">
        <v>3977.0413003605086</v>
      </c>
      <c r="AP31" s="31">
        <v>2084.2572062084255</v>
      </c>
      <c r="AQ31" s="31">
        <v>4171.61</v>
      </c>
      <c r="AR31" s="31">
        <v>4243</v>
      </c>
      <c r="AS31" s="119">
        <v>2974</v>
      </c>
      <c r="AT31" s="119">
        <v>3627</v>
      </c>
      <c r="AU31" s="31">
        <v>3757</v>
      </c>
      <c r="AV31" s="119"/>
      <c r="AW31" s="119">
        <v>4065.82</v>
      </c>
      <c r="AX31" s="119">
        <v>3834.68</v>
      </c>
      <c r="AY31" s="119">
        <v>2104.25</v>
      </c>
    </row>
    <row r="32" spans="38:51" ht="15" customHeight="1">
      <c r="AL32" s="96" t="s">
        <v>70</v>
      </c>
      <c r="AM32" s="32">
        <v>1832.8809616130284</v>
      </c>
      <c r="AN32" s="32">
        <v>3406.219489395293</v>
      </c>
      <c r="AO32" s="31">
        <v>2556.034482758621</v>
      </c>
      <c r="AP32" s="31"/>
      <c r="AQ32" s="31">
        <v>3808</v>
      </c>
      <c r="AR32" s="31">
        <v>1980.29</v>
      </c>
      <c r="AS32" s="119">
        <v>2784</v>
      </c>
      <c r="AT32" s="119">
        <v>1561</v>
      </c>
      <c r="AU32" s="31">
        <v>3519</v>
      </c>
      <c r="AV32" s="119"/>
      <c r="AW32" s="119">
        <v>4696.09</v>
      </c>
      <c r="AX32" s="119">
        <v>3419</v>
      </c>
      <c r="AY32" s="119">
        <v>2018</v>
      </c>
    </row>
    <row r="33" spans="38:51" ht="15" customHeight="1">
      <c r="AL33" s="96" t="s">
        <v>71</v>
      </c>
      <c r="AM33" s="32">
        <v>2667.565745111261</v>
      </c>
      <c r="AN33" s="32">
        <v>3955.6771545827637</v>
      </c>
      <c r="AO33" s="31">
        <v>4012.350202603673</v>
      </c>
      <c r="AP33" s="31">
        <v>5650</v>
      </c>
      <c r="AQ33" s="31">
        <v>3994</v>
      </c>
      <c r="AR33" s="31">
        <v>2508</v>
      </c>
      <c r="AS33" s="119">
        <v>3073.4</v>
      </c>
      <c r="AT33" s="119">
        <v>2943</v>
      </c>
      <c r="AU33" s="31"/>
      <c r="AV33" s="119">
        <v>1385.62</v>
      </c>
      <c r="AW33" s="119">
        <v>4641.06</v>
      </c>
      <c r="AX33" s="119">
        <v>3486</v>
      </c>
      <c r="AY33" s="119">
        <v>1030</v>
      </c>
    </row>
    <row r="34" spans="38:51" ht="15" customHeight="1">
      <c r="AL34" s="96" t="s">
        <v>72</v>
      </c>
      <c r="AM34" s="32">
        <v>1890.3524820100013</v>
      </c>
      <c r="AN34" s="32">
        <v>3514.989293361884</v>
      </c>
      <c r="AO34" s="31">
        <v>4025.991586538462</v>
      </c>
      <c r="AP34" s="31">
        <v>8213</v>
      </c>
      <c r="AQ34" s="31">
        <v>4209</v>
      </c>
      <c r="AR34" s="31">
        <v>1697</v>
      </c>
      <c r="AS34" s="119">
        <v>3493</v>
      </c>
      <c r="AT34" s="119">
        <v>4251</v>
      </c>
      <c r="AU34" s="31">
        <v>3512</v>
      </c>
      <c r="AV34" s="119">
        <v>1310.42</v>
      </c>
      <c r="AW34" s="119">
        <v>4701.84</v>
      </c>
      <c r="AX34" s="119"/>
      <c r="AY34" s="119">
        <v>2109.55</v>
      </c>
    </row>
    <row r="35" spans="38:51" ht="15" customHeight="1">
      <c r="AL35" s="96" t="s">
        <v>73</v>
      </c>
      <c r="AM35" s="32">
        <v>2107.7034476315052</v>
      </c>
      <c r="AN35" s="32">
        <v>4490.566037735849</v>
      </c>
      <c r="AO35" s="31">
        <v>4029.8052866311327</v>
      </c>
      <c r="AP35" s="31"/>
      <c r="AQ35" s="31">
        <v>4710</v>
      </c>
      <c r="AR35" s="31">
        <v>5515</v>
      </c>
      <c r="AS35" s="119">
        <v>3565</v>
      </c>
      <c r="AT35" s="119"/>
      <c r="AU35" s="31"/>
      <c r="AV35" s="119">
        <v>2900.645</v>
      </c>
      <c r="AW35" s="119"/>
      <c r="AX35" s="119">
        <v>3927</v>
      </c>
      <c r="AY35" s="119"/>
    </row>
    <row r="36" spans="38:51" ht="15" customHeight="1">
      <c r="AL36" s="96" t="s">
        <v>74</v>
      </c>
      <c r="AM36" s="32">
        <v>1889.011392870268</v>
      </c>
      <c r="AN36" s="32">
        <v>3423.9832635983266</v>
      </c>
      <c r="AO36" s="31">
        <v>2829.9224706862306</v>
      </c>
      <c r="AP36" s="31">
        <v>7141</v>
      </c>
      <c r="AQ36" s="31">
        <v>3964</v>
      </c>
      <c r="AR36" s="31"/>
      <c r="AS36" s="119">
        <v>3337</v>
      </c>
      <c r="AT36" s="119">
        <v>3620</v>
      </c>
      <c r="AU36" s="31"/>
      <c r="AV36" s="119"/>
      <c r="AW36" s="119">
        <v>3504.22</v>
      </c>
      <c r="AX36" s="119">
        <v>3705</v>
      </c>
      <c r="AY36" s="119">
        <v>3125.6</v>
      </c>
    </row>
    <row r="37" spans="38:51" ht="15" customHeight="1">
      <c r="AL37" s="96" t="s">
        <v>75</v>
      </c>
      <c r="AM37" s="32">
        <v>1537.5385114318144</v>
      </c>
      <c r="AN37" s="32">
        <v>3533.1447225244833</v>
      </c>
      <c r="AO37" s="31">
        <v>2498.193277037365</v>
      </c>
      <c r="AP37" s="31"/>
      <c r="AQ37" s="31">
        <v>3978</v>
      </c>
      <c r="AR37" s="31">
        <v>2808</v>
      </c>
      <c r="AS37" s="119">
        <v>3029</v>
      </c>
      <c r="AT37" s="119">
        <v>3458.6</v>
      </c>
      <c r="AU37" s="31">
        <v>3954.62</v>
      </c>
      <c r="AV37" s="119">
        <v>1286</v>
      </c>
      <c r="AW37" s="119">
        <v>4847</v>
      </c>
      <c r="AX37" s="119">
        <v>2055</v>
      </c>
      <c r="AY37" s="119"/>
    </row>
    <row r="38" spans="38:51" ht="15" customHeight="1">
      <c r="AL38" s="96" t="s">
        <v>76</v>
      </c>
      <c r="AM38" s="32">
        <v>1790.9365208309155</v>
      </c>
      <c r="AN38" s="32">
        <v>3766.089860352156</v>
      </c>
      <c r="AO38" s="31">
        <v>2541.4518059725797</v>
      </c>
      <c r="AP38" s="31"/>
      <c r="AQ38" s="31">
        <v>2845</v>
      </c>
      <c r="AR38" s="31">
        <v>2703</v>
      </c>
      <c r="AS38" s="119">
        <v>3215</v>
      </c>
      <c r="AT38" s="119"/>
      <c r="AU38" s="31"/>
      <c r="AV38" s="119"/>
      <c r="AW38" s="119"/>
      <c r="AY38" s="119">
        <v>1029</v>
      </c>
    </row>
    <row r="39" spans="39:51" ht="15" customHeight="1">
      <c r="AM39" s="32">
        <v>2001.181717683833</v>
      </c>
      <c r="AN39" s="32">
        <v>3246.189357166705</v>
      </c>
      <c r="AO39" s="31">
        <v>2857.9779467361705</v>
      </c>
      <c r="AP39" s="31">
        <v>3328.407573916323</v>
      </c>
      <c r="AQ39" s="31"/>
      <c r="AS39" s="119"/>
      <c r="AY39" s="119"/>
    </row>
    <row r="40" ht="15" customHeight="1"/>
    <row r="41" ht="15" customHeight="1"/>
    <row r="42" ht="15" customHeight="1"/>
    <row r="43" ht="15" customHeight="1"/>
    <row r="44" ht="15" customHeight="1"/>
  </sheetData>
  <sheetProtection/>
  <printOptions horizontalCentered="1"/>
  <pageMargins left="0.5905511811023623" right="0.5905511811023623" top="1.062992125984252" bottom="0.7874015748031497" header="0.5118110236220472" footer="0.1968503937007874"/>
  <pageSetup horizontalDpi="600" verticalDpi="600" orientation="portrait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AU38"/>
  <sheetViews>
    <sheetView zoomScalePageLayoutView="0" workbookViewId="0" topLeftCell="A1">
      <selection activeCell="A38" sqref="A38"/>
    </sheetView>
  </sheetViews>
  <sheetFormatPr defaultColWidth="10.90625" defaultRowHeight="18"/>
  <cols>
    <col min="1" max="1" width="10.453125" style="10" customWidth="1"/>
    <col min="2" max="7" width="6.36328125" style="10" customWidth="1"/>
    <col min="8" max="10" width="5.99609375" style="10" customWidth="1"/>
    <col min="11" max="32" width="6.36328125" style="10" customWidth="1"/>
    <col min="33" max="33" width="4.8125" style="10" customWidth="1"/>
    <col min="34" max="34" width="3.8125" style="10" customWidth="1"/>
    <col min="35" max="41" width="3.453125" style="10" customWidth="1"/>
    <col min="42" max="42" width="5.453125" style="10" customWidth="1"/>
    <col min="43" max="43" width="4.8125" style="10" customWidth="1"/>
    <col min="44" max="45" width="5.6328125" style="10" customWidth="1"/>
    <col min="46" max="46" width="4.72265625" style="10" customWidth="1"/>
    <col min="47" max="47" width="5.90625" style="10" customWidth="1"/>
    <col min="48" max="16384" width="10.90625" style="10" customWidth="1"/>
  </cols>
  <sheetData>
    <row r="2" spans="1:32" ht="12">
      <c r="A2" s="214" t="s">
        <v>17</v>
      </c>
      <c r="B2" s="214"/>
      <c r="C2" s="214"/>
      <c r="D2" s="214"/>
      <c r="E2" s="214"/>
      <c r="F2" s="214"/>
      <c r="G2" s="214"/>
      <c r="H2" s="214"/>
      <c r="I2" s="214"/>
      <c r="J2" s="21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</row>
    <row r="3" spans="1:32" ht="12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</row>
    <row r="4" spans="1:32" ht="12">
      <c r="A4" s="224" t="s">
        <v>27</v>
      </c>
      <c r="B4" s="224"/>
      <c r="C4" s="224"/>
      <c r="D4" s="224"/>
      <c r="E4" s="224"/>
      <c r="F4" s="224"/>
      <c r="G4" s="224"/>
      <c r="H4" s="224"/>
      <c r="I4" s="224"/>
      <c r="J4" s="22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</row>
    <row r="5" spans="1:32" ht="18" customHeight="1">
      <c r="A5" s="218" t="s">
        <v>118</v>
      </c>
      <c r="B5" s="217" t="s">
        <v>115</v>
      </c>
      <c r="C5" s="217"/>
      <c r="D5" s="217" t="s">
        <v>116</v>
      </c>
      <c r="E5" s="217"/>
      <c r="F5" s="217" t="s">
        <v>117</v>
      </c>
      <c r="G5" s="217"/>
      <c r="H5" s="225" t="s">
        <v>261</v>
      </c>
      <c r="I5" s="225"/>
      <c r="J5" s="225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</row>
    <row r="6" spans="1:32" ht="12">
      <c r="A6" s="230"/>
      <c r="B6" s="215" t="s">
        <v>119</v>
      </c>
      <c r="C6" s="215"/>
      <c r="D6" s="222" t="s">
        <v>209</v>
      </c>
      <c r="E6" s="222"/>
      <c r="F6" s="215" t="s">
        <v>204</v>
      </c>
      <c r="G6" s="215"/>
      <c r="H6" s="228" t="s">
        <v>115</v>
      </c>
      <c r="I6" s="36" t="s">
        <v>109</v>
      </c>
      <c r="J6" s="41" t="s">
        <v>109</v>
      </c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</row>
    <row r="7" spans="1:32" ht="12">
      <c r="A7" s="221"/>
      <c r="B7" s="40">
        <v>2015</v>
      </c>
      <c r="C7" s="40">
        <v>2016</v>
      </c>
      <c r="D7" s="40">
        <v>2015</v>
      </c>
      <c r="E7" s="40">
        <v>2016</v>
      </c>
      <c r="F7" s="40">
        <v>2015</v>
      </c>
      <c r="G7" s="40">
        <v>2016</v>
      </c>
      <c r="H7" s="229"/>
      <c r="I7" s="67" t="s">
        <v>211</v>
      </c>
      <c r="J7" s="67" t="s">
        <v>120</v>
      </c>
      <c r="K7" s="97"/>
      <c r="L7" s="44"/>
      <c r="M7" s="44"/>
      <c r="N7" s="44"/>
      <c r="O7" s="44"/>
      <c r="P7" s="44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</row>
    <row r="8" spans="1:32" ht="12">
      <c r="A8" s="38" t="s">
        <v>65</v>
      </c>
      <c r="B8" s="26">
        <v>136.692</v>
      </c>
      <c r="C8" s="26">
        <v>131.9328</v>
      </c>
      <c r="D8" s="26">
        <v>139.86020000000002</v>
      </c>
      <c r="E8" s="26">
        <v>145.46093</v>
      </c>
      <c r="F8" s="52">
        <f>D8/B8*1000</f>
        <v>1023.1776548737308</v>
      </c>
      <c r="G8" s="52">
        <f>E8/C8*1000</f>
        <v>1102.5380345145409</v>
      </c>
      <c r="H8" s="60">
        <f>(C8/B8-1)*100</f>
        <v>-3.481696075849372</v>
      </c>
      <c r="I8" s="60">
        <f>(E8/D8-1)*100</f>
        <v>4.004520228056285</v>
      </c>
      <c r="J8" s="60">
        <f>(G8/F8-1)*100</f>
        <v>7.7562659097166975</v>
      </c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</row>
    <row r="9" spans="1:32" ht="12">
      <c r="A9" s="21" t="s">
        <v>66</v>
      </c>
      <c r="B9" s="26">
        <v>20.11768</v>
      </c>
      <c r="C9" s="26">
        <v>100.092</v>
      </c>
      <c r="D9" s="26">
        <v>81.30687</v>
      </c>
      <c r="E9" s="26">
        <v>98.581</v>
      </c>
      <c r="F9" s="52">
        <f>D9/B9*1000</f>
        <v>4041.562943639625</v>
      </c>
      <c r="G9" s="52">
        <f aca="true" t="shared" si="0" ref="G9:G18">E9/C9*1000</f>
        <v>984.9038884226512</v>
      </c>
      <c r="H9" s="60">
        <f aca="true" t="shared" si="1" ref="H9:H18">(C9/B9-1)*100</f>
        <v>397.5325186602033</v>
      </c>
      <c r="I9" s="60">
        <f aca="true" t="shared" si="2" ref="I9:I18">(E9/D9-1)*100</f>
        <v>21.245597081771805</v>
      </c>
      <c r="J9" s="60">
        <f aca="true" t="shared" si="3" ref="J9:J18">(G9/F9-1)*100</f>
        <v>-75.63061859589159</v>
      </c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</row>
    <row r="10" spans="1:32" ht="12">
      <c r="A10" s="21" t="s">
        <v>67</v>
      </c>
      <c r="B10" s="26">
        <v>18.302</v>
      </c>
      <c r="C10" s="26">
        <v>96.948</v>
      </c>
      <c r="D10" s="26">
        <v>18.20448</v>
      </c>
      <c r="E10" s="26">
        <v>115.921</v>
      </c>
      <c r="F10" s="52">
        <f aca="true" t="shared" si="4" ref="F10:F19">D10/B10*1000</f>
        <v>994.6716205879139</v>
      </c>
      <c r="G10" s="52">
        <f t="shared" si="0"/>
        <v>1195.7028510129142</v>
      </c>
      <c r="H10" s="60">
        <f t="shared" si="1"/>
        <v>429.712599715878</v>
      </c>
      <c r="I10" s="60">
        <f t="shared" si="2"/>
        <v>536.7718275940867</v>
      </c>
      <c r="J10" s="60">
        <f t="shared" si="3"/>
        <v>20.210813927331927</v>
      </c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</row>
    <row r="11" spans="1:32" ht="12">
      <c r="A11" s="21" t="s">
        <v>68</v>
      </c>
      <c r="B11" s="26">
        <v>20.22</v>
      </c>
      <c r="C11" s="26">
        <v>164.928</v>
      </c>
      <c r="D11" s="26">
        <v>29.263</v>
      </c>
      <c r="E11" s="26">
        <v>191.833</v>
      </c>
      <c r="F11" s="52">
        <f t="shared" si="4"/>
        <v>1447.2304648862514</v>
      </c>
      <c r="G11" s="52">
        <f t="shared" si="0"/>
        <v>1163.1317908420644</v>
      </c>
      <c r="H11" s="60">
        <f t="shared" si="1"/>
        <v>715.6676557863502</v>
      </c>
      <c r="I11" s="60">
        <f t="shared" si="2"/>
        <v>555.5479615897208</v>
      </c>
      <c r="J11" s="60">
        <f t="shared" si="3"/>
        <v>-19.630506746312616</v>
      </c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</row>
    <row r="12" spans="1:32" ht="12">
      <c r="A12" s="21" t="s">
        <v>69</v>
      </c>
      <c r="B12" s="26">
        <v>14.244</v>
      </c>
      <c r="C12" s="26">
        <v>102.282</v>
      </c>
      <c r="D12" s="26">
        <v>15.08567</v>
      </c>
      <c r="E12" s="26">
        <v>96.4</v>
      </c>
      <c r="F12" s="52">
        <f t="shared" si="4"/>
        <v>1059.0894411682114</v>
      </c>
      <c r="G12" s="52">
        <f t="shared" si="0"/>
        <v>942.4923251402985</v>
      </c>
      <c r="H12" s="60">
        <f t="shared" si="1"/>
        <v>618.0707666385847</v>
      </c>
      <c r="I12" s="60">
        <f t="shared" si="2"/>
        <v>539.0170274174101</v>
      </c>
      <c r="J12" s="60">
        <f t="shared" si="3"/>
        <v>-11.009185012674882</v>
      </c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</row>
    <row r="13" spans="1:32" ht="12">
      <c r="A13" s="21" t="s">
        <v>70</v>
      </c>
      <c r="B13" s="26">
        <v>89.947</v>
      </c>
      <c r="C13" s="26">
        <v>71.058</v>
      </c>
      <c r="D13" s="26">
        <v>123.574</v>
      </c>
      <c r="E13" s="26">
        <v>75.848</v>
      </c>
      <c r="F13" s="52">
        <f t="shared" si="4"/>
        <v>1373.8534915005503</v>
      </c>
      <c r="G13" s="52">
        <f t="shared" si="0"/>
        <v>1067.4097216358466</v>
      </c>
      <c r="H13" s="60">
        <f t="shared" si="1"/>
        <v>-21.000144529556287</v>
      </c>
      <c r="I13" s="60">
        <f t="shared" si="2"/>
        <v>-38.62139284962856</v>
      </c>
      <c r="J13" s="60">
        <f t="shared" si="3"/>
        <v>-22.305418427841218</v>
      </c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</row>
    <row r="14" spans="1:32" ht="12">
      <c r="A14" s="21" t="s">
        <v>71</v>
      </c>
      <c r="B14" s="26">
        <v>22.131</v>
      </c>
      <c r="C14" s="26">
        <v>82.311</v>
      </c>
      <c r="D14" s="26">
        <v>29.454</v>
      </c>
      <c r="E14" s="26">
        <v>89.665</v>
      </c>
      <c r="F14" s="52">
        <f t="shared" si="4"/>
        <v>1330.8933170665582</v>
      </c>
      <c r="G14" s="52">
        <f t="shared" si="0"/>
        <v>1089.3440730886516</v>
      </c>
      <c r="H14" s="60">
        <f t="shared" si="1"/>
        <v>271.92625728615974</v>
      </c>
      <c r="I14" s="60">
        <f t="shared" si="2"/>
        <v>204.42384735519795</v>
      </c>
      <c r="J14" s="60">
        <f t="shared" si="3"/>
        <v>-18.14940693445729</v>
      </c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</row>
    <row r="15" spans="1:32" ht="12">
      <c r="A15" s="21" t="s">
        <v>72</v>
      </c>
      <c r="B15" s="26">
        <v>33.246</v>
      </c>
      <c r="C15" s="26">
        <v>40.366</v>
      </c>
      <c r="D15" s="26">
        <v>42.953</v>
      </c>
      <c r="E15" s="26">
        <v>64.557</v>
      </c>
      <c r="F15" s="52">
        <f t="shared" si="4"/>
        <v>1291.9749744330145</v>
      </c>
      <c r="G15" s="52">
        <f t="shared" si="0"/>
        <v>1599.2914829311796</v>
      </c>
      <c r="H15" s="60">
        <f t="shared" si="1"/>
        <v>21.416110208746897</v>
      </c>
      <c r="I15" s="60">
        <f t="shared" si="2"/>
        <v>50.2968360766419</v>
      </c>
      <c r="J15" s="60">
        <f t="shared" si="3"/>
        <v>23.78656820601588</v>
      </c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</row>
    <row r="16" spans="1:32" ht="12">
      <c r="A16" s="21" t="s">
        <v>73</v>
      </c>
      <c r="B16" s="26">
        <v>45.23</v>
      </c>
      <c r="C16" s="26">
        <v>48.972</v>
      </c>
      <c r="D16" s="26">
        <v>50.685</v>
      </c>
      <c r="E16" s="26">
        <v>52.231</v>
      </c>
      <c r="F16" s="52">
        <f t="shared" si="4"/>
        <v>1120.6057926155208</v>
      </c>
      <c r="G16" s="52">
        <f t="shared" si="0"/>
        <v>1066.5482316425712</v>
      </c>
      <c r="H16" s="60">
        <f t="shared" si="1"/>
        <v>8.27326995357065</v>
      </c>
      <c r="I16" s="60">
        <f t="shared" si="2"/>
        <v>3.0502120943079802</v>
      </c>
      <c r="J16" s="60">
        <f t="shared" si="3"/>
        <v>-4.823958730998346</v>
      </c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</row>
    <row r="17" spans="1:32" ht="12">
      <c r="A17" s="21" t="s">
        <v>74</v>
      </c>
      <c r="B17" s="26">
        <v>179.886</v>
      </c>
      <c r="C17" s="26">
        <v>182.392</v>
      </c>
      <c r="D17" s="26">
        <v>170.793</v>
      </c>
      <c r="E17" s="26">
        <v>187.25</v>
      </c>
      <c r="F17" s="52">
        <f t="shared" si="4"/>
        <v>949.451319168807</v>
      </c>
      <c r="G17" s="52">
        <f t="shared" si="0"/>
        <v>1026.6349401289528</v>
      </c>
      <c r="H17" s="60">
        <f t="shared" si="1"/>
        <v>1.393104521752675</v>
      </c>
      <c r="I17" s="60">
        <f t="shared" si="2"/>
        <v>9.635640804951029</v>
      </c>
      <c r="J17" s="60">
        <f t="shared" si="3"/>
        <v>8.129286820909986</v>
      </c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</row>
    <row r="18" spans="1:32" ht="12">
      <c r="A18" s="21" t="s">
        <v>75</v>
      </c>
      <c r="B18" s="26">
        <v>130.602</v>
      </c>
      <c r="C18" s="26">
        <v>11.75</v>
      </c>
      <c r="D18" s="26">
        <v>164.45185999999998</v>
      </c>
      <c r="E18" s="26">
        <v>7.12</v>
      </c>
      <c r="F18" s="52">
        <f t="shared" si="4"/>
        <v>1259.183320316687</v>
      </c>
      <c r="G18" s="52">
        <f t="shared" si="0"/>
        <v>605.9574468085106</v>
      </c>
      <c r="H18" s="60">
        <f t="shared" si="1"/>
        <v>-91.00320056354421</v>
      </c>
      <c r="I18" s="60">
        <f t="shared" si="2"/>
        <v>-95.67046550887292</v>
      </c>
      <c r="J18" s="60">
        <f t="shared" si="3"/>
        <v>-51.87694777785723</v>
      </c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</row>
    <row r="19" spans="1:32" ht="12">
      <c r="A19" s="21" t="s">
        <v>76</v>
      </c>
      <c r="B19" s="26">
        <v>95.297</v>
      </c>
      <c r="C19" s="26">
        <v>60.609</v>
      </c>
      <c r="D19" s="26">
        <v>106.419</v>
      </c>
      <c r="E19" s="26">
        <v>73.632</v>
      </c>
      <c r="F19" s="52">
        <f t="shared" si="4"/>
        <v>1116.7088155975528</v>
      </c>
      <c r="G19" s="52">
        <f>E19/C19*1000</f>
        <v>1214.8690788496758</v>
      </c>
      <c r="H19" s="60">
        <f>(C19/B19-1)*100</f>
        <v>-36.39988667009454</v>
      </c>
      <c r="I19" s="60">
        <f>(E19/D19-1)*100</f>
        <v>-30.809347954782506</v>
      </c>
      <c r="J19" s="60">
        <f>(G19/F19-1)*100</f>
        <v>8.790139549457866</v>
      </c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</row>
    <row r="20" spans="1:32" ht="12">
      <c r="A20" s="88" t="s">
        <v>173</v>
      </c>
      <c r="B20" s="26">
        <f>SUM(B8:B19)</f>
        <v>805.91468</v>
      </c>
      <c r="C20" s="26">
        <f>SUM(C8:C19)</f>
        <v>1093.6408</v>
      </c>
      <c r="D20" s="26">
        <f>SUM(D8:D19)</f>
        <v>972.0500800000001</v>
      </c>
      <c r="E20" s="26">
        <f>SUM(E8:E19)</f>
        <v>1198.4989299999997</v>
      </c>
      <c r="F20" s="26">
        <f>D20/B20*1000</f>
        <v>1206.1451467790612</v>
      </c>
      <c r="G20" s="52">
        <f>E20/C20*1000</f>
        <v>1095.8798629312291</v>
      </c>
      <c r="H20" s="60">
        <f>(C20/B20-1)*100</f>
        <v>35.70180903020652</v>
      </c>
      <c r="I20" s="60">
        <f>(E20/D20-1)*100</f>
        <v>23.296006518511845</v>
      </c>
      <c r="J20" s="60">
        <f>(G20/F20-1)*100</f>
        <v>-9.141958092049606</v>
      </c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</row>
    <row r="21" spans="1:10" ht="12">
      <c r="A21" s="47" t="s">
        <v>195</v>
      </c>
      <c r="B21" s="53"/>
      <c r="C21" s="53"/>
      <c r="D21" s="53"/>
      <c r="E21" s="53"/>
      <c r="F21" s="53"/>
      <c r="G21" s="53"/>
      <c r="H21" s="53"/>
      <c r="I21" s="53"/>
      <c r="J21" s="54"/>
    </row>
    <row r="23" ht="15" customHeight="1"/>
    <row r="24" ht="15" customHeight="1"/>
    <row r="25" spans="35:47" ht="15" customHeight="1">
      <c r="AI25" s="68">
        <v>2004</v>
      </c>
      <c r="AJ25" s="68">
        <v>2005</v>
      </c>
      <c r="AK25" s="10">
        <v>2006</v>
      </c>
      <c r="AL25" s="10">
        <v>2007</v>
      </c>
      <c r="AM25" s="10">
        <v>2008</v>
      </c>
      <c r="AN25" s="10">
        <v>2009</v>
      </c>
      <c r="AO25" s="10">
        <v>2010</v>
      </c>
      <c r="AP25" s="10">
        <v>2011</v>
      </c>
      <c r="AQ25" s="10">
        <v>2012</v>
      </c>
      <c r="AR25" s="10">
        <v>2013</v>
      </c>
      <c r="AS25" s="10">
        <v>2014</v>
      </c>
      <c r="AT25" s="10">
        <v>2015</v>
      </c>
      <c r="AU25" s="10">
        <v>2016</v>
      </c>
    </row>
    <row r="26" spans="34:47" ht="15" customHeight="1">
      <c r="AH26" s="11" t="s">
        <v>65</v>
      </c>
      <c r="AI26" s="44">
        <v>501.1758434717171</v>
      </c>
      <c r="AJ26" s="44">
        <v>472.16898339621116</v>
      </c>
      <c r="AK26" s="29">
        <v>498.26100364932233</v>
      </c>
      <c r="AL26" s="29">
        <v>655.198093535895</v>
      </c>
      <c r="AM26" s="29">
        <v>1172</v>
      </c>
      <c r="AN26" s="29">
        <v>850</v>
      </c>
      <c r="AO26" s="29">
        <v>2879</v>
      </c>
      <c r="AP26" s="29">
        <v>1024</v>
      </c>
      <c r="AQ26" s="29">
        <v>982.6</v>
      </c>
      <c r="AR26" s="29">
        <v>977</v>
      </c>
      <c r="AS26" s="29">
        <v>969.6722667233759</v>
      </c>
      <c r="AT26" s="29">
        <v>1023.1776548737308</v>
      </c>
      <c r="AU26" s="29">
        <v>1103</v>
      </c>
    </row>
    <row r="27" spans="34:47" ht="15" customHeight="1">
      <c r="AH27" s="11" t="s">
        <v>66</v>
      </c>
      <c r="AI27" s="44">
        <v>721.6607664850096</v>
      </c>
      <c r="AJ27" s="44">
        <v>534.8005425019904</v>
      </c>
      <c r="AK27" s="29">
        <v>802.0054225878835</v>
      </c>
      <c r="AL27" s="29">
        <v>571.7081334668704</v>
      </c>
      <c r="AM27" s="29">
        <v>1014</v>
      </c>
      <c r="AN27" s="29">
        <v>882</v>
      </c>
      <c r="AO27" s="29">
        <v>1125</v>
      </c>
      <c r="AP27" s="29">
        <v>1123</v>
      </c>
      <c r="AQ27" s="29">
        <v>1061</v>
      </c>
      <c r="AR27" s="29">
        <v>1040</v>
      </c>
      <c r="AS27" s="29">
        <v>1024.0844971152976</v>
      </c>
      <c r="AT27" s="29"/>
      <c r="AU27" s="29">
        <v>985</v>
      </c>
    </row>
    <row r="28" spans="34:47" ht="15" customHeight="1">
      <c r="AH28" s="11" t="s">
        <v>67</v>
      </c>
      <c r="AI28" s="44">
        <v>455.84218512898326</v>
      </c>
      <c r="AJ28" s="44">
        <v>475.1990641930717</v>
      </c>
      <c r="AK28" s="29">
        <v>525.0755356161875</v>
      </c>
      <c r="AL28" s="29">
        <v>1531.5083439410257</v>
      </c>
      <c r="AM28" s="29">
        <v>1003</v>
      </c>
      <c r="AN28" s="29">
        <v>1236</v>
      </c>
      <c r="AO28" s="29">
        <v>892</v>
      </c>
      <c r="AP28" s="29">
        <v>999</v>
      </c>
      <c r="AQ28" s="29">
        <v>1198</v>
      </c>
      <c r="AR28" s="29">
        <v>879</v>
      </c>
      <c r="AS28" s="29"/>
      <c r="AT28" s="29">
        <v>995</v>
      </c>
      <c r="AU28" s="29">
        <v>1196</v>
      </c>
    </row>
    <row r="29" spans="34:47" ht="15" customHeight="1">
      <c r="AH29" s="11" t="s">
        <v>68</v>
      </c>
      <c r="AI29" s="44">
        <v>629.824220564758</v>
      </c>
      <c r="AJ29" s="44">
        <v>459.0415151146386</v>
      </c>
      <c r="AK29" s="29">
        <v>618.5259526170266</v>
      </c>
      <c r="AL29" s="29">
        <v>1068.1262724795872</v>
      </c>
      <c r="AM29" s="29">
        <v>1401</v>
      </c>
      <c r="AN29" s="29">
        <v>1021</v>
      </c>
      <c r="AO29" s="29">
        <v>972</v>
      </c>
      <c r="AP29" s="29">
        <v>994</v>
      </c>
      <c r="AQ29" s="29">
        <v>898</v>
      </c>
      <c r="AR29" s="29"/>
      <c r="AS29" s="29">
        <v>1651</v>
      </c>
      <c r="AT29" s="29">
        <v>1447</v>
      </c>
      <c r="AU29" s="29">
        <v>1163.13</v>
      </c>
    </row>
    <row r="30" spans="34:47" ht="15" customHeight="1">
      <c r="AH30" s="11" t="s">
        <v>69</v>
      </c>
      <c r="AI30" s="44">
        <v>454.24857068723327</v>
      </c>
      <c r="AJ30" s="44">
        <v>439.62732880338586</v>
      </c>
      <c r="AK30" s="29">
        <v>543.6141757920202</v>
      </c>
      <c r="AL30" s="29">
        <v>634.8353446691578</v>
      </c>
      <c r="AM30" s="29">
        <v>1798.5</v>
      </c>
      <c r="AN30" s="29">
        <v>1922</v>
      </c>
      <c r="AO30" s="29">
        <v>978</v>
      </c>
      <c r="AP30" s="29">
        <v>968</v>
      </c>
      <c r="AQ30" s="29">
        <v>907</v>
      </c>
      <c r="AR30" s="29">
        <v>1045</v>
      </c>
      <c r="AS30" s="29">
        <v>920</v>
      </c>
      <c r="AT30" s="29">
        <v>1059</v>
      </c>
      <c r="AU30" s="29">
        <v>942.45</v>
      </c>
    </row>
    <row r="31" spans="34:47" ht="15" customHeight="1">
      <c r="AH31" s="11" t="s">
        <v>70</v>
      </c>
      <c r="AI31" s="44">
        <v>459.56631865076906</v>
      </c>
      <c r="AJ31" s="44">
        <v>479.1123782662457</v>
      </c>
      <c r="AK31" s="29">
        <v>543.5494386610975</v>
      </c>
      <c r="AL31" s="29">
        <v>1720.168819542141</v>
      </c>
      <c r="AM31" s="29">
        <v>1011</v>
      </c>
      <c r="AN31" s="29">
        <v>493</v>
      </c>
      <c r="AO31" s="29">
        <v>937</v>
      </c>
      <c r="AP31" s="29">
        <v>340</v>
      </c>
      <c r="AQ31" s="29">
        <v>954</v>
      </c>
      <c r="AR31" s="29"/>
      <c r="AS31" s="29">
        <v>853.55</v>
      </c>
      <c r="AT31" s="29">
        <v>1374</v>
      </c>
      <c r="AU31" s="29">
        <v>1067</v>
      </c>
    </row>
    <row r="32" spans="34:47" ht="15" customHeight="1">
      <c r="AH32" s="11" t="s">
        <v>71</v>
      </c>
      <c r="AI32" s="44">
        <v>545.8034393830134</v>
      </c>
      <c r="AJ32" s="44">
        <v>449.2750258297442</v>
      </c>
      <c r="AK32" s="29">
        <v>798.8203471335187</v>
      </c>
      <c r="AL32" s="29">
        <v>895.6907355634822</v>
      </c>
      <c r="AM32" s="29">
        <v>1994</v>
      </c>
      <c r="AN32" s="29">
        <v>1126</v>
      </c>
      <c r="AO32" s="29"/>
      <c r="AP32" s="29">
        <v>971</v>
      </c>
      <c r="AQ32" s="29">
        <v>903</v>
      </c>
      <c r="AR32" s="29">
        <v>1006</v>
      </c>
      <c r="AS32" s="29">
        <v>875</v>
      </c>
      <c r="AT32" s="29">
        <v>1331</v>
      </c>
      <c r="AU32" s="29">
        <v>1089</v>
      </c>
    </row>
    <row r="33" spans="34:47" ht="15" customHeight="1">
      <c r="AH33" s="11" t="s">
        <v>72</v>
      </c>
      <c r="AI33" s="44">
        <v>474.0408891588679</v>
      </c>
      <c r="AJ33" s="44">
        <v>453.4716906951747</v>
      </c>
      <c r="AK33" s="29">
        <v>555.9000733917811</v>
      </c>
      <c r="AL33" s="29">
        <v>939</v>
      </c>
      <c r="AM33" s="29">
        <v>3713</v>
      </c>
      <c r="AN33" s="29">
        <v>892</v>
      </c>
      <c r="AO33" s="29">
        <v>900</v>
      </c>
      <c r="AP33" s="29">
        <v>1036</v>
      </c>
      <c r="AQ33" s="29">
        <v>937</v>
      </c>
      <c r="AR33" s="29">
        <v>1003.76</v>
      </c>
      <c r="AS33" s="29">
        <v>964.66</v>
      </c>
      <c r="AT33" s="29">
        <v>1292</v>
      </c>
      <c r="AU33" s="29">
        <v>1599</v>
      </c>
    </row>
    <row r="34" spans="34:47" ht="15" customHeight="1">
      <c r="AH34" s="11" t="s">
        <v>73</v>
      </c>
      <c r="AI34" s="44">
        <v>477.32088205289176</v>
      </c>
      <c r="AJ34" s="44">
        <v>491.3005875527459</v>
      </c>
      <c r="AK34" s="29">
        <v>541.1539440429474</v>
      </c>
      <c r="AL34" s="29">
        <v>909</v>
      </c>
      <c r="AM34" s="29">
        <v>1989.23</v>
      </c>
      <c r="AN34" s="29">
        <v>1014</v>
      </c>
      <c r="AO34" s="29">
        <v>899</v>
      </c>
      <c r="AP34" s="29">
        <v>1020</v>
      </c>
      <c r="AQ34" s="29">
        <v>898</v>
      </c>
      <c r="AR34" s="29">
        <v>1627</v>
      </c>
      <c r="AS34" s="29">
        <v>907</v>
      </c>
      <c r="AT34" s="29">
        <v>1121</v>
      </c>
      <c r="AU34" s="29">
        <v>1067</v>
      </c>
    </row>
    <row r="35" spans="34:47" ht="15" customHeight="1">
      <c r="AH35" s="11" t="s">
        <v>74</v>
      </c>
      <c r="AI35" s="44">
        <v>494.291319274154</v>
      </c>
      <c r="AJ35" s="44">
        <v>463.4243883778755</v>
      </c>
      <c r="AK35" s="29">
        <v>536.3585329341319</v>
      </c>
      <c r="AL35" s="29">
        <v>717</v>
      </c>
      <c r="AM35" s="29">
        <v>3230</v>
      </c>
      <c r="AN35" s="29">
        <v>870</v>
      </c>
      <c r="AO35" s="29">
        <v>2469</v>
      </c>
      <c r="AP35" s="29">
        <v>1034</v>
      </c>
      <c r="AQ35" s="29">
        <v>932</v>
      </c>
      <c r="AR35" s="29">
        <v>1163</v>
      </c>
      <c r="AS35" s="29">
        <v>874.68</v>
      </c>
      <c r="AT35" s="29">
        <v>949</v>
      </c>
      <c r="AU35" s="29">
        <v>1027</v>
      </c>
    </row>
    <row r="36" spans="34:47" ht="15" customHeight="1">
      <c r="AH36" s="11" t="s">
        <v>75</v>
      </c>
      <c r="AI36" s="44">
        <v>421.38293874483276</v>
      </c>
      <c r="AJ36" s="44">
        <v>563.7089259325496</v>
      </c>
      <c r="AK36" s="29">
        <v>665.6850682748744</v>
      </c>
      <c r="AL36" s="29">
        <v>972</v>
      </c>
      <c r="AM36" s="29">
        <v>2968</v>
      </c>
      <c r="AN36" s="29">
        <v>950</v>
      </c>
      <c r="AO36" s="29">
        <v>852</v>
      </c>
      <c r="AP36" s="29">
        <v>989.27</v>
      </c>
      <c r="AQ36" s="29">
        <v>956</v>
      </c>
      <c r="AR36" s="29">
        <v>1009</v>
      </c>
      <c r="AS36" s="29">
        <v>1037</v>
      </c>
      <c r="AT36" s="29">
        <v>1259</v>
      </c>
      <c r="AU36" s="29">
        <v>606</v>
      </c>
    </row>
    <row r="37" spans="34:47" ht="15" customHeight="1">
      <c r="AH37" s="11" t="s">
        <v>76</v>
      </c>
      <c r="AI37" s="44">
        <v>699.6478704546543</v>
      </c>
      <c r="AJ37" s="44">
        <v>483.0380130243828</v>
      </c>
      <c r="AK37" s="29">
        <v>968.1713793598393</v>
      </c>
      <c r="AL37" s="29">
        <v>621</v>
      </c>
      <c r="AM37" s="29">
        <v>2142</v>
      </c>
      <c r="AN37" s="29">
        <v>1866</v>
      </c>
      <c r="AO37" s="29">
        <v>2110</v>
      </c>
      <c r="AP37" s="29">
        <v>910</v>
      </c>
      <c r="AQ37" s="29">
        <v>999.7</v>
      </c>
      <c r="AR37" s="29">
        <v>1037</v>
      </c>
      <c r="AS37" s="29">
        <v>918</v>
      </c>
      <c r="AT37" s="29">
        <v>1117</v>
      </c>
      <c r="AU37" s="29">
        <v>1215</v>
      </c>
    </row>
    <row r="38" spans="35:38" ht="15" customHeight="1">
      <c r="AI38" s="44"/>
      <c r="AJ38" s="44"/>
      <c r="AK38" s="29"/>
      <c r="AL38" s="29"/>
    </row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</sheetData>
  <sheetProtection/>
  <mergeCells count="11">
    <mergeCell ref="D6:E6"/>
    <mergeCell ref="F6:G6"/>
    <mergeCell ref="A2:J2"/>
    <mergeCell ref="A4:J4"/>
    <mergeCell ref="B5:C5"/>
    <mergeCell ref="D5:E5"/>
    <mergeCell ref="F5:G5"/>
    <mergeCell ref="H5:J5"/>
    <mergeCell ref="A5:A7"/>
    <mergeCell ref="H6:H7"/>
    <mergeCell ref="B6:C6"/>
  </mergeCells>
  <printOptions horizontalCentered="1"/>
  <pageMargins left="0.5905511811023623" right="0.5905511811023623" top="0.9055118110236221" bottom="0.7874015748031497" header="0.5118110236220472" footer="0.1968503937007874"/>
  <pageSetup horizontalDpi="600" verticalDpi="600" orientation="portrait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N36"/>
  <sheetViews>
    <sheetView zoomScale="98" zoomScaleNormal="98" zoomScaleSheetLayoutView="75" zoomScalePageLayoutView="0" workbookViewId="0" topLeftCell="A1">
      <selection activeCell="K33" sqref="K33"/>
    </sheetView>
  </sheetViews>
  <sheetFormatPr defaultColWidth="10.90625" defaultRowHeight="18"/>
  <cols>
    <col min="1" max="1" width="12.8125" style="10" customWidth="1"/>
    <col min="2" max="6" width="7.72265625" style="10" customWidth="1"/>
    <col min="7" max="7" width="7.36328125" style="10" customWidth="1"/>
    <col min="8" max="8" width="7.90625" style="10" customWidth="1"/>
    <col min="9" max="29" width="7.99609375" style="10" customWidth="1"/>
    <col min="30" max="34" width="5.2734375" style="10" customWidth="1"/>
    <col min="35" max="36" width="7.99609375" style="10" customWidth="1"/>
    <col min="37" max="37" width="8.72265625" style="10" customWidth="1"/>
    <col min="38" max="38" width="4.453125" style="10" customWidth="1"/>
    <col min="39" max="39" width="5.54296875" style="10" customWidth="1"/>
    <col min="40" max="16384" width="10.90625" style="10" customWidth="1"/>
  </cols>
  <sheetData>
    <row r="1" spans="1:8" ht="12">
      <c r="A1" s="214" t="s">
        <v>19</v>
      </c>
      <c r="B1" s="214"/>
      <c r="C1" s="214"/>
      <c r="D1" s="214"/>
      <c r="E1" s="214"/>
      <c r="F1" s="214"/>
      <c r="G1" s="214"/>
      <c r="H1" s="214"/>
    </row>
    <row r="2" spans="1:8" ht="12">
      <c r="A2" s="34"/>
      <c r="B2" s="34"/>
      <c r="C2" s="34"/>
      <c r="D2" s="34"/>
      <c r="E2" s="34"/>
      <c r="F2" s="34"/>
      <c r="G2" s="34"/>
      <c r="H2" s="34"/>
    </row>
    <row r="3" spans="1:8" ht="12">
      <c r="A3" s="224" t="s">
        <v>29</v>
      </c>
      <c r="B3" s="224"/>
      <c r="C3" s="224"/>
      <c r="D3" s="224"/>
      <c r="E3" s="224"/>
      <c r="F3" s="224"/>
      <c r="G3" s="224"/>
      <c r="H3" s="224"/>
    </row>
    <row r="4" spans="1:37" ht="18" customHeight="1">
      <c r="A4" s="218" t="s">
        <v>83</v>
      </c>
      <c r="B4" s="224" t="s">
        <v>122</v>
      </c>
      <c r="C4" s="224"/>
      <c r="D4" s="224"/>
      <c r="E4" s="224"/>
      <c r="F4" s="224"/>
      <c r="G4" s="224"/>
      <c r="H4" s="224"/>
      <c r="AK4" s="35">
        <v>2015</v>
      </c>
    </row>
    <row r="5" spans="1:39" ht="12">
      <c r="A5" s="230"/>
      <c r="B5" s="228">
        <v>2014</v>
      </c>
      <c r="C5" s="228">
        <v>2015</v>
      </c>
      <c r="D5" s="41" t="s">
        <v>124</v>
      </c>
      <c r="E5" s="224" t="s">
        <v>328</v>
      </c>
      <c r="F5" s="224"/>
      <c r="G5" s="41" t="s">
        <v>125</v>
      </c>
      <c r="H5" s="41" t="s">
        <v>124</v>
      </c>
      <c r="AK5" s="38" t="s">
        <v>93</v>
      </c>
      <c r="AL5" s="29">
        <v>1694.9268271</v>
      </c>
      <c r="AM5" s="98">
        <f aca="true" t="shared" si="0" ref="AM5:AM11">AL5/$AL$13</f>
        <v>0.24771858225603038</v>
      </c>
    </row>
    <row r="6" spans="1:39" ht="12">
      <c r="A6" s="221"/>
      <c r="B6" s="229"/>
      <c r="C6" s="229"/>
      <c r="D6" s="50" t="s">
        <v>64</v>
      </c>
      <c r="E6" s="36">
        <v>2015</v>
      </c>
      <c r="F6" s="41">
        <v>2016</v>
      </c>
      <c r="G6" s="130" t="s">
        <v>64</v>
      </c>
      <c r="H6" s="23" t="s">
        <v>64</v>
      </c>
      <c r="AD6" s="44"/>
      <c r="AE6" s="44"/>
      <c r="AF6" s="44"/>
      <c r="AG6" s="44"/>
      <c r="AH6" s="44"/>
      <c r="AK6" s="38" t="s">
        <v>142</v>
      </c>
      <c r="AL6" s="29">
        <v>1600</v>
      </c>
      <c r="AM6" s="98">
        <f t="shared" si="0"/>
        <v>0.23384474496034635</v>
      </c>
    </row>
    <row r="7" spans="1:39" ht="12">
      <c r="A7" s="21" t="s">
        <v>87</v>
      </c>
      <c r="B7" s="52">
        <v>3598.655</v>
      </c>
      <c r="C7" s="52">
        <v>550</v>
      </c>
      <c r="D7" s="118">
        <f aca="true" t="shared" si="1" ref="D7:D19">C7/$C$19*100</f>
        <v>8.038413108011905</v>
      </c>
      <c r="E7" s="122">
        <v>550</v>
      </c>
      <c r="F7" s="159">
        <v>6040</v>
      </c>
      <c r="G7" s="55">
        <f aca="true" t="shared" si="2" ref="G7:G13">(F7/E7-1)*100</f>
        <v>998.1818181818182</v>
      </c>
      <c r="H7" s="118">
        <f aca="true" t="shared" si="3" ref="H7:H14">F7/$F$19*100</f>
        <v>71.88901843822832</v>
      </c>
      <c r="AD7" s="44"/>
      <c r="AE7" s="44"/>
      <c r="AF7" s="44"/>
      <c r="AG7" s="44"/>
      <c r="AH7" s="44"/>
      <c r="AK7" s="38" t="s">
        <v>141</v>
      </c>
      <c r="AL7" s="29">
        <v>1312.2</v>
      </c>
      <c r="AM7" s="98">
        <f t="shared" si="0"/>
        <v>0.19178192146060408</v>
      </c>
    </row>
    <row r="8" spans="1:39" ht="12">
      <c r="A8" s="21" t="s">
        <v>142</v>
      </c>
      <c r="B8" s="26">
        <v>725</v>
      </c>
      <c r="C8" s="52">
        <v>1600</v>
      </c>
      <c r="D8" s="60">
        <f t="shared" si="1"/>
        <v>23.384474496034635</v>
      </c>
      <c r="E8" s="52">
        <v>1600</v>
      </c>
      <c r="F8" s="144">
        <v>1268.7</v>
      </c>
      <c r="G8" s="55">
        <f t="shared" si="2"/>
        <v>-20.706249999999994</v>
      </c>
      <c r="H8" s="60">
        <f t="shared" si="3"/>
        <v>15.100264518639117</v>
      </c>
      <c r="AK8" s="38" t="s">
        <v>92</v>
      </c>
      <c r="AL8" s="29">
        <v>600</v>
      </c>
      <c r="AM8" s="98">
        <f t="shared" si="0"/>
        <v>0.08769177936012988</v>
      </c>
    </row>
    <row r="9" spans="1:39" ht="12">
      <c r="A9" s="21" t="s">
        <v>92</v>
      </c>
      <c r="B9" s="52">
        <v>4900</v>
      </c>
      <c r="C9" s="52">
        <v>600</v>
      </c>
      <c r="D9" s="55">
        <f t="shared" si="1"/>
        <v>8.769177936012989</v>
      </c>
      <c r="E9" s="52">
        <v>600</v>
      </c>
      <c r="F9" s="144">
        <v>200</v>
      </c>
      <c r="G9" s="55">
        <f t="shared" si="2"/>
        <v>-66.66666666666667</v>
      </c>
      <c r="H9" s="60">
        <f t="shared" si="3"/>
        <v>2.3804310741135204</v>
      </c>
      <c r="AK9" s="38" t="s">
        <v>87</v>
      </c>
      <c r="AL9" s="29">
        <v>550</v>
      </c>
      <c r="AM9" s="98">
        <f t="shared" si="0"/>
        <v>0.08038413108011906</v>
      </c>
    </row>
    <row r="10" spans="1:39" ht="12">
      <c r="A10" s="21" t="s">
        <v>144</v>
      </c>
      <c r="B10" s="52">
        <v>319.75176</v>
      </c>
      <c r="C10" s="52">
        <v>642.93674</v>
      </c>
      <c r="D10" s="55">
        <f t="shared" si="1"/>
        <v>9.396711124433532</v>
      </c>
      <c r="E10" s="52">
        <v>642.93674</v>
      </c>
      <c r="F10" s="144">
        <v>574.88962</v>
      </c>
      <c r="G10" s="55">
        <f t="shared" si="2"/>
        <v>-10.583797093319003</v>
      </c>
      <c r="H10" s="60">
        <f t="shared" si="3"/>
        <v>6.842425578166568</v>
      </c>
      <c r="AI10" s="76"/>
      <c r="AK10" s="38" t="s">
        <v>144</v>
      </c>
      <c r="AL10" s="29">
        <v>642.93674</v>
      </c>
      <c r="AM10" s="98">
        <f t="shared" si="0"/>
        <v>0.09396711124433532</v>
      </c>
    </row>
    <row r="11" spans="1:40" ht="12">
      <c r="A11" s="21" t="s">
        <v>89</v>
      </c>
      <c r="B11" s="52">
        <v>294.6752838</v>
      </c>
      <c r="C11" s="52">
        <v>350.70524529999994</v>
      </c>
      <c r="D11" s="55">
        <f t="shared" si="1"/>
        <v>5.1256611652146375</v>
      </c>
      <c r="E11" s="52">
        <v>350.70524529999994</v>
      </c>
      <c r="F11" s="144">
        <v>219.58750999999998</v>
      </c>
      <c r="G11" s="55">
        <f t="shared" si="2"/>
        <v>-37.38687603256101</v>
      </c>
      <c r="H11" s="60">
        <f t="shared" si="3"/>
        <v>2.613564661456067</v>
      </c>
      <c r="AD11" s="73"/>
      <c r="AK11" s="10" t="s">
        <v>126</v>
      </c>
      <c r="AL11" s="29">
        <v>442.0829188999999</v>
      </c>
      <c r="AM11" s="98">
        <f t="shared" si="0"/>
        <v>0.06461172963843498</v>
      </c>
      <c r="AN11" s="29"/>
    </row>
    <row r="12" spans="1:39" ht="12">
      <c r="A12" s="21" t="s">
        <v>170</v>
      </c>
      <c r="B12" s="52">
        <v>48.122</v>
      </c>
      <c r="C12" s="52">
        <v>24.3556</v>
      </c>
      <c r="D12" s="55">
        <f t="shared" si="1"/>
        <v>0.3559643168972632</v>
      </c>
      <c r="E12" s="52">
        <v>24.3556</v>
      </c>
      <c r="F12" s="144">
        <v>44.047599999999996</v>
      </c>
      <c r="G12" s="55">
        <f t="shared" si="2"/>
        <v>80.85204224079882</v>
      </c>
      <c r="H12" s="60">
        <f t="shared" si="3"/>
        <v>0.5242613789006135</v>
      </c>
      <c r="AD12" s="73"/>
      <c r="AL12" s="29"/>
      <c r="AM12" s="98"/>
    </row>
    <row r="13" spans="1:39" ht="12.75" customHeight="1">
      <c r="A13" s="21" t="s">
        <v>93</v>
      </c>
      <c r="B13" s="52">
        <v>3108.8114029</v>
      </c>
      <c r="C13" s="52">
        <v>1694.9268271</v>
      </c>
      <c r="D13" s="55">
        <f t="shared" si="1"/>
        <v>24.77185822560304</v>
      </c>
      <c r="E13" s="52">
        <v>1694.9268271</v>
      </c>
      <c r="F13" s="144">
        <v>14.1902861</v>
      </c>
      <c r="G13" s="55">
        <f t="shared" si="2"/>
        <v>-99.16277883663689</v>
      </c>
      <c r="H13" s="60">
        <f t="shared" si="3"/>
        <v>0.1688949899150058</v>
      </c>
      <c r="J13" s="29"/>
      <c r="AK13" s="11"/>
      <c r="AL13" s="44">
        <f>SUM(AL5:AL12)</f>
        <v>6842.146486</v>
      </c>
      <c r="AM13" s="98">
        <f>AL13/$AL$13</f>
        <v>1</v>
      </c>
    </row>
    <row r="14" spans="1:10" ht="12">
      <c r="A14" s="152" t="s">
        <v>141</v>
      </c>
      <c r="B14" s="27">
        <v>5537.360000000001</v>
      </c>
      <c r="C14" s="27">
        <v>1312.2</v>
      </c>
      <c r="D14" s="55">
        <f t="shared" si="1"/>
        <v>19.178192146060407</v>
      </c>
      <c r="E14" s="27">
        <v>1312.2</v>
      </c>
      <c r="F14" s="144">
        <v>0</v>
      </c>
      <c r="G14" s="55"/>
      <c r="H14" s="60">
        <f t="shared" si="3"/>
        <v>0</v>
      </c>
      <c r="J14" s="73"/>
    </row>
    <row r="15" spans="1:8" ht="12">
      <c r="A15" s="21" t="s">
        <v>166</v>
      </c>
      <c r="B15" s="52">
        <v>1900</v>
      </c>
      <c r="C15" s="52">
        <v>0</v>
      </c>
      <c r="D15" s="55">
        <f t="shared" si="1"/>
        <v>0</v>
      </c>
      <c r="E15" s="52">
        <v>0</v>
      </c>
      <c r="F15" s="144"/>
      <c r="G15" s="55"/>
      <c r="H15" s="60"/>
    </row>
    <row r="16" spans="1:39" ht="12">
      <c r="A16" s="21" t="s">
        <v>218</v>
      </c>
      <c r="B16" s="52">
        <v>1214.775</v>
      </c>
      <c r="C16" s="52">
        <v>0</v>
      </c>
      <c r="D16" s="55">
        <f t="shared" si="1"/>
        <v>0</v>
      </c>
      <c r="E16" s="52">
        <v>0</v>
      </c>
      <c r="F16" s="26"/>
      <c r="G16" s="55"/>
      <c r="H16" s="55"/>
      <c r="I16" s="73"/>
      <c r="J16" s="73"/>
      <c r="K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K16" s="11"/>
      <c r="AL16" s="44"/>
      <c r="AM16" s="100"/>
    </row>
    <row r="17" spans="1:39" ht="12">
      <c r="A17" s="21" t="s">
        <v>97</v>
      </c>
      <c r="B17" s="52">
        <v>18</v>
      </c>
      <c r="C17" s="52">
        <v>0</v>
      </c>
      <c r="D17" s="55">
        <f t="shared" si="1"/>
        <v>0</v>
      </c>
      <c r="E17" s="52">
        <v>0</v>
      </c>
      <c r="F17" s="26"/>
      <c r="G17" s="55"/>
      <c r="H17" s="55"/>
      <c r="AK17" s="11"/>
      <c r="AL17" s="44"/>
      <c r="AM17" s="100"/>
    </row>
    <row r="18" spans="1:39" ht="12">
      <c r="A18" s="21" t="s">
        <v>126</v>
      </c>
      <c r="B18" s="52">
        <v>1247.5086751000001</v>
      </c>
      <c r="C18" s="52">
        <v>67.02207359999998</v>
      </c>
      <c r="D18" s="55">
        <f t="shared" si="1"/>
        <v>0.9795474817315976</v>
      </c>
      <c r="E18" s="52">
        <v>67.02207359999998</v>
      </c>
      <c r="F18" s="26">
        <v>40.424557199999995</v>
      </c>
      <c r="G18" s="55">
        <f>(F18/E18-1)*100</f>
        <v>-39.684711276972486</v>
      </c>
      <c r="H18" s="55">
        <f>F18/$F$19*100</f>
        <v>0.48113936058079715</v>
      </c>
      <c r="K18" s="146"/>
      <c r="AF18" s="29"/>
      <c r="AK18" s="34">
        <v>2016</v>
      </c>
      <c r="AL18" s="11"/>
      <c r="AM18" s="11"/>
    </row>
    <row r="19" spans="1:39" ht="12">
      <c r="A19" s="21" t="s">
        <v>77</v>
      </c>
      <c r="B19" s="52">
        <f>SUM(B7:B18)</f>
        <v>22912.659121800003</v>
      </c>
      <c r="C19" s="52">
        <f>SUM(C7:C18)</f>
        <v>6842.146486</v>
      </c>
      <c r="D19" s="55">
        <f t="shared" si="1"/>
        <v>100</v>
      </c>
      <c r="E19" s="28">
        <f>SUM(E7:E18)</f>
        <v>6842.146486</v>
      </c>
      <c r="F19" s="28">
        <f>SUM(F7:F18)</f>
        <v>8401.8395733</v>
      </c>
      <c r="G19" s="55">
        <f>(F19/E19-1)*100</f>
        <v>22.795377013505224</v>
      </c>
      <c r="H19" s="55">
        <f>F19/$F$19*100</f>
        <v>100</v>
      </c>
      <c r="AK19" s="12" t="str">
        <f>A7</f>
        <v>Brasil</v>
      </c>
      <c r="AL19" s="44">
        <f>F7</f>
        <v>6040</v>
      </c>
      <c r="AM19" s="44">
        <f>AL19/$AL$25*100</f>
        <v>71.88901843822832</v>
      </c>
    </row>
    <row r="20" spans="1:39" ht="12">
      <c r="A20" s="47" t="s">
        <v>200</v>
      </c>
      <c r="B20" s="53"/>
      <c r="C20" s="53"/>
      <c r="D20" s="53"/>
      <c r="E20" s="53"/>
      <c r="F20" s="53"/>
      <c r="G20" s="53"/>
      <c r="H20" s="54"/>
      <c r="AK20" s="11" t="str">
        <f>A8</f>
        <v>Cuba</v>
      </c>
      <c r="AL20" s="44">
        <f>F8</f>
        <v>1268.7</v>
      </c>
      <c r="AM20" s="44">
        <f>AL20/$AL$25*100</f>
        <v>15.100264518639117</v>
      </c>
    </row>
    <row r="21" spans="1:39" ht="12">
      <c r="A21" s="11"/>
      <c r="B21" s="11"/>
      <c r="C21" s="11"/>
      <c r="D21" s="11"/>
      <c r="E21" s="11"/>
      <c r="F21" s="11"/>
      <c r="G21" s="11"/>
      <c r="H21" s="11"/>
      <c r="J21" s="146"/>
      <c r="K21" s="146"/>
      <c r="AK21" s="11" t="str">
        <f>A9</f>
        <v>China</v>
      </c>
      <c r="AL21" s="44">
        <f>F9</f>
        <v>200</v>
      </c>
      <c r="AM21" s="44">
        <f>AL21/$AL$25*100</f>
        <v>2.3804310741135204</v>
      </c>
    </row>
    <row r="22" spans="1:39" ht="12">
      <c r="A22" s="11"/>
      <c r="B22" s="11"/>
      <c r="C22" s="11"/>
      <c r="D22" s="11"/>
      <c r="E22" s="11"/>
      <c r="F22" s="11"/>
      <c r="G22" s="11"/>
      <c r="H22" s="11"/>
      <c r="AK22" s="11" t="str">
        <f>A10</f>
        <v>Bolivia</v>
      </c>
      <c r="AL22" s="44">
        <f>F10</f>
        <v>574.88962</v>
      </c>
      <c r="AM22" s="44">
        <f>AL22/$AL$25*100</f>
        <v>6.842425578166568</v>
      </c>
    </row>
    <row r="23" spans="1:39" ht="12">
      <c r="A23" s="11"/>
      <c r="B23" s="11"/>
      <c r="C23" s="11"/>
      <c r="D23" s="11"/>
      <c r="E23" s="11"/>
      <c r="F23" s="11"/>
      <c r="G23" s="11"/>
      <c r="H23" s="11"/>
      <c r="I23" s="29"/>
      <c r="AK23" s="11" t="str">
        <f>A18</f>
        <v>Otros</v>
      </c>
      <c r="AL23" s="44">
        <f>SUM(F11:F18)</f>
        <v>318.24995329999996</v>
      </c>
      <c r="AM23" s="44">
        <f>AL23/$AL$25*100</f>
        <v>3.787860390852483</v>
      </c>
    </row>
    <row r="24" spans="1:40" ht="12">
      <c r="A24" s="11"/>
      <c r="B24" s="11"/>
      <c r="C24" s="11"/>
      <c r="D24" s="11"/>
      <c r="E24" s="11"/>
      <c r="F24" s="11"/>
      <c r="G24" s="11"/>
      <c r="H24" s="11"/>
      <c r="AK24" s="11"/>
      <c r="AL24" s="44"/>
      <c r="AM24" s="44"/>
      <c r="AN24" s="29">
        <f>SUM(AM19:AM23)</f>
        <v>100.00000000000001</v>
      </c>
    </row>
    <row r="25" spans="1:39" ht="12">
      <c r="A25" s="11"/>
      <c r="B25" s="11"/>
      <c r="C25" s="11"/>
      <c r="D25" s="11"/>
      <c r="E25" s="11"/>
      <c r="F25" s="11"/>
      <c r="G25" s="11"/>
      <c r="H25" s="11"/>
      <c r="AK25" s="11"/>
      <c r="AL25" s="44">
        <f>SUM(AL19:AL24)</f>
        <v>8401.8395733</v>
      </c>
      <c r="AM25" s="44">
        <f>AL25/$AL$25*100</f>
        <v>100</v>
      </c>
    </row>
    <row r="26" spans="1:39" ht="12">
      <c r="A26" s="11"/>
      <c r="B26" s="11"/>
      <c r="C26" s="11"/>
      <c r="D26" s="11"/>
      <c r="E26" s="11"/>
      <c r="F26" s="11"/>
      <c r="G26" s="11"/>
      <c r="H26" s="11"/>
      <c r="AK26" s="11"/>
      <c r="AL26" s="44"/>
      <c r="AM26" s="44"/>
    </row>
    <row r="27" spans="37:39" ht="12">
      <c r="AK27" s="11"/>
      <c r="AL27" s="44"/>
      <c r="AM27" s="44"/>
    </row>
    <row r="28" spans="37:39" ht="12">
      <c r="AK28" s="11"/>
      <c r="AL28" s="44"/>
      <c r="AM28" s="44"/>
    </row>
    <row r="29" spans="37:39" ht="12">
      <c r="AK29" s="11"/>
      <c r="AL29" s="44"/>
      <c r="AM29" s="44"/>
    </row>
    <row r="30" spans="37:39" ht="12">
      <c r="AK30" s="11"/>
      <c r="AL30" s="44"/>
      <c r="AM30" s="44"/>
    </row>
    <row r="31" spans="37:39" ht="12">
      <c r="AK31" s="11"/>
      <c r="AL31" s="44"/>
      <c r="AM31" s="44"/>
    </row>
    <row r="32" spans="37:39" ht="12">
      <c r="AK32" s="11"/>
      <c r="AL32" s="44"/>
      <c r="AM32" s="101"/>
    </row>
    <row r="33" spans="37:39" ht="12">
      <c r="AK33" s="11"/>
      <c r="AL33" s="44"/>
      <c r="AM33" s="101"/>
    </row>
    <row r="34" spans="37:39" ht="12">
      <c r="AK34" s="11"/>
      <c r="AL34" s="44"/>
      <c r="AM34" s="43"/>
    </row>
    <row r="35" spans="37:39" ht="12">
      <c r="AK35" s="11"/>
      <c r="AL35" s="44"/>
      <c r="AM35" s="43"/>
    </row>
    <row r="36" spans="37:38" ht="12">
      <c r="AK36" s="11"/>
      <c r="AL36" s="44"/>
    </row>
    <row r="41" ht="12.75" customHeight="1"/>
  </sheetData>
  <sheetProtection/>
  <mergeCells count="7">
    <mergeCell ref="A1:H1"/>
    <mergeCell ref="A3:H3"/>
    <mergeCell ref="B4:H4"/>
    <mergeCell ref="E5:F5"/>
    <mergeCell ref="A4:A6"/>
    <mergeCell ref="B5:B6"/>
    <mergeCell ref="C5:C6"/>
  </mergeCells>
  <printOptions horizontalCentered="1"/>
  <pageMargins left="0.5905511811023623" right="0.5905511811023623" top="1.0236220472440944" bottom="0.8267716535433072" header="0.5118110236220472" footer="0.1968503937007874"/>
  <pageSetup horizontalDpi="600" verticalDpi="600" orientation="portrait" r:id="rId2"/>
  <colBreaks count="1" manualBreakCount="1">
    <brk id="8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:F45"/>
  <sheetViews>
    <sheetView zoomScalePageLayoutView="0" workbookViewId="0" topLeftCell="A1">
      <selection activeCell="A17" sqref="A17"/>
    </sheetView>
  </sheetViews>
  <sheetFormatPr defaultColWidth="10.90625" defaultRowHeight="18"/>
  <cols>
    <col min="1" max="1" width="66.8125" style="1" customWidth="1"/>
    <col min="2" max="16384" width="10.90625" style="1" customWidth="1"/>
  </cols>
  <sheetData>
    <row r="7" spans="1:6" ht="20.25">
      <c r="A7" s="153" t="s">
        <v>240</v>
      </c>
      <c r="B7" s="2"/>
      <c r="C7" s="2"/>
      <c r="D7" s="2"/>
      <c r="E7" s="2"/>
      <c r="F7" s="2"/>
    </row>
    <row r="10" ht="15">
      <c r="A10" s="3" t="s">
        <v>319</v>
      </c>
    </row>
    <row r="14" ht="30">
      <c r="A14" s="121" t="s">
        <v>167</v>
      </c>
    </row>
    <row r="19" ht="15">
      <c r="A19" s="4" t="s">
        <v>215</v>
      </c>
    </row>
    <row r="20" ht="15">
      <c r="A20" s="4" t="s">
        <v>217</v>
      </c>
    </row>
    <row r="28" ht="15">
      <c r="A28" s="4" t="s">
        <v>219</v>
      </c>
    </row>
    <row r="30" ht="15">
      <c r="A30" s="4"/>
    </row>
    <row r="31" ht="15">
      <c r="A31" s="4" t="s">
        <v>216</v>
      </c>
    </row>
    <row r="32" ht="15">
      <c r="A32" s="4"/>
    </row>
    <row r="33" ht="15">
      <c r="A33" s="4"/>
    </row>
    <row r="34" ht="15">
      <c r="A34" s="4"/>
    </row>
    <row r="35" ht="15">
      <c r="A35" s="4"/>
    </row>
    <row r="36" ht="15">
      <c r="A36" s="154"/>
    </row>
    <row r="37" ht="15">
      <c r="A37" s="4"/>
    </row>
    <row r="38" ht="15">
      <c r="A38" s="4"/>
    </row>
    <row r="39" ht="15">
      <c r="A39" s="4"/>
    </row>
    <row r="40" ht="15">
      <c r="A40" s="163" t="s">
        <v>244</v>
      </c>
    </row>
    <row r="41" ht="15">
      <c r="A41" s="163" t="s">
        <v>245</v>
      </c>
    </row>
    <row r="42" ht="15">
      <c r="A42" s="163" t="s">
        <v>246</v>
      </c>
    </row>
    <row r="43" ht="15">
      <c r="A43" s="164" t="s">
        <v>247</v>
      </c>
    </row>
    <row r="44" ht="15">
      <c r="A44" s="5"/>
    </row>
    <row r="45" ht="15">
      <c r="A45" s="5"/>
    </row>
  </sheetData>
  <sheetProtection/>
  <printOptions horizontalCentered="1"/>
  <pageMargins left="0.4724409448818898" right="0.35433070866141736" top="0.9448818897637796" bottom="0.5118110236220472" header="0.5118110236220472" footer="0.5118110236220472"/>
  <pageSetup horizontalDpi="600" verticalDpi="600" orientation="portrait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BR37"/>
  <sheetViews>
    <sheetView zoomScalePageLayoutView="0" workbookViewId="0" topLeftCell="A1">
      <selection activeCell="A37" sqref="A37"/>
    </sheetView>
  </sheetViews>
  <sheetFormatPr defaultColWidth="10.90625" defaultRowHeight="18"/>
  <cols>
    <col min="1" max="1" width="9.99609375" style="10" customWidth="1"/>
    <col min="2" max="12" width="6.36328125" style="10" customWidth="1"/>
    <col min="13" max="13" width="7.453125" style="10" customWidth="1"/>
    <col min="14" max="54" width="6.36328125" style="10" customWidth="1"/>
    <col min="55" max="56" width="7.72265625" style="10" customWidth="1"/>
    <col min="57" max="57" width="2.453125" style="10" customWidth="1"/>
    <col min="58" max="61" width="3.8125" style="10" customWidth="1"/>
    <col min="62" max="62" width="4.18359375" style="10" customWidth="1"/>
    <col min="63" max="63" width="4.453125" style="10" customWidth="1"/>
    <col min="64" max="64" width="4.99609375" style="10" customWidth="1"/>
    <col min="65" max="65" width="4.453125" style="10" customWidth="1"/>
    <col min="66" max="66" width="4.90625" style="10" customWidth="1"/>
    <col min="67" max="69" width="4.99609375" style="10" customWidth="1"/>
    <col min="70" max="70" width="5.8125" style="10" customWidth="1"/>
    <col min="71" max="16384" width="10.90625" style="10" customWidth="1"/>
  </cols>
  <sheetData>
    <row r="1" spans="1:55" ht="12">
      <c r="A1" s="214" t="s">
        <v>21</v>
      </c>
      <c r="B1" s="214"/>
      <c r="C1" s="214"/>
      <c r="D1" s="214"/>
      <c r="E1" s="214"/>
      <c r="F1" s="214"/>
      <c r="G1" s="214"/>
      <c r="H1" s="214"/>
      <c r="I1" s="214"/>
      <c r="J1" s="21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</row>
    <row r="3" spans="1:55" ht="12">
      <c r="A3" s="224" t="s">
        <v>30</v>
      </c>
      <c r="B3" s="224"/>
      <c r="C3" s="224"/>
      <c r="D3" s="224"/>
      <c r="E3" s="224"/>
      <c r="F3" s="224"/>
      <c r="G3" s="224"/>
      <c r="H3" s="224"/>
      <c r="I3" s="224"/>
      <c r="J3" s="22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</row>
    <row r="4" spans="1:55" ht="12.75" customHeight="1">
      <c r="A4" s="218" t="s">
        <v>118</v>
      </c>
      <c r="B4" s="228" t="s">
        <v>115</v>
      </c>
      <c r="C4" s="228"/>
      <c r="D4" s="228" t="s">
        <v>116</v>
      </c>
      <c r="E4" s="228"/>
      <c r="F4" s="228" t="s">
        <v>117</v>
      </c>
      <c r="G4" s="228"/>
      <c r="H4" s="237" t="s">
        <v>261</v>
      </c>
      <c r="I4" s="237"/>
      <c r="J4" s="237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</row>
    <row r="5" spans="1:55" ht="12">
      <c r="A5" s="230"/>
      <c r="B5" s="215" t="s">
        <v>119</v>
      </c>
      <c r="C5" s="215"/>
      <c r="D5" s="222" t="s">
        <v>209</v>
      </c>
      <c r="E5" s="222"/>
      <c r="F5" s="215" t="s">
        <v>204</v>
      </c>
      <c r="G5" s="215"/>
      <c r="H5" s="228" t="s">
        <v>115</v>
      </c>
      <c r="I5" s="36" t="s">
        <v>109</v>
      </c>
      <c r="J5" s="41" t="s">
        <v>109</v>
      </c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</row>
    <row r="6" spans="1:55" ht="12">
      <c r="A6" s="221"/>
      <c r="B6" s="40">
        <v>2015</v>
      </c>
      <c r="C6" s="40">
        <v>2016</v>
      </c>
      <c r="D6" s="40">
        <v>2015</v>
      </c>
      <c r="E6" s="40">
        <v>2016</v>
      </c>
      <c r="F6" s="40">
        <v>2015</v>
      </c>
      <c r="G6" s="40">
        <v>2016</v>
      </c>
      <c r="H6" s="229"/>
      <c r="I6" s="67" t="s">
        <v>211</v>
      </c>
      <c r="J6" s="67" t="s">
        <v>120</v>
      </c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  <c r="AO6" s="97"/>
      <c r="AP6" s="97"/>
      <c r="AQ6" s="97"/>
      <c r="AR6" s="97"/>
      <c r="AS6" s="97"/>
      <c r="AT6" s="97"/>
      <c r="AU6" s="97"/>
      <c r="AV6" s="97"/>
      <c r="AW6" s="97"/>
      <c r="AX6" s="97"/>
      <c r="AY6" s="97"/>
      <c r="AZ6" s="97"/>
      <c r="BA6" s="97"/>
      <c r="BB6" s="97"/>
      <c r="BC6" s="97"/>
    </row>
    <row r="7" spans="1:55" ht="12">
      <c r="A7" s="38" t="s">
        <v>65</v>
      </c>
      <c r="B7" s="26">
        <v>831.967</v>
      </c>
      <c r="C7" s="26">
        <v>515.703</v>
      </c>
      <c r="D7" s="26">
        <v>3849.8683199999996</v>
      </c>
      <c r="E7" s="26">
        <v>1686.461</v>
      </c>
      <c r="F7" s="52">
        <f>D7/B7*1000</f>
        <v>4627.429116779872</v>
      </c>
      <c r="G7" s="52">
        <f>E7/C7*1000</f>
        <v>3270.2175476970274</v>
      </c>
      <c r="H7" s="60">
        <f>(C7/B7-1)*100</f>
        <v>-38.01400776713499</v>
      </c>
      <c r="I7" s="60">
        <f>(E7/D7-1)*100</f>
        <v>-56.19431991377824</v>
      </c>
      <c r="J7" s="60">
        <f>(G7/F7-1)*100</f>
        <v>-29.329710619690673</v>
      </c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</row>
    <row r="8" spans="1:55" ht="12">
      <c r="A8" s="21" t="s">
        <v>66</v>
      </c>
      <c r="B8" s="26">
        <v>1008.70438</v>
      </c>
      <c r="C8" s="26">
        <v>419.576</v>
      </c>
      <c r="D8" s="26">
        <v>4623.6420100000005</v>
      </c>
      <c r="E8" s="26">
        <v>1382.228</v>
      </c>
      <c r="F8" s="52">
        <f aca="true" t="shared" si="0" ref="F8:F18">D8/B8*1000</f>
        <v>4583.743365920549</v>
      </c>
      <c r="G8" s="52">
        <f aca="true" t="shared" si="1" ref="G8:G17">E8/C8*1000</f>
        <v>3294.3447670982137</v>
      </c>
      <c r="H8" s="60">
        <f aca="true" t="shared" si="2" ref="H8:H17">(C8/B8-1)*100</f>
        <v>-58.404463357242484</v>
      </c>
      <c r="I8" s="60">
        <f aca="true" t="shared" si="3" ref="I8:I17">(E8/D8-1)*100</f>
        <v>-70.10521149754845</v>
      </c>
      <c r="J8" s="60">
        <f aca="true" t="shared" si="4" ref="J8:J17">(G8/F8-1)*100</f>
        <v>-28.129816525262353</v>
      </c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</row>
    <row r="9" spans="1:55" ht="12">
      <c r="A9" s="21" t="s">
        <v>67</v>
      </c>
      <c r="B9" s="26">
        <v>693.315</v>
      </c>
      <c r="C9" s="26">
        <v>350.64732</v>
      </c>
      <c r="D9" s="26">
        <v>2988.97461</v>
      </c>
      <c r="E9" s="26">
        <v>1115.819</v>
      </c>
      <c r="F9" s="52">
        <f t="shared" si="0"/>
        <v>4311.135068475369</v>
      </c>
      <c r="G9" s="52">
        <f t="shared" si="1"/>
        <v>3182.1689097752123</v>
      </c>
      <c r="H9" s="60">
        <f t="shared" si="2"/>
        <v>-49.42452997555225</v>
      </c>
      <c r="I9" s="60">
        <f t="shared" si="3"/>
        <v>-62.668836454251455</v>
      </c>
      <c r="J9" s="60">
        <f t="shared" si="4"/>
        <v>-26.187213825787524</v>
      </c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</row>
    <row r="10" spans="1:55" ht="12">
      <c r="A10" s="21" t="s">
        <v>68</v>
      </c>
      <c r="B10" s="26">
        <v>341.718</v>
      </c>
      <c r="C10" s="26">
        <v>480.352</v>
      </c>
      <c r="D10" s="26">
        <v>1344.6284</v>
      </c>
      <c r="E10" s="26">
        <v>1532.604</v>
      </c>
      <c r="F10" s="52">
        <f t="shared" si="0"/>
        <v>3934.906560380197</v>
      </c>
      <c r="G10" s="52">
        <f t="shared" si="1"/>
        <v>3190.5852374925057</v>
      </c>
      <c r="H10" s="60">
        <f t="shared" si="2"/>
        <v>40.56970952656869</v>
      </c>
      <c r="I10" s="60">
        <f t="shared" si="3"/>
        <v>13.9797433997378</v>
      </c>
      <c r="J10" s="60">
        <f t="shared" si="4"/>
        <v>-18.91585763133785</v>
      </c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</row>
    <row r="11" spans="1:55" ht="12">
      <c r="A11" s="21" t="s">
        <v>69</v>
      </c>
      <c r="B11" s="26">
        <v>475.96</v>
      </c>
      <c r="C11" s="26">
        <v>352.6</v>
      </c>
      <c r="D11" s="26">
        <v>2000.22766</v>
      </c>
      <c r="E11" s="26">
        <v>1107.87</v>
      </c>
      <c r="F11" s="52">
        <f t="shared" si="0"/>
        <v>4202.512101857299</v>
      </c>
      <c r="G11" s="52">
        <f t="shared" si="1"/>
        <v>3142.0022688598974</v>
      </c>
      <c r="H11" s="60">
        <f t="shared" si="2"/>
        <v>-25.918144381880825</v>
      </c>
      <c r="I11" s="60">
        <f t="shared" si="3"/>
        <v>-44.61280472443823</v>
      </c>
      <c r="J11" s="60">
        <f t="shared" si="4"/>
        <v>-25.235140489630226</v>
      </c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</row>
    <row r="12" spans="1:55" ht="12">
      <c r="A12" s="21" t="s">
        <v>70</v>
      </c>
      <c r="B12" s="26">
        <v>161.326</v>
      </c>
      <c r="C12" s="26">
        <v>261.925</v>
      </c>
      <c r="D12" s="26">
        <v>668.80171</v>
      </c>
      <c r="E12" s="26">
        <v>815.74</v>
      </c>
      <c r="F12" s="52">
        <f t="shared" si="0"/>
        <v>4145.653583427345</v>
      </c>
      <c r="G12" s="52">
        <f t="shared" si="1"/>
        <v>3114.4029779517036</v>
      </c>
      <c r="H12" s="60">
        <f t="shared" si="2"/>
        <v>62.3575865018658</v>
      </c>
      <c r="I12" s="60">
        <f t="shared" si="3"/>
        <v>21.970381923814173</v>
      </c>
      <c r="J12" s="60">
        <f t="shared" si="4"/>
        <v>-24.875464983330176</v>
      </c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</row>
    <row r="13" spans="1:55" ht="12">
      <c r="A13" s="21" t="s">
        <v>71</v>
      </c>
      <c r="B13" s="26">
        <v>325</v>
      </c>
      <c r="C13" s="26">
        <v>181.457</v>
      </c>
      <c r="D13" s="26">
        <v>1292.4828</v>
      </c>
      <c r="E13" s="26">
        <v>650.964</v>
      </c>
      <c r="F13" s="52">
        <f t="shared" si="0"/>
        <v>3976.870153846154</v>
      </c>
      <c r="G13" s="52">
        <f t="shared" si="1"/>
        <v>3587.4284265693805</v>
      </c>
      <c r="H13" s="60">
        <f t="shared" si="2"/>
        <v>-44.16707692307692</v>
      </c>
      <c r="I13" s="60">
        <f t="shared" si="3"/>
        <v>-49.63461022460027</v>
      </c>
      <c r="J13" s="60">
        <f t="shared" si="4"/>
        <v>-9.792668913269209</v>
      </c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</row>
    <row r="14" spans="1:55" ht="12">
      <c r="A14" s="21" t="s">
        <v>72</v>
      </c>
      <c r="B14" s="26">
        <v>269.517</v>
      </c>
      <c r="C14" s="26">
        <v>357.572</v>
      </c>
      <c r="D14" s="26">
        <v>1045.426</v>
      </c>
      <c r="E14" s="26">
        <v>1194.369</v>
      </c>
      <c r="F14" s="52">
        <f t="shared" si="0"/>
        <v>3878.8870460861467</v>
      </c>
      <c r="G14" s="52">
        <f t="shared" si="1"/>
        <v>3340.219592138086</v>
      </c>
      <c r="H14" s="60">
        <f t="shared" si="2"/>
        <v>32.67140848258181</v>
      </c>
      <c r="I14" s="60">
        <f t="shared" si="3"/>
        <v>14.2471107471978</v>
      </c>
      <c r="J14" s="60">
        <f t="shared" si="4"/>
        <v>-13.887165249928678</v>
      </c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</row>
    <row r="15" spans="1:55" ht="12">
      <c r="A15" s="21" t="s">
        <v>73</v>
      </c>
      <c r="B15" s="26">
        <v>290.62028999999995</v>
      </c>
      <c r="C15" s="26">
        <v>452.609</v>
      </c>
      <c r="D15" s="26">
        <v>1088.88143</v>
      </c>
      <c r="E15" s="26">
        <v>1552.4</v>
      </c>
      <c r="F15" s="52">
        <f t="shared" si="0"/>
        <v>3746.7495129125364</v>
      </c>
      <c r="G15" s="52">
        <f t="shared" si="1"/>
        <v>3429.8920260092045</v>
      </c>
      <c r="H15" s="60">
        <f t="shared" si="2"/>
        <v>55.7389540833505</v>
      </c>
      <c r="I15" s="60">
        <f t="shared" si="3"/>
        <v>42.56832353179172</v>
      </c>
      <c r="J15" s="60">
        <f t="shared" si="4"/>
        <v>-8.456863364132994</v>
      </c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</row>
    <row r="16" spans="1:55" ht="12">
      <c r="A16" s="21" t="s">
        <v>74</v>
      </c>
      <c r="B16" s="26">
        <v>289.057</v>
      </c>
      <c r="C16" s="26">
        <v>179.472</v>
      </c>
      <c r="D16" s="26">
        <v>997.291</v>
      </c>
      <c r="E16" s="26">
        <v>644.905</v>
      </c>
      <c r="F16" s="52">
        <f t="shared" si="0"/>
        <v>3450.153429946343</v>
      </c>
      <c r="G16" s="52">
        <f t="shared" si="1"/>
        <v>3593.346037264865</v>
      </c>
      <c r="H16" s="60">
        <f t="shared" si="2"/>
        <v>-37.91120782406239</v>
      </c>
      <c r="I16" s="60">
        <f t="shared" si="3"/>
        <v>-35.33432067470778</v>
      </c>
      <c r="J16" s="60">
        <f t="shared" si="4"/>
        <v>4.1503257819102135</v>
      </c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</row>
    <row r="17" spans="1:55" ht="12">
      <c r="A17" s="21" t="s">
        <v>75</v>
      </c>
      <c r="B17" s="26">
        <v>464.86175000000003</v>
      </c>
      <c r="C17" s="26">
        <v>828.994</v>
      </c>
      <c r="D17" s="26">
        <v>1578.1184400000002</v>
      </c>
      <c r="E17" s="26">
        <v>3096.143</v>
      </c>
      <c r="F17" s="52">
        <f t="shared" si="0"/>
        <v>3394.812414658767</v>
      </c>
      <c r="G17" s="52">
        <f t="shared" si="1"/>
        <v>3734.8195523731174</v>
      </c>
      <c r="H17" s="60">
        <f t="shared" si="2"/>
        <v>78.33129957455091</v>
      </c>
      <c r="I17" s="60">
        <f t="shared" si="3"/>
        <v>96.19205514131117</v>
      </c>
      <c r="J17" s="60">
        <f t="shared" si="4"/>
        <v>10.015491172537327</v>
      </c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</row>
    <row r="18" spans="1:55" ht="12">
      <c r="A18" s="21" t="s">
        <v>76</v>
      </c>
      <c r="B18" s="26">
        <v>345.2</v>
      </c>
      <c r="C18" s="26">
        <v>632.527</v>
      </c>
      <c r="D18" s="26">
        <v>1089.612</v>
      </c>
      <c r="E18" s="26">
        <v>2362.72</v>
      </c>
      <c r="F18" s="52">
        <f t="shared" si="0"/>
        <v>3156.465816917729</v>
      </c>
      <c r="G18" s="52">
        <f>E18/C18*1000</f>
        <v>3735.3662373305797</v>
      </c>
      <c r="H18" s="60">
        <f>(C18/B18-1)*100</f>
        <v>83.23493626882967</v>
      </c>
      <c r="I18" s="60">
        <f>(E18/D18-1)*100</f>
        <v>116.84049000928769</v>
      </c>
      <c r="J18" s="60">
        <f>(G18/F18-1)*100</f>
        <v>18.340145402814567</v>
      </c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</row>
    <row r="19" spans="1:55" ht="12">
      <c r="A19" s="21" t="s">
        <v>173</v>
      </c>
      <c r="B19" s="26">
        <f>SUM(B7:B18)</f>
        <v>5497.2464199999995</v>
      </c>
      <c r="C19" s="26">
        <f>SUM(C7:C18)</f>
        <v>5013.43432</v>
      </c>
      <c r="D19" s="26">
        <f>SUM(D7:D18)</f>
        <v>22567.954380000003</v>
      </c>
      <c r="E19" s="26">
        <f>SUM(E7:E18)</f>
        <v>17142.223</v>
      </c>
      <c r="F19" s="52">
        <f>D19/B19*1000</f>
        <v>4105.319764799629</v>
      </c>
      <c r="G19" s="52">
        <f>E19/C19*1000</f>
        <v>3419.2575200626147</v>
      </c>
      <c r="H19" s="60">
        <f>(C19/B19-1)*100</f>
        <v>-8.800989859937902</v>
      </c>
      <c r="I19" s="60">
        <f>(E19/D19-1)*100</f>
        <v>-24.04175092098002</v>
      </c>
      <c r="J19" s="60">
        <f>(G19/F19-1)*100</f>
        <v>-16.711542195069416</v>
      </c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</row>
    <row r="20" spans="1:10" ht="12">
      <c r="A20" s="47" t="s">
        <v>195</v>
      </c>
      <c r="B20" s="53"/>
      <c r="C20" s="53"/>
      <c r="D20" s="53"/>
      <c r="E20" s="53"/>
      <c r="F20" s="53"/>
      <c r="G20" s="53"/>
      <c r="H20" s="53"/>
      <c r="I20" s="53"/>
      <c r="J20" s="54"/>
    </row>
    <row r="21" ht="12" customHeight="1"/>
    <row r="22" ht="12" customHeight="1"/>
    <row r="23" ht="12" customHeight="1"/>
    <row r="24" spans="58:70" ht="12" customHeight="1">
      <c r="BF24" s="68">
        <v>2004</v>
      </c>
      <c r="BG24" s="68">
        <v>2005</v>
      </c>
      <c r="BH24" s="10">
        <v>2006</v>
      </c>
      <c r="BI24" s="10">
        <v>2007</v>
      </c>
      <c r="BJ24" s="35">
        <v>2008</v>
      </c>
      <c r="BK24" s="10">
        <v>2009</v>
      </c>
      <c r="BL24" s="135">
        <v>2010</v>
      </c>
      <c r="BM24" s="135">
        <v>2011</v>
      </c>
      <c r="BN24" s="10">
        <v>2012</v>
      </c>
      <c r="BO24" s="10">
        <v>2013</v>
      </c>
      <c r="BP24" s="10">
        <v>2014</v>
      </c>
      <c r="BQ24" s="10">
        <v>2015</v>
      </c>
      <c r="BR24" s="10">
        <v>2016</v>
      </c>
    </row>
    <row r="25" spans="57:70" ht="12" customHeight="1">
      <c r="BE25" s="11" t="s">
        <v>65</v>
      </c>
      <c r="BF25" s="44">
        <v>1547.6453557267948</v>
      </c>
      <c r="BG25" s="44">
        <v>1669.7559638058676</v>
      </c>
      <c r="BH25" s="29">
        <v>3115.437226367255</v>
      </c>
      <c r="BI25" s="29">
        <v>2783.285589505574</v>
      </c>
      <c r="BJ25" s="29">
        <v>4439</v>
      </c>
      <c r="BK25" s="29">
        <v>3182</v>
      </c>
      <c r="BL25" s="29">
        <v>3792</v>
      </c>
      <c r="BM25" s="29">
        <v>4293.984969902225</v>
      </c>
      <c r="BN25" s="29">
        <v>4507</v>
      </c>
      <c r="BO25" s="29">
        <v>4656</v>
      </c>
      <c r="BP25" s="29">
        <v>5065.647202188189</v>
      </c>
      <c r="BQ25" s="29">
        <v>4627.429116779872</v>
      </c>
      <c r="BR25" s="29">
        <v>3270</v>
      </c>
    </row>
    <row r="26" spans="57:70" ht="12" customHeight="1">
      <c r="BE26" s="11" t="s">
        <v>66</v>
      </c>
      <c r="BF26" s="44">
        <v>1694.3635936635883</v>
      </c>
      <c r="BG26" s="44">
        <v>1578.6161947255207</v>
      </c>
      <c r="BH26" s="29">
        <v>3109.0201956929586</v>
      </c>
      <c r="BI26" s="29">
        <v>2978.2406559731335</v>
      </c>
      <c r="BJ26" s="29">
        <v>4786</v>
      </c>
      <c r="BK26" s="29">
        <v>3077</v>
      </c>
      <c r="BL26" s="29">
        <v>4075</v>
      </c>
      <c r="BM26" s="29">
        <v>4348.033779593624</v>
      </c>
      <c r="BN26" s="29">
        <v>4631</v>
      </c>
      <c r="BO26" s="29">
        <v>4620</v>
      </c>
      <c r="BP26" s="29">
        <v>5256.849739663267</v>
      </c>
      <c r="BQ26" s="29">
        <v>4583.743365920549</v>
      </c>
      <c r="BR26" s="29">
        <v>3294</v>
      </c>
    </row>
    <row r="27" spans="57:70" ht="12" customHeight="1">
      <c r="BE27" s="11" t="s">
        <v>67</v>
      </c>
      <c r="BF27" s="44">
        <v>2307.7770029728044</v>
      </c>
      <c r="BG27" s="44">
        <v>1134.3346180711471</v>
      </c>
      <c r="BH27" s="29">
        <v>3125.57378034519</v>
      </c>
      <c r="BI27" s="29">
        <v>2989.9522627998326</v>
      </c>
      <c r="BJ27" s="29">
        <v>4492</v>
      </c>
      <c r="BK27" s="29">
        <v>2825</v>
      </c>
      <c r="BL27" s="29">
        <v>3975</v>
      </c>
      <c r="BM27" s="29">
        <v>4473.354225090752</v>
      </c>
      <c r="BN27" s="29">
        <v>4654</v>
      </c>
      <c r="BO27" s="29">
        <v>4669</v>
      </c>
      <c r="BP27" s="29">
        <v>5124.959059965057</v>
      </c>
      <c r="BQ27" s="29">
        <v>4311.135068475369</v>
      </c>
      <c r="BR27" s="29">
        <v>3182</v>
      </c>
    </row>
    <row r="28" spans="57:70" ht="12" customHeight="1">
      <c r="BE28" s="11" t="s">
        <v>68</v>
      </c>
      <c r="BF28" s="44">
        <v>1568.7976098535241</v>
      </c>
      <c r="BG28" s="44">
        <v>1684.452726762558</v>
      </c>
      <c r="BH28" s="29">
        <v>3177.0144971141535</v>
      </c>
      <c r="BI28" s="29">
        <v>3115.6447207660954</v>
      </c>
      <c r="BJ28" s="29">
        <v>4692</v>
      </c>
      <c r="BK28" s="29">
        <v>2510</v>
      </c>
      <c r="BL28" s="29">
        <v>4068</v>
      </c>
      <c r="BM28" s="29">
        <v>4556.99549413749</v>
      </c>
      <c r="BN28" s="29">
        <v>4642</v>
      </c>
      <c r="BO28" s="29">
        <v>4466</v>
      </c>
      <c r="BP28" s="29">
        <v>5108.848387744853</v>
      </c>
      <c r="BQ28" s="29">
        <v>3934.906560380197</v>
      </c>
      <c r="BR28" s="29">
        <v>3191</v>
      </c>
    </row>
    <row r="29" spans="57:70" ht="12" customHeight="1">
      <c r="BE29" s="11" t="s">
        <v>69</v>
      </c>
      <c r="BF29" s="44">
        <v>1860.2176531183375</v>
      </c>
      <c r="BG29" s="44">
        <v>1471.3269285854217</v>
      </c>
      <c r="BH29" s="29">
        <v>3125.527347256299</v>
      </c>
      <c r="BI29" s="29">
        <v>3274.031194359376</v>
      </c>
      <c r="BJ29" s="29">
        <v>4684</v>
      </c>
      <c r="BK29" s="29">
        <v>2806</v>
      </c>
      <c r="BL29" s="29">
        <v>3936</v>
      </c>
      <c r="BM29" s="29">
        <v>4462.91335108237</v>
      </c>
      <c r="BN29" s="29">
        <v>4765</v>
      </c>
      <c r="BO29" s="29">
        <v>4744</v>
      </c>
      <c r="BP29" s="29">
        <v>5154</v>
      </c>
      <c r="BQ29" s="29">
        <v>4202.512101857299</v>
      </c>
      <c r="BR29" s="29">
        <v>3142</v>
      </c>
    </row>
    <row r="30" spans="57:70" ht="12" customHeight="1">
      <c r="BE30" s="11" t="s">
        <v>70</v>
      </c>
      <c r="BF30" s="44">
        <v>1390.7873646068626</v>
      </c>
      <c r="BG30" s="44">
        <v>1985.6848131901722</v>
      </c>
      <c r="BH30" s="29">
        <v>2935.8341237341756</v>
      </c>
      <c r="BI30" s="29">
        <v>3584.926716909622</v>
      </c>
      <c r="BJ30" s="29">
        <v>4961</v>
      </c>
      <c r="BK30" s="29">
        <v>2747</v>
      </c>
      <c r="BL30" s="29">
        <v>4158</v>
      </c>
      <c r="BM30" s="29">
        <v>4372.398040877838</v>
      </c>
      <c r="BN30" s="29">
        <v>5120.75</v>
      </c>
      <c r="BO30" s="29">
        <v>4826</v>
      </c>
      <c r="BP30" s="29">
        <v>5026</v>
      </c>
      <c r="BQ30" s="29">
        <v>4145.653583427345</v>
      </c>
      <c r="BR30" s="29">
        <v>3114</v>
      </c>
    </row>
    <row r="31" spans="57:70" ht="12" customHeight="1">
      <c r="BE31" s="11" t="s">
        <v>71</v>
      </c>
      <c r="BF31" s="44">
        <v>1586.2034617714723</v>
      </c>
      <c r="BG31" s="44">
        <v>1745.6979451361474</v>
      </c>
      <c r="BH31" s="29">
        <v>2916.983113066203</v>
      </c>
      <c r="BI31" s="29">
        <v>4000.3986823964988</v>
      </c>
      <c r="BJ31" s="29">
        <v>4776</v>
      </c>
      <c r="BK31" s="29">
        <v>3191</v>
      </c>
      <c r="BL31" s="29">
        <v>4217.71</v>
      </c>
      <c r="BM31" s="29">
        <v>4558.891145874933</v>
      </c>
      <c r="BN31" s="29">
        <v>4927</v>
      </c>
      <c r="BO31" s="29">
        <v>4924</v>
      </c>
      <c r="BP31" s="29">
        <v>4901</v>
      </c>
      <c r="BQ31" s="29">
        <v>3976.870153846154</v>
      </c>
      <c r="BR31" s="29">
        <v>3587</v>
      </c>
    </row>
    <row r="32" spans="57:70" ht="12" customHeight="1">
      <c r="BE32" s="11" t="s">
        <v>72</v>
      </c>
      <c r="BF32" s="44">
        <v>1715.0046737901082</v>
      </c>
      <c r="BG32" s="44">
        <v>1655.6106457802275</v>
      </c>
      <c r="BH32" s="29">
        <v>2895.562204688503</v>
      </c>
      <c r="BI32" s="29">
        <v>4471</v>
      </c>
      <c r="BJ32" s="29">
        <v>4714</v>
      </c>
      <c r="BK32" s="29">
        <v>3007</v>
      </c>
      <c r="BL32" s="29">
        <v>4308</v>
      </c>
      <c r="BM32" s="29">
        <v>4719</v>
      </c>
      <c r="BN32" s="29">
        <v>5032</v>
      </c>
      <c r="BO32" s="29">
        <v>4767.08</v>
      </c>
      <c r="BP32" s="29">
        <v>5244</v>
      </c>
      <c r="BQ32" s="29">
        <v>3878.8870460861467</v>
      </c>
      <c r="BR32" s="29">
        <v>3340.22</v>
      </c>
    </row>
    <row r="33" spans="57:70" ht="12" customHeight="1">
      <c r="BE33" s="11" t="s">
        <v>73</v>
      </c>
      <c r="BF33" s="44">
        <v>1070.4523995572054</v>
      </c>
      <c r="BG33" s="44">
        <v>2731.1565908684793</v>
      </c>
      <c r="BH33" s="29">
        <v>2776.9143362642894</v>
      </c>
      <c r="BI33" s="29">
        <v>4773</v>
      </c>
      <c r="BJ33" s="29">
        <v>4621</v>
      </c>
      <c r="BK33" s="29">
        <v>2985</v>
      </c>
      <c r="BL33" s="29">
        <v>4115</v>
      </c>
      <c r="BM33" s="29">
        <v>4643.924220331469</v>
      </c>
      <c r="BN33" s="29">
        <v>4895</v>
      </c>
      <c r="BO33" s="29">
        <v>4938.42</v>
      </c>
      <c r="BP33" s="29">
        <v>4876</v>
      </c>
      <c r="BQ33" s="29">
        <v>3746.7495129125364</v>
      </c>
      <c r="BR33" s="29">
        <v>3430</v>
      </c>
    </row>
    <row r="34" spans="57:70" ht="12" customHeight="1">
      <c r="BE34" s="11" t="s">
        <v>74</v>
      </c>
      <c r="BF34" s="44">
        <v>1327.8363478428992</v>
      </c>
      <c r="BG34" s="44">
        <v>2230.8423961434432</v>
      </c>
      <c r="BH34" s="29">
        <v>2718.152757708771</v>
      </c>
      <c r="BI34" s="29">
        <v>4851</v>
      </c>
      <c r="BJ34" s="29">
        <v>4730</v>
      </c>
      <c r="BK34" s="29">
        <v>3057</v>
      </c>
      <c r="BL34" s="29">
        <v>4138</v>
      </c>
      <c r="BM34" s="29">
        <v>4619</v>
      </c>
      <c r="BN34" s="29">
        <v>4721</v>
      </c>
      <c r="BO34" s="29">
        <v>5004</v>
      </c>
      <c r="BP34" s="29">
        <v>4940</v>
      </c>
      <c r="BQ34" s="29">
        <v>3450.153429946343</v>
      </c>
      <c r="BR34" s="29">
        <v>3593</v>
      </c>
    </row>
    <row r="35" spans="57:70" ht="12" customHeight="1">
      <c r="BE35" s="11" t="s">
        <v>75</v>
      </c>
      <c r="BF35" s="44">
        <v>1916.0644287359942</v>
      </c>
      <c r="BG35" s="44">
        <v>1599.5776183182938</v>
      </c>
      <c r="BH35" s="29">
        <v>2756.7354488887213</v>
      </c>
      <c r="BI35" s="29">
        <v>4897</v>
      </c>
      <c r="BJ35" s="29">
        <v>4640</v>
      </c>
      <c r="BK35" s="29">
        <v>3197</v>
      </c>
      <c r="BL35" s="29">
        <v>4220</v>
      </c>
      <c r="BM35" s="29">
        <v>4650</v>
      </c>
      <c r="BN35" s="29">
        <v>5000</v>
      </c>
      <c r="BO35" s="29">
        <v>5256</v>
      </c>
      <c r="BP35" s="29">
        <v>4425</v>
      </c>
      <c r="BQ35" s="29">
        <v>3394.812414658767</v>
      </c>
      <c r="BR35" s="29">
        <v>3734.82</v>
      </c>
    </row>
    <row r="36" spans="57:70" ht="12" customHeight="1">
      <c r="BE36" s="11" t="s">
        <v>76</v>
      </c>
      <c r="BF36" s="44">
        <v>2468.682808997581</v>
      </c>
      <c r="BG36" s="44">
        <v>1252.8589359420894</v>
      </c>
      <c r="BH36" s="29">
        <v>2699.6096542040223</v>
      </c>
      <c r="BI36" s="29">
        <v>4800</v>
      </c>
      <c r="BJ36" s="29">
        <v>3518</v>
      </c>
      <c r="BK36" s="29">
        <v>3362</v>
      </c>
      <c r="BL36" s="29">
        <v>4282</v>
      </c>
      <c r="BM36" s="29">
        <v>4619</v>
      </c>
      <c r="BN36" s="29">
        <v>4496.48</v>
      </c>
      <c r="BO36" s="29">
        <v>5163</v>
      </c>
      <c r="BP36" s="29">
        <v>4839</v>
      </c>
      <c r="BQ36" s="29">
        <v>3156.465816917729</v>
      </c>
      <c r="BR36" s="29">
        <v>3735</v>
      </c>
    </row>
    <row r="37" spans="58:59" ht="12" customHeight="1">
      <c r="BF37" s="11">
        <v>1702.4130629208385</v>
      </c>
      <c r="BG37" s="11">
        <v>1654.2291563722802</v>
      </c>
    </row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</sheetData>
  <sheetProtection/>
  <mergeCells count="11">
    <mergeCell ref="D5:E5"/>
    <mergeCell ref="F5:G5"/>
    <mergeCell ref="A1:J1"/>
    <mergeCell ref="A3:J3"/>
    <mergeCell ref="B4:C4"/>
    <mergeCell ref="D4:E4"/>
    <mergeCell ref="F4:G4"/>
    <mergeCell ref="H4:J4"/>
    <mergeCell ref="A4:A6"/>
    <mergeCell ref="H5:H6"/>
    <mergeCell ref="B5:C5"/>
  </mergeCells>
  <printOptions horizontalCentered="1"/>
  <pageMargins left="0.5905511811023623" right="0.5905511811023623" top="0.9448818897637796" bottom="0.7874015748031497" header="0.5118110236220472" footer="0.1968503937007874"/>
  <pageSetup horizontalDpi="600" verticalDpi="600" orientation="portrait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L51"/>
  <sheetViews>
    <sheetView zoomScaleSheetLayoutView="75" zoomScalePageLayoutView="0" workbookViewId="0" topLeftCell="A1">
      <pane xSplit="8" topLeftCell="AG1" activePane="topRight" state="frozen"/>
      <selection pane="topLeft" activeCell="A1" sqref="A1"/>
      <selection pane="topRight" activeCell="AJ37" sqref="AJ37"/>
    </sheetView>
  </sheetViews>
  <sheetFormatPr defaultColWidth="10.90625" defaultRowHeight="18"/>
  <cols>
    <col min="1" max="1" width="16.72265625" style="6" customWidth="1"/>
    <col min="2" max="3" width="6.72265625" style="6" customWidth="1"/>
    <col min="4" max="4" width="6.99609375" style="6" customWidth="1"/>
    <col min="5" max="7" width="6.72265625" style="6" customWidth="1"/>
    <col min="8" max="8" width="7.2734375" style="6" customWidth="1"/>
    <col min="9" max="35" width="5.6328125" style="6" customWidth="1"/>
    <col min="36" max="36" width="4.0859375" style="6" customWidth="1"/>
    <col min="37" max="37" width="4.8125" style="6" customWidth="1"/>
    <col min="38" max="38" width="5.0859375" style="6" customWidth="1"/>
    <col min="39" max="16384" width="10.90625" style="6" customWidth="1"/>
  </cols>
  <sheetData>
    <row r="1" spans="1:8" ht="13.5" customHeight="1">
      <c r="A1" s="214" t="s">
        <v>22</v>
      </c>
      <c r="B1" s="214"/>
      <c r="C1" s="214"/>
      <c r="D1" s="214"/>
      <c r="E1" s="214"/>
      <c r="F1" s="214"/>
      <c r="G1" s="214"/>
      <c r="H1" s="214"/>
    </row>
    <row r="2" spans="1:8" ht="13.5" customHeight="1">
      <c r="A2" s="49"/>
      <c r="B2" s="49"/>
      <c r="C2" s="49"/>
      <c r="D2" s="49"/>
      <c r="E2" s="49"/>
      <c r="F2" s="49"/>
      <c r="G2" s="49"/>
      <c r="H2" s="49"/>
    </row>
    <row r="3" spans="1:8" ht="13.5" customHeight="1">
      <c r="A3" s="215" t="s">
        <v>31</v>
      </c>
      <c r="B3" s="215"/>
      <c r="C3" s="215"/>
      <c r="D3" s="215"/>
      <c r="E3" s="215"/>
      <c r="F3" s="215"/>
      <c r="G3" s="215"/>
      <c r="H3" s="215"/>
    </row>
    <row r="4" spans="1:8" ht="13.5" customHeight="1">
      <c r="A4" s="218" t="s">
        <v>83</v>
      </c>
      <c r="B4" s="224" t="s">
        <v>122</v>
      </c>
      <c r="C4" s="224"/>
      <c r="D4" s="224"/>
      <c r="E4" s="224"/>
      <c r="F4" s="224"/>
      <c r="G4" s="224"/>
      <c r="H4" s="224"/>
    </row>
    <row r="5" spans="1:37" ht="13.5" customHeight="1">
      <c r="A5" s="230"/>
      <c r="B5" s="228">
        <v>2014</v>
      </c>
      <c r="C5" s="228">
        <v>2015</v>
      </c>
      <c r="D5" s="41" t="s">
        <v>124</v>
      </c>
      <c r="E5" s="224" t="s">
        <v>328</v>
      </c>
      <c r="F5" s="224"/>
      <c r="G5" s="36" t="s">
        <v>125</v>
      </c>
      <c r="H5" s="41" t="s">
        <v>124</v>
      </c>
      <c r="AJ5" s="10">
        <v>2015</v>
      </c>
      <c r="AK5" s="10"/>
    </row>
    <row r="6" spans="1:37" ht="13.5" customHeight="1">
      <c r="A6" s="221"/>
      <c r="B6" s="229"/>
      <c r="C6" s="229"/>
      <c r="D6" s="50" t="s">
        <v>64</v>
      </c>
      <c r="E6" s="36">
        <v>2015</v>
      </c>
      <c r="F6" s="41">
        <v>2016</v>
      </c>
      <c r="G6" s="130" t="s">
        <v>64</v>
      </c>
      <c r="H6" s="23" t="s">
        <v>64</v>
      </c>
      <c r="AJ6" s="38" t="s">
        <v>94</v>
      </c>
      <c r="AK6" s="42">
        <v>3274.8521800000003</v>
      </c>
    </row>
    <row r="7" spans="1:37" ht="13.5" customHeight="1">
      <c r="A7" s="38" t="s">
        <v>94</v>
      </c>
      <c r="B7" s="174">
        <v>4220.87774</v>
      </c>
      <c r="C7" s="174">
        <v>3274.8521800000003</v>
      </c>
      <c r="D7" s="160">
        <f aca="true" t="shared" si="0" ref="D7:D16">C7/$C$16*100</f>
        <v>59.57241978507661</v>
      </c>
      <c r="E7" s="174">
        <v>3274.8521800000003</v>
      </c>
      <c r="F7" s="174">
        <v>3257.38029</v>
      </c>
      <c r="G7" s="60">
        <f aca="true" t="shared" si="1" ref="G7:G14">(F7/E7-1)*100</f>
        <v>-0.5335169051813637</v>
      </c>
      <c r="H7" s="99">
        <f aca="true" t="shared" si="2" ref="H7:H16">F7/$F$16*100</f>
        <v>64.97302561919015</v>
      </c>
      <c r="AJ7" s="38" t="s">
        <v>168</v>
      </c>
      <c r="AK7" s="42">
        <v>1226.68458</v>
      </c>
    </row>
    <row r="8" spans="1:37" ht="13.5" customHeight="1">
      <c r="A8" s="21" t="s">
        <v>95</v>
      </c>
      <c r="B8" s="144">
        <v>1381.54639</v>
      </c>
      <c r="C8" s="144">
        <v>478.95582</v>
      </c>
      <c r="D8" s="148">
        <f>C8/$C$16*100</f>
        <v>8.712624448150082</v>
      </c>
      <c r="E8" s="144">
        <v>478.95582</v>
      </c>
      <c r="F8" s="144">
        <v>593.0452</v>
      </c>
      <c r="G8" s="60">
        <f t="shared" si="1"/>
        <v>23.82043922130437</v>
      </c>
      <c r="H8" s="60">
        <f t="shared" si="2"/>
        <v>11.829119581532726</v>
      </c>
      <c r="AJ8" s="38" t="s">
        <v>95</v>
      </c>
      <c r="AK8" s="42">
        <v>478.95582</v>
      </c>
    </row>
    <row r="9" spans="1:37" ht="13.5" customHeight="1">
      <c r="A9" s="21" t="s">
        <v>92</v>
      </c>
      <c r="B9" s="26">
        <v>0</v>
      </c>
      <c r="C9" s="26">
        <v>46.472</v>
      </c>
      <c r="D9" s="148">
        <f>C9/$C$16*100</f>
        <v>0.8453662455848863</v>
      </c>
      <c r="E9" s="26">
        <v>46.472</v>
      </c>
      <c r="F9" s="26">
        <v>407.81573000000003</v>
      </c>
      <c r="G9" s="60">
        <f t="shared" si="1"/>
        <v>777.5514933723533</v>
      </c>
      <c r="H9" s="60">
        <f t="shared" si="2"/>
        <v>8.134457605255154</v>
      </c>
      <c r="AJ9" s="38" t="s">
        <v>141</v>
      </c>
      <c r="AK9" s="42">
        <v>199.93139000000002</v>
      </c>
    </row>
    <row r="10" spans="1:37" ht="13.5" customHeight="1">
      <c r="A10" s="21" t="s">
        <v>168</v>
      </c>
      <c r="B10" s="26">
        <v>358.52701</v>
      </c>
      <c r="C10" s="26">
        <v>1226.68458</v>
      </c>
      <c r="D10" s="148">
        <f>C10/$C$16*100</f>
        <v>22.314463287817894</v>
      </c>
      <c r="E10" s="26">
        <v>1226.68458</v>
      </c>
      <c r="F10" s="26">
        <v>336.96181</v>
      </c>
      <c r="G10" s="60">
        <f t="shared" si="1"/>
        <v>-72.53068836978451</v>
      </c>
      <c r="H10" s="60">
        <f t="shared" si="2"/>
        <v>6.721176640329793</v>
      </c>
      <c r="J10" s="149"/>
      <c r="AJ10" s="38" t="s">
        <v>89</v>
      </c>
      <c r="AK10" s="42">
        <v>142.24743</v>
      </c>
    </row>
    <row r="11" spans="1:37" ht="13.5" customHeight="1">
      <c r="A11" s="21" t="s">
        <v>89</v>
      </c>
      <c r="B11" s="144">
        <v>142.93242</v>
      </c>
      <c r="C11" s="144">
        <v>142.24743</v>
      </c>
      <c r="D11" s="148">
        <f>C11/$C$16*100</f>
        <v>2.5876049200206346</v>
      </c>
      <c r="E11" s="144">
        <v>142.24743</v>
      </c>
      <c r="F11" s="144">
        <v>236.44998</v>
      </c>
      <c r="G11" s="60">
        <f t="shared" si="1"/>
        <v>66.22443020587437</v>
      </c>
      <c r="H11" s="60">
        <f t="shared" si="2"/>
        <v>4.71632699914108</v>
      </c>
      <c r="AJ11" s="11" t="s">
        <v>126</v>
      </c>
      <c r="AK11" s="44">
        <v>174.5999884</v>
      </c>
    </row>
    <row r="12" spans="1:37" ht="13.5" customHeight="1">
      <c r="A12" s="21" t="s">
        <v>143</v>
      </c>
      <c r="B12" s="26">
        <v>60.02903</v>
      </c>
      <c r="C12" s="144">
        <v>60.018910000000005</v>
      </c>
      <c r="D12" s="148">
        <f>C12/$C$16*100</f>
        <v>1.0917963636339556</v>
      </c>
      <c r="E12" s="144">
        <v>60.018910000000005</v>
      </c>
      <c r="F12" s="144">
        <v>120.08881</v>
      </c>
      <c r="G12" s="60">
        <f t="shared" si="1"/>
        <v>100.08495655785813</v>
      </c>
      <c r="H12" s="60">
        <f t="shared" si="2"/>
        <v>2.3953400076317335</v>
      </c>
      <c r="AJ12" s="11"/>
      <c r="AK12" s="44">
        <f>SUM(AK6:AK11)</f>
        <v>5497.271388400001</v>
      </c>
    </row>
    <row r="13" spans="1:37" ht="13.5" customHeight="1">
      <c r="A13" s="21" t="s">
        <v>141</v>
      </c>
      <c r="B13" s="144">
        <v>1742.05901</v>
      </c>
      <c r="C13" s="144">
        <v>199.93139000000002</v>
      </c>
      <c r="D13" s="60">
        <f t="shared" si="0"/>
        <v>3.636926504967888</v>
      </c>
      <c r="E13" s="144">
        <v>199.93139000000002</v>
      </c>
      <c r="F13" s="144">
        <v>0</v>
      </c>
      <c r="G13" s="60"/>
      <c r="H13" s="60"/>
      <c r="I13" s="102"/>
      <c r="AJ13" s="103"/>
      <c r="AK13" s="104"/>
    </row>
    <row r="14" spans="1:37" ht="13.5" customHeight="1">
      <c r="A14" s="21" t="s">
        <v>142</v>
      </c>
      <c r="B14" s="26">
        <v>23.01653</v>
      </c>
      <c r="C14" s="26">
        <v>66</v>
      </c>
      <c r="D14" s="148">
        <f t="shared" si="0"/>
        <v>1.2005976116500794</v>
      </c>
      <c r="E14" s="26">
        <v>66</v>
      </c>
      <c r="F14" s="26">
        <v>24</v>
      </c>
      <c r="G14" s="60">
        <f t="shared" si="1"/>
        <v>-63.63636363636363</v>
      </c>
      <c r="H14" s="60">
        <f t="shared" si="2"/>
        <v>0.4787137134855579</v>
      </c>
      <c r="AJ14" s="103"/>
      <c r="AK14" s="103"/>
    </row>
    <row r="15" spans="1:37" ht="13.5" customHeight="1">
      <c r="A15" s="21" t="s">
        <v>126</v>
      </c>
      <c r="B15" s="26">
        <v>480.7</v>
      </c>
      <c r="C15" s="26">
        <v>2.1</v>
      </c>
      <c r="D15" s="148">
        <f t="shared" si="0"/>
        <v>0.038200833097957076</v>
      </c>
      <c r="E15" s="26">
        <v>2.1</v>
      </c>
      <c r="F15" s="26">
        <v>37.693</v>
      </c>
      <c r="G15" s="60">
        <f>(F15/E15-1)*100</f>
        <v>1694.904761904762</v>
      </c>
      <c r="H15" s="60">
        <f t="shared" si="2"/>
        <v>0.7518398334337973</v>
      </c>
      <c r="J15" s="102"/>
      <c r="AH15" s="149"/>
      <c r="AJ15" s="103"/>
      <c r="AK15" s="103"/>
    </row>
    <row r="16" spans="1:37" ht="13.5" customHeight="1">
      <c r="A16" s="21" t="s">
        <v>77</v>
      </c>
      <c r="B16" s="52">
        <f>SUM(B7:B15)</f>
        <v>8409.688129999999</v>
      </c>
      <c r="C16" s="52">
        <f>SUM(C7:C15)</f>
        <v>5497.262310000001</v>
      </c>
      <c r="D16" s="120">
        <f t="shared" si="0"/>
        <v>100</v>
      </c>
      <c r="E16" s="28">
        <f>SUM(E7:E15)</f>
        <v>5497.262310000001</v>
      </c>
      <c r="F16" s="28">
        <f>SUM(F7:F15)</f>
        <v>5013.43482</v>
      </c>
      <c r="G16" s="55">
        <f>(F16/E16-1)*100</f>
        <v>-8.801244377949292</v>
      </c>
      <c r="H16" s="60">
        <f t="shared" si="2"/>
        <v>100</v>
      </c>
      <c r="AJ16" s="11">
        <v>2016</v>
      </c>
      <c r="AK16" s="44"/>
    </row>
    <row r="17" spans="1:38" ht="13.5" customHeight="1">
      <c r="A17" s="47" t="s">
        <v>195</v>
      </c>
      <c r="B17" s="53"/>
      <c r="C17" s="53"/>
      <c r="D17" s="53"/>
      <c r="E17" s="53"/>
      <c r="F17" s="53"/>
      <c r="G17" s="53"/>
      <c r="H17" s="54"/>
      <c r="AJ17" s="11" t="str">
        <f>A7</f>
        <v>México</v>
      </c>
      <c r="AK17" s="44">
        <f>F7</f>
        <v>3257.38029</v>
      </c>
      <c r="AL17" s="105">
        <f>AK17/$AK$24</f>
        <v>0.6497302561919016</v>
      </c>
    </row>
    <row r="18" spans="1:38" ht="13.5" customHeight="1">
      <c r="A18" s="11"/>
      <c r="B18" s="11"/>
      <c r="C18" s="11"/>
      <c r="D18" s="11"/>
      <c r="E18" s="11"/>
      <c r="F18" s="11"/>
      <c r="G18" s="11"/>
      <c r="H18" s="11"/>
      <c r="AJ18" s="11" t="str">
        <f>A8</f>
        <v>Corea del Sur</v>
      </c>
      <c r="AK18" s="44">
        <f>F8</f>
        <v>593.0452</v>
      </c>
      <c r="AL18" s="105">
        <f>AK18/$AK$24</f>
        <v>0.11829119581532728</v>
      </c>
    </row>
    <row r="19" spans="1:38" ht="13.5" customHeight="1">
      <c r="A19" s="10"/>
      <c r="B19" s="10"/>
      <c r="C19" s="10"/>
      <c r="D19" s="10"/>
      <c r="E19" s="10"/>
      <c r="F19" s="10"/>
      <c r="G19" s="10"/>
      <c r="H19" s="10"/>
      <c r="AJ19" s="11" t="str">
        <f>A9</f>
        <v>China</v>
      </c>
      <c r="AK19" s="44">
        <f>F9</f>
        <v>407.81573000000003</v>
      </c>
      <c r="AL19" s="105">
        <f>AK19/$AK$24</f>
        <v>0.08134457605255155</v>
      </c>
    </row>
    <row r="20" spans="1:38" ht="13.5" customHeight="1">
      <c r="A20" s="10"/>
      <c r="B20" s="10"/>
      <c r="C20" s="10"/>
      <c r="D20" s="10"/>
      <c r="E20" s="10"/>
      <c r="F20" s="10"/>
      <c r="G20" s="10"/>
      <c r="H20" s="10"/>
      <c r="AJ20" s="11" t="str">
        <f>A10</f>
        <v>Rusia</v>
      </c>
      <c r="AK20" s="44">
        <f>F10</f>
        <v>336.96181</v>
      </c>
      <c r="AL20" s="105">
        <f>AK20/$AK$24</f>
        <v>0.06721176640329794</v>
      </c>
    </row>
    <row r="21" spans="1:38" ht="13.5" customHeight="1">
      <c r="A21" s="10"/>
      <c r="B21" s="10"/>
      <c r="C21" s="10"/>
      <c r="D21" s="10"/>
      <c r="E21" s="10"/>
      <c r="F21" s="10"/>
      <c r="G21" s="10"/>
      <c r="H21" s="10"/>
      <c r="L21" s="147"/>
      <c r="AJ21" s="11" t="s">
        <v>126</v>
      </c>
      <c r="AK21" s="44">
        <f>SUM(F11:F15)</f>
        <v>418.23179</v>
      </c>
      <c r="AL21" s="105">
        <f>AK21/$AK$24</f>
        <v>0.0834222055369217</v>
      </c>
    </row>
    <row r="22" spans="1:38" ht="13.5" customHeight="1">
      <c r="A22" s="10"/>
      <c r="B22" s="10"/>
      <c r="C22" s="10"/>
      <c r="D22" s="10"/>
      <c r="E22" s="10"/>
      <c r="F22" s="10"/>
      <c r="G22" s="10"/>
      <c r="H22" s="10"/>
      <c r="AJ22" s="11"/>
      <c r="AK22" s="44"/>
      <c r="AL22" s="105"/>
    </row>
    <row r="23" spans="1:38" ht="13.5" customHeight="1">
      <c r="A23" s="10"/>
      <c r="B23" s="10"/>
      <c r="C23" s="10"/>
      <c r="D23" s="10"/>
      <c r="E23" s="10"/>
      <c r="F23" s="10"/>
      <c r="G23" s="10"/>
      <c r="H23" s="10"/>
      <c r="AJ23" s="11"/>
      <c r="AK23" s="44"/>
      <c r="AL23" s="105"/>
    </row>
    <row r="24" spans="1:38" ht="13.5" customHeight="1">
      <c r="A24" s="10"/>
      <c r="B24" s="10"/>
      <c r="C24" s="10"/>
      <c r="D24" s="10"/>
      <c r="E24" s="10"/>
      <c r="F24" s="10"/>
      <c r="G24" s="10"/>
      <c r="H24" s="10"/>
      <c r="AJ24" s="11"/>
      <c r="AK24" s="44">
        <f>SUM(AK17:AK23)</f>
        <v>5013.4348199999995</v>
      </c>
      <c r="AL24" s="106">
        <f>AK24/AK$24</f>
        <v>1</v>
      </c>
    </row>
    <row r="25" spans="1:8" ht="13.5" customHeight="1">
      <c r="A25" s="10"/>
      <c r="B25" s="10"/>
      <c r="C25" s="10"/>
      <c r="D25" s="10"/>
      <c r="E25" s="10"/>
      <c r="F25" s="10"/>
      <c r="G25" s="10"/>
      <c r="H25" s="10"/>
    </row>
    <row r="26" spans="1:8" ht="13.5" customHeight="1">
      <c r="A26" s="10"/>
      <c r="B26" s="10"/>
      <c r="C26" s="10"/>
      <c r="D26" s="10"/>
      <c r="E26" s="10"/>
      <c r="F26" s="10"/>
      <c r="G26" s="10"/>
      <c r="H26" s="10"/>
    </row>
    <row r="27" spans="1:36" ht="13.5" customHeight="1">
      <c r="A27" s="10"/>
      <c r="B27" s="10"/>
      <c r="C27" s="10"/>
      <c r="D27" s="10"/>
      <c r="E27" s="10"/>
      <c r="F27" s="10"/>
      <c r="G27" s="10"/>
      <c r="H27" s="10"/>
      <c r="AH27" s="11"/>
      <c r="AI27" s="104"/>
      <c r="AJ27" s="104"/>
    </row>
    <row r="28" spans="1:36" ht="13.5" customHeight="1">
      <c r="A28" s="10"/>
      <c r="B28" s="10"/>
      <c r="C28" s="10"/>
      <c r="D28" s="10"/>
      <c r="E28" s="10"/>
      <c r="F28" s="10"/>
      <c r="G28" s="10"/>
      <c r="H28" s="10"/>
      <c r="AH28" s="11"/>
      <c r="AI28" s="44"/>
      <c r="AJ28" s="44"/>
    </row>
    <row r="29" spans="1:36" ht="13.5" customHeight="1">
      <c r="A29" s="10"/>
      <c r="B29" s="10"/>
      <c r="C29" s="10"/>
      <c r="D29" s="10"/>
      <c r="E29" s="10"/>
      <c r="F29" s="10"/>
      <c r="G29" s="10"/>
      <c r="H29" s="10"/>
      <c r="AH29" s="11"/>
      <c r="AI29" s="104"/>
      <c r="AJ29" s="104"/>
    </row>
    <row r="30" spans="1:36" ht="13.5" customHeight="1">
      <c r="A30" s="10"/>
      <c r="B30" s="10"/>
      <c r="C30" s="10"/>
      <c r="D30" s="10"/>
      <c r="E30" s="10"/>
      <c r="F30" s="10"/>
      <c r="G30" s="10"/>
      <c r="H30" s="10"/>
      <c r="AH30" s="11"/>
      <c r="AI30" s="44"/>
      <c r="AJ30" s="44"/>
    </row>
    <row r="31" spans="1:36" ht="13.5" customHeight="1">
      <c r="A31" s="10"/>
      <c r="B31" s="10"/>
      <c r="C31" s="10"/>
      <c r="D31" s="10"/>
      <c r="E31" s="10"/>
      <c r="F31" s="10"/>
      <c r="G31" s="10"/>
      <c r="H31" s="10"/>
      <c r="AH31" s="11"/>
      <c r="AI31" s="104"/>
      <c r="AJ31" s="104"/>
    </row>
    <row r="32" spans="1:36" ht="13.5" customHeight="1">
      <c r="A32" s="10"/>
      <c r="B32" s="10"/>
      <c r="C32" s="10"/>
      <c r="D32" s="10"/>
      <c r="E32" s="10"/>
      <c r="F32" s="10"/>
      <c r="G32" s="10"/>
      <c r="H32" s="10"/>
      <c r="AH32" s="11"/>
      <c r="AI32" s="44"/>
      <c r="AJ32" s="44"/>
    </row>
    <row r="33" spans="1:36" ht="13.5" customHeight="1">
      <c r="A33" s="10"/>
      <c r="B33" s="10"/>
      <c r="C33" s="10"/>
      <c r="D33" s="10"/>
      <c r="E33" s="10"/>
      <c r="F33" s="10"/>
      <c r="G33" s="10"/>
      <c r="H33" s="10"/>
      <c r="AH33" s="11"/>
      <c r="AI33" s="44"/>
      <c r="AJ33" s="44"/>
    </row>
    <row r="34" spans="1:36" ht="13.5" customHeight="1">
      <c r="A34" s="10"/>
      <c r="B34" s="10"/>
      <c r="C34" s="10"/>
      <c r="D34" s="10"/>
      <c r="E34" s="10"/>
      <c r="F34" s="10"/>
      <c r="G34" s="10"/>
      <c r="H34" s="10"/>
      <c r="AH34" s="11"/>
      <c r="AI34" s="44"/>
      <c r="AJ34" s="44"/>
    </row>
    <row r="35" spans="1:36" ht="13.5" customHeight="1">
      <c r="A35" s="10"/>
      <c r="B35" s="10"/>
      <c r="C35" s="10"/>
      <c r="D35" s="10"/>
      <c r="E35" s="10"/>
      <c r="F35" s="10"/>
      <c r="G35" s="10"/>
      <c r="H35" s="10"/>
      <c r="AH35" s="11"/>
      <c r="AI35" s="44"/>
      <c r="AJ35" s="44"/>
    </row>
    <row r="36" spans="1:36" ht="13.5" customHeight="1">
      <c r="A36" s="10"/>
      <c r="B36" s="10"/>
      <c r="C36" s="10"/>
      <c r="D36" s="10"/>
      <c r="E36" s="10"/>
      <c r="F36" s="10"/>
      <c r="G36" s="10"/>
      <c r="H36" s="10"/>
      <c r="AH36" s="11"/>
      <c r="AI36" s="44"/>
      <c r="AJ36" s="44"/>
    </row>
    <row r="37" spans="1:36" ht="13.5" customHeight="1">
      <c r="A37" s="10"/>
      <c r="B37" s="10"/>
      <c r="C37" s="10"/>
      <c r="D37" s="10"/>
      <c r="E37" s="10"/>
      <c r="F37" s="10"/>
      <c r="G37" s="10"/>
      <c r="H37" s="10"/>
      <c r="AH37" s="11"/>
      <c r="AI37" s="44"/>
      <c r="AJ37" s="44"/>
    </row>
    <row r="38" spans="1:36" ht="13.5" customHeight="1">
      <c r="A38" s="10"/>
      <c r="B38" s="10"/>
      <c r="C38" s="10"/>
      <c r="D38" s="10"/>
      <c r="E38" s="10"/>
      <c r="F38" s="10"/>
      <c r="G38" s="10"/>
      <c r="H38" s="10"/>
      <c r="AH38" s="11"/>
      <c r="AI38" s="44"/>
      <c r="AJ38" s="44"/>
    </row>
    <row r="39" spans="1:36" ht="13.5" customHeight="1">
      <c r="A39" s="10"/>
      <c r="B39" s="10"/>
      <c r="C39" s="10"/>
      <c r="D39" s="10"/>
      <c r="E39" s="10"/>
      <c r="F39" s="10"/>
      <c r="G39" s="10"/>
      <c r="H39" s="10"/>
      <c r="AH39" s="11"/>
      <c r="AI39" s="44"/>
      <c r="AJ39" s="44"/>
    </row>
    <row r="40" spans="1:36" ht="13.5" customHeight="1">
      <c r="A40" s="10"/>
      <c r="B40" s="10"/>
      <c r="C40" s="10"/>
      <c r="D40" s="10"/>
      <c r="E40" s="10"/>
      <c r="F40" s="10"/>
      <c r="G40" s="10"/>
      <c r="H40" s="10"/>
      <c r="AH40" s="11"/>
      <c r="AI40" s="44"/>
      <c r="AJ40" s="44"/>
    </row>
    <row r="41" spans="1:8" ht="13.5" customHeight="1">
      <c r="A41" s="10"/>
      <c r="B41" s="10"/>
      <c r="C41" s="10"/>
      <c r="D41" s="10"/>
      <c r="E41" s="10"/>
      <c r="F41" s="10"/>
      <c r="G41" s="10"/>
      <c r="H41" s="10"/>
    </row>
    <row r="42" spans="1:8" ht="13.5" customHeight="1">
      <c r="A42" s="10"/>
      <c r="B42" s="10"/>
      <c r="C42" s="10"/>
      <c r="D42" s="10"/>
      <c r="E42" s="10"/>
      <c r="F42" s="10"/>
      <c r="G42" s="10"/>
      <c r="H42" s="10"/>
    </row>
    <row r="43" spans="1:8" ht="13.5" customHeight="1">
      <c r="A43" s="10"/>
      <c r="B43" s="10"/>
      <c r="C43" s="10"/>
      <c r="D43" s="10"/>
      <c r="E43" s="10"/>
      <c r="F43" s="10"/>
      <c r="G43" s="10"/>
      <c r="H43" s="10"/>
    </row>
    <row r="44" spans="1:8" ht="13.5" customHeight="1">
      <c r="A44" s="10"/>
      <c r="B44" s="10"/>
      <c r="C44" s="10"/>
      <c r="D44" s="10"/>
      <c r="E44" s="10"/>
      <c r="F44" s="10"/>
      <c r="G44" s="10"/>
      <c r="H44" s="10"/>
    </row>
    <row r="45" spans="1:8" ht="13.5" customHeight="1">
      <c r="A45" s="10"/>
      <c r="B45" s="10"/>
      <c r="C45" s="10"/>
      <c r="D45" s="10"/>
      <c r="E45" s="10"/>
      <c r="F45" s="10"/>
      <c r="G45" s="10"/>
      <c r="H45" s="10"/>
    </row>
    <row r="46" spans="1:8" ht="13.5" customHeight="1">
      <c r="A46" s="10"/>
      <c r="B46" s="10"/>
      <c r="C46" s="10"/>
      <c r="D46" s="10"/>
      <c r="E46" s="10"/>
      <c r="F46" s="10"/>
      <c r="G46" s="10"/>
      <c r="H46" s="10"/>
    </row>
    <row r="47" spans="1:8" ht="13.5" customHeight="1">
      <c r="A47" s="10"/>
      <c r="B47" s="10"/>
      <c r="C47" s="10"/>
      <c r="D47" s="10"/>
      <c r="E47" s="10"/>
      <c r="F47" s="10"/>
      <c r="G47" s="10"/>
      <c r="H47" s="10"/>
    </row>
    <row r="48" spans="1:8" ht="13.5" customHeight="1">
      <c r="A48" s="10"/>
      <c r="B48" s="10"/>
      <c r="C48" s="10"/>
      <c r="D48" s="10"/>
      <c r="E48" s="10"/>
      <c r="F48" s="10"/>
      <c r="G48" s="10"/>
      <c r="H48" s="10"/>
    </row>
    <row r="49" spans="1:8" ht="13.5" customHeight="1">
      <c r="A49" s="10"/>
      <c r="B49" s="10"/>
      <c r="C49" s="10"/>
      <c r="D49" s="10"/>
      <c r="E49" s="10"/>
      <c r="F49" s="10"/>
      <c r="G49" s="10"/>
      <c r="H49" s="10"/>
    </row>
    <row r="50" spans="1:8" ht="13.5" customHeight="1">
      <c r="A50" s="10"/>
      <c r="B50" s="10"/>
      <c r="C50" s="10"/>
      <c r="D50" s="10"/>
      <c r="E50" s="10"/>
      <c r="F50" s="10"/>
      <c r="G50" s="10"/>
      <c r="H50" s="10"/>
    </row>
    <row r="51" spans="1:8" ht="13.5" customHeight="1">
      <c r="A51" s="10"/>
      <c r="B51" s="10"/>
      <c r="C51" s="10"/>
      <c r="D51" s="10"/>
      <c r="E51" s="10"/>
      <c r="F51" s="10"/>
      <c r="G51" s="10"/>
      <c r="H51" s="10"/>
    </row>
  </sheetData>
  <sheetProtection/>
  <mergeCells count="7">
    <mergeCell ref="A1:H1"/>
    <mergeCell ref="A3:H3"/>
    <mergeCell ref="B4:H4"/>
    <mergeCell ref="E5:F5"/>
    <mergeCell ref="B5:B6"/>
    <mergeCell ref="C5:C6"/>
    <mergeCell ref="A4:A6"/>
  </mergeCells>
  <printOptions horizontalCentered="1"/>
  <pageMargins left="0.5905511811023623" right="0.5905511811023623" top="0.9055118110236221" bottom="0.7874015748031497" header="0.5118110236220472" footer="0.1968503937007874"/>
  <pageSetup horizontalDpi="600" verticalDpi="600" orientation="portrait" scale="98" r:id="rId2"/>
  <colBreaks count="1" manualBreakCount="1">
    <brk id="8" max="65535" man="1"/>
  </colBreaks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J44"/>
  <sheetViews>
    <sheetView zoomScale="96" zoomScaleNormal="96" zoomScaleSheetLayoutView="75" zoomScalePageLayoutView="0" workbookViewId="0" topLeftCell="A1">
      <selection activeCell="G29" sqref="G29"/>
    </sheetView>
  </sheetViews>
  <sheetFormatPr defaultColWidth="10.90625" defaultRowHeight="18"/>
  <cols>
    <col min="1" max="1" width="8.8125" style="10" customWidth="1"/>
    <col min="2" max="2" width="18.54296875" style="10" customWidth="1"/>
    <col min="3" max="3" width="12.2734375" style="10" customWidth="1"/>
    <col min="4" max="4" width="12.453125" style="10" customWidth="1"/>
    <col min="5" max="5" width="13.453125" style="10" customWidth="1"/>
    <col min="6" max="6" width="7.36328125" style="10" customWidth="1"/>
    <col min="7" max="7" width="5.90625" style="10" customWidth="1"/>
    <col min="8" max="33" width="7.36328125" style="10" customWidth="1"/>
    <col min="34" max="34" width="9.2734375" style="10" customWidth="1"/>
    <col min="35" max="35" width="5.36328125" style="10" customWidth="1"/>
    <col min="36" max="36" width="8.36328125" style="76" customWidth="1"/>
    <col min="37" max="16384" width="10.90625" style="10" customWidth="1"/>
  </cols>
  <sheetData>
    <row r="1" spans="6:33" ht="12"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</row>
    <row r="2" spans="1:5" ht="12">
      <c r="A2" s="214" t="s">
        <v>24</v>
      </c>
      <c r="B2" s="214"/>
      <c r="C2" s="214"/>
      <c r="D2" s="214"/>
      <c r="E2" s="214"/>
    </row>
    <row r="3" spans="1:5" ht="12">
      <c r="A3" s="34"/>
      <c r="B3" s="34"/>
      <c r="C3" s="34"/>
      <c r="D3" s="34"/>
      <c r="E3" s="34"/>
    </row>
    <row r="4" spans="1:5" ht="12">
      <c r="A4" s="238" t="s">
        <v>32</v>
      </c>
      <c r="B4" s="239"/>
      <c r="C4" s="239"/>
      <c r="D4" s="239"/>
      <c r="E4" s="240"/>
    </row>
    <row r="5" spans="1:5" ht="12">
      <c r="A5" s="241" t="s">
        <v>329</v>
      </c>
      <c r="B5" s="242"/>
      <c r="C5" s="242"/>
      <c r="D5" s="242"/>
      <c r="E5" s="243"/>
    </row>
    <row r="6" spans="1:5" ht="12">
      <c r="A6" s="84" t="s">
        <v>98</v>
      </c>
      <c r="B6" s="244" t="s">
        <v>128</v>
      </c>
      <c r="C6" s="36" t="s">
        <v>115</v>
      </c>
      <c r="D6" s="36" t="s">
        <v>109</v>
      </c>
      <c r="E6" s="41" t="s">
        <v>110</v>
      </c>
    </row>
    <row r="7" spans="1:5" ht="12">
      <c r="A7" s="85" t="s">
        <v>148</v>
      </c>
      <c r="B7" s="245"/>
      <c r="C7" s="50" t="s">
        <v>119</v>
      </c>
      <c r="D7" s="50" t="s">
        <v>209</v>
      </c>
      <c r="E7" s="23" t="s">
        <v>205</v>
      </c>
    </row>
    <row r="8" spans="1:5" ht="12">
      <c r="A8" s="201">
        <v>4061010</v>
      </c>
      <c r="B8" s="197" t="s">
        <v>191</v>
      </c>
      <c r="C8" s="203">
        <v>0.16856000000000002</v>
      </c>
      <c r="D8" s="203">
        <v>1.2290999999999999</v>
      </c>
      <c r="E8" s="122">
        <f>D8/C8*1000</f>
        <v>7291.765543426672</v>
      </c>
    </row>
    <row r="9" spans="1:5" ht="12">
      <c r="A9" s="143">
        <v>4061020</v>
      </c>
      <c r="B9" s="200" t="s">
        <v>287</v>
      </c>
      <c r="C9" s="204">
        <v>0.4048</v>
      </c>
      <c r="D9" s="172">
        <v>2.3621999999999996</v>
      </c>
      <c r="E9" s="205">
        <f>D9/C9*1000</f>
        <v>5835.474308300395</v>
      </c>
    </row>
    <row r="10" spans="1:5" ht="12">
      <c r="A10" s="143">
        <v>4061030</v>
      </c>
      <c r="B10" s="198" t="s">
        <v>171</v>
      </c>
      <c r="C10" s="171">
        <v>635.2559200000001</v>
      </c>
      <c r="D10" s="171">
        <v>2395.14696</v>
      </c>
      <c r="E10" s="26">
        <f>D10/C10*1000</f>
        <v>3770.3654300458934</v>
      </c>
    </row>
    <row r="11" spans="1:36" ht="12">
      <c r="A11" s="143"/>
      <c r="B11" s="170" t="s">
        <v>77</v>
      </c>
      <c r="C11" s="172">
        <f>SUM(C8:C10)</f>
        <v>635.82928</v>
      </c>
      <c r="D11" s="172">
        <f>SUM(D8:D10)</f>
        <v>2398.73826</v>
      </c>
      <c r="E11" s="52">
        <f>D11/C11*1000</f>
        <v>3772.6137116554305</v>
      </c>
      <c r="AH11" s="10" t="str">
        <f>B10</f>
        <v>Mozzarella</v>
      </c>
      <c r="AI11" s="58">
        <f>C10</f>
        <v>635.2559200000001</v>
      </c>
      <c r="AJ11" s="76">
        <f>AI11/$AI$15*100</f>
        <v>12.671069816243932</v>
      </c>
    </row>
    <row r="12" spans="1:36" ht="12">
      <c r="A12" s="175"/>
      <c r="B12" s="11"/>
      <c r="C12" s="173"/>
      <c r="D12" s="173"/>
      <c r="E12" s="52"/>
      <c r="AH12" s="10" t="str">
        <f>B15</f>
        <v>Queso fundido</v>
      </c>
      <c r="AI12" s="60">
        <f>C15</f>
        <v>0.2665</v>
      </c>
      <c r="AJ12" s="76">
        <f>AI12/$AI$15*100</f>
        <v>0.005315716075544811</v>
      </c>
    </row>
    <row r="13" spans="1:36" ht="12">
      <c r="A13" s="175">
        <v>4062000</v>
      </c>
      <c r="B13" s="11" t="s">
        <v>132</v>
      </c>
      <c r="C13" s="173">
        <v>0.1904</v>
      </c>
      <c r="D13" s="173">
        <v>2.2526100000000002</v>
      </c>
      <c r="E13" s="52">
        <f>D13/C13*1000</f>
        <v>11830.93487394958</v>
      </c>
      <c r="AH13" s="10" t="str">
        <f>B19</f>
        <v>Gouda y del tipo gouda</v>
      </c>
      <c r="AI13" s="60">
        <f>C19</f>
        <v>4278.10486</v>
      </c>
      <c r="AJ13" s="76">
        <f>AI13/$AI$15*100</f>
        <v>85.33279841338978</v>
      </c>
    </row>
    <row r="14" spans="1:36" ht="12">
      <c r="A14" s="175"/>
      <c r="B14" s="11"/>
      <c r="C14" s="173"/>
      <c r="D14" s="173"/>
      <c r="E14" s="52"/>
      <c r="AH14" s="73" t="s">
        <v>126</v>
      </c>
      <c r="AI14" s="60">
        <f>C23+C21+C13+C9+C8+C20+C22+C17</f>
        <v>99.80828</v>
      </c>
      <c r="AJ14" s="76">
        <f>AI14/$AI$15*100</f>
        <v>1.9908160542907223</v>
      </c>
    </row>
    <row r="15" spans="1:36" ht="12">
      <c r="A15" s="175">
        <v>4063000</v>
      </c>
      <c r="B15" s="11" t="s">
        <v>288</v>
      </c>
      <c r="C15" s="173">
        <v>0.2665</v>
      </c>
      <c r="D15" s="173">
        <v>1.89818</v>
      </c>
      <c r="E15" s="52">
        <f>D15/C15*1000</f>
        <v>7122.626641651032</v>
      </c>
      <c r="AI15" s="73">
        <f>SUM(AI11:AI14)</f>
        <v>5013.435560000001</v>
      </c>
      <c r="AJ15" s="76">
        <f>AI15/$AI$15*100</f>
        <v>100</v>
      </c>
    </row>
    <row r="16" spans="1:35" ht="12">
      <c r="A16" s="175"/>
      <c r="B16" s="11"/>
      <c r="C16" s="173"/>
      <c r="D16" s="173"/>
      <c r="E16" s="52"/>
      <c r="AI16" s="73"/>
    </row>
    <row r="17" spans="1:35" ht="12">
      <c r="A17" s="175">
        <v>4064000</v>
      </c>
      <c r="B17" s="11" t="s">
        <v>105</v>
      </c>
      <c r="C17" s="173">
        <v>0.008400000000000001</v>
      </c>
      <c r="D17" s="173">
        <v>0.22596</v>
      </c>
      <c r="E17" s="52">
        <f>D17/C17*1000</f>
        <v>26899.999999999996</v>
      </c>
      <c r="AI17" s="73"/>
    </row>
    <row r="18" spans="1:35" ht="12">
      <c r="A18" s="175"/>
      <c r="B18" s="11"/>
      <c r="C18" s="173"/>
      <c r="D18" s="173"/>
      <c r="E18" s="52"/>
      <c r="AI18" s="73"/>
    </row>
    <row r="19" spans="1:35" ht="12">
      <c r="A19" s="175">
        <v>4069010</v>
      </c>
      <c r="B19" s="11" t="s">
        <v>139</v>
      </c>
      <c r="C19" s="171">
        <v>4278.10486</v>
      </c>
      <c r="D19" s="171">
        <v>14323.458929999999</v>
      </c>
      <c r="E19" s="52">
        <f aca="true" t="shared" si="0" ref="E19:E24">D19/C19*1000</f>
        <v>3348.085051379502</v>
      </c>
      <c r="AI19" s="73"/>
    </row>
    <row r="20" spans="1:35" ht="12">
      <c r="A20" s="175">
        <v>4069020</v>
      </c>
      <c r="B20" s="11" t="s">
        <v>295</v>
      </c>
      <c r="C20" s="202">
        <v>0.026879999999999998</v>
      </c>
      <c r="D20" s="202">
        <v>0.23976</v>
      </c>
      <c r="E20" s="52">
        <f t="shared" si="0"/>
        <v>8919.642857142857</v>
      </c>
      <c r="AI20" s="73"/>
    </row>
    <row r="21" spans="1:35" ht="12">
      <c r="A21" s="175">
        <v>4069030</v>
      </c>
      <c r="B21" s="11" t="s">
        <v>296</v>
      </c>
      <c r="C21" s="202">
        <v>0.02</v>
      </c>
      <c r="D21" s="202">
        <v>0.1262</v>
      </c>
      <c r="E21" s="52">
        <f t="shared" si="0"/>
        <v>6310.000000000001</v>
      </c>
      <c r="AI21" s="73"/>
    </row>
    <row r="22" spans="1:35" ht="12">
      <c r="A22" s="175">
        <v>4069040</v>
      </c>
      <c r="B22" s="11" t="s">
        <v>297</v>
      </c>
      <c r="C22" s="202">
        <v>74.08794</v>
      </c>
      <c r="D22" s="202">
        <v>267.02883</v>
      </c>
      <c r="E22" s="52">
        <f t="shared" si="0"/>
        <v>3604.21453208174</v>
      </c>
      <c r="AI22" s="73"/>
    </row>
    <row r="23" spans="1:35" ht="12">
      <c r="A23" s="175">
        <v>4069090</v>
      </c>
      <c r="B23" s="11" t="s">
        <v>253</v>
      </c>
      <c r="C23" s="202">
        <v>24.9013</v>
      </c>
      <c r="D23" s="202">
        <v>148.26042999999999</v>
      </c>
      <c r="E23" s="52">
        <f t="shared" si="0"/>
        <v>5953.923289145546</v>
      </c>
      <c r="AI23" s="73"/>
    </row>
    <row r="24" spans="1:36" ht="12">
      <c r="A24" s="87"/>
      <c r="B24" s="11" t="s">
        <v>77</v>
      </c>
      <c r="C24" s="173">
        <f>SUM(C19:C23)</f>
        <v>4377.140980000002</v>
      </c>
      <c r="D24" s="173">
        <f>SUM(D19:D23)</f>
        <v>14739.11415</v>
      </c>
      <c r="E24" s="52">
        <f t="shared" si="0"/>
        <v>3367.2925357775416</v>
      </c>
      <c r="AJ24" s="134"/>
    </row>
    <row r="25" spans="1:36" ht="12">
      <c r="A25" s="87"/>
      <c r="B25" s="11"/>
      <c r="C25" s="173"/>
      <c r="D25" s="173"/>
      <c r="E25" s="52"/>
      <c r="AJ25" s="134"/>
    </row>
    <row r="26" spans="1:36" ht="12">
      <c r="A26" s="88"/>
      <c r="B26" s="11" t="s">
        <v>77</v>
      </c>
      <c r="C26" s="173">
        <f>C24+C11+C13+C15+C17</f>
        <v>5013.435560000002</v>
      </c>
      <c r="D26" s="173">
        <f>D24+D11+D13+D15+D17</f>
        <v>17142.22916</v>
      </c>
      <c r="E26" s="52">
        <f>D26/C26*1000</f>
        <v>3419.2579030575976</v>
      </c>
      <c r="AJ26" s="134"/>
    </row>
    <row r="27" spans="1:36" ht="12">
      <c r="A27" s="88"/>
      <c r="B27" s="22"/>
      <c r="C27" s="26"/>
      <c r="D27" s="26"/>
      <c r="E27" s="52"/>
      <c r="AJ27" s="134"/>
    </row>
    <row r="28" spans="1:36" ht="12">
      <c r="A28" s="88"/>
      <c r="B28" s="22"/>
      <c r="C28" s="60"/>
      <c r="D28" s="60"/>
      <c r="E28" s="52"/>
      <c r="AJ28" s="134"/>
    </row>
    <row r="29" spans="1:36" ht="12">
      <c r="A29" s="88"/>
      <c r="B29" s="64"/>
      <c r="C29" s="24"/>
      <c r="D29" s="24"/>
      <c r="E29" s="22"/>
      <c r="AJ29" s="134"/>
    </row>
    <row r="30" spans="1:36" ht="12">
      <c r="A30" s="47" t="s">
        <v>195</v>
      </c>
      <c r="B30" s="53"/>
      <c r="C30" s="53"/>
      <c r="D30" s="53"/>
      <c r="E30" s="54"/>
      <c r="AJ30" s="134"/>
    </row>
    <row r="31" spans="34:35" ht="12">
      <c r="AH31" s="73"/>
      <c r="AI31" s="73"/>
    </row>
    <row r="32" spans="34:35" ht="12">
      <c r="AH32" s="73"/>
      <c r="AI32" s="73"/>
    </row>
    <row r="33" spans="34:35" ht="12">
      <c r="AH33" s="73"/>
      <c r="AI33" s="73"/>
    </row>
    <row r="36" spans="34:35" ht="12">
      <c r="AH36" s="73"/>
      <c r="AI36" s="73"/>
    </row>
    <row r="37" spans="34:35" ht="12.75" customHeight="1">
      <c r="AH37" s="73"/>
      <c r="AI37" s="73"/>
    </row>
    <row r="38" spans="34:35" ht="12">
      <c r="AH38" s="73"/>
      <c r="AI38" s="73"/>
    </row>
    <row r="42" spans="34:35" ht="12">
      <c r="AH42" s="10" t="s">
        <v>140</v>
      </c>
      <c r="AI42" s="73"/>
    </row>
    <row r="43" ht="12">
      <c r="AI43" s="73"/>
    </row>
    <row r="44" ht="12">
      <c r="AI44" s="73"/>
    </row>
  </sheetData>
  <sheetProtection/>
  <mergeCells count="4">
    <mergeCell ref="A2:E2"/>
    <mergeCell ref="A4:E4"/>
    <mergeCell ref="A5:E5"/>
    <mergeCell ref="B6:B7"/>
  </mergeCells>
  <printOptions horizontalCentered="1"/>
  <pageMargins left="0.5905511811023623" right="0.5905511811023623" top="0.9448818897637796" bottom="0.8661417322834646" header="0.5118110236220472" footer="0.1968503937007874"/>
  <pageSetup horizontalDpi="600" verticalDpi="600" orientation="portrait" r:id="rId2"/>
  <colBreaks count="1" manualBreakCount="1">
    <brk id="5" max="65535" man="1"/>
  </colBreaks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P30"/>
  <sheetViews>
    <sheetView zoomScale="105" zoomScaleNormal="105" zoomScaleSheetLayoutView="75" zoomScalePageLayoutView="0" workbookViewId="0" topLeftCell="E1">
      <selection activeCell="AE37" sqref="AE37"/>
    </sheetView>
  </sheetViews>
  <sheetFormatPr defaultColWidth="6.453125" defaultRowHeight="18"/>
  <cols>
    <col min="1" max="1" width="9.99609375" style="10" customWidth="1"/>
    <col min="2" max="13" width="5.0859375" style="10" customWidth="1"/>
    <col min="14" max="15" width="4.90625" style="10" customWidth="1"/>
    <col min="16" max="16" width="5.0859375" style="10" customWidth="1"/>
    <col min="17" max="16384" width="6.453125" style="10" customWidth="1"/>
  </cols>
  <sheetData>
    <row r="1" spans="1:16" ht="12">
      <c r="A1" s="214" t="s">
        <v>26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</row>
    <row r="2" spans="1:12" ht="14.25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1:16" ht="14.25" customHeight="1">
      <c r="A3" s="265" t="s">
        <v>33</v>
      </c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266"/>
      <c r="N3" s="266"/>
      <c r="O3" s="266"/>
      <c r="P3" s="267"/>
    </row>
    <row r="4" spans="1:16" ht="14.25" customHeight="1">
      <c r="A4" s="249" t="s">
        <v>272</v>
      </c>
      <c r="B4" s="250"/>
      <c r="C4" s="250"/>
      <c r="D4" s="250"/>
      <c r="E4" s="250"/>
      <c r="F4" s="250"/>
      <c r="G4" s="250"/>
      <c r="H4" s="250"/>
      <c r="I4" s="250"/>
      <c r="J4" s="250"/>
      <c r="K4" s="250"/>
      <c r="L4" s="250"/>
      <c r="M4" s="250"/>
      <c r="N4" s="250"/>
      <c r="O4" s="250"/>
      <c r="P4" s="251"/>
    </row>
    <row r="5" spans="1:16" ht="12">
      <c r="A5" s="262" t="s">
        <v>202</v>
      </c>
      <c r="B5" s="263"/>
      <c r="C5" s="263"/>
      <c r="D5" s="263"/>
      <c r="E5" s="263"/>
      <c r="F5" s="263"/>
      <c r="G5" s="263"/>
      <c r="H5" s="263"/>
      <c r="I5" s="263"/>
      <c r="J5" s="263"/>
      <c r="K5" s="263"/>
      <c r="L5" s="263"/>
      <c r="M5" s="263"/>
      <c r="N5" s="263"/>
      <c r="O5" s="263"/>
      <c r="P5" s="264"/>
    </row>
    <row r="6" spans="1:16" ht="18" customHeight="1">
      <c r="A6" s="247" t="s">
        <v>151</v>
      </c>
      <c r="B6" s="247">
        <v>2002</v>
      </c>
      <c r="C6" s="247">
        <v>2003</v>
      </c>
      <c r="D6" s="247">
        <v>2004</v>
      </c>
      <c r="E6" s="247">
        <v>2005</v>
      </c>
      <c r="F6" s="246">
        <v>2006</v>
      </c>
      <c r="G6" s="246">
        <v>2007</v>
      </c>
      <c r="H6" s="246">
        <v>2008</v>
      </c>
      <c r="I6" s="246">
        <v>2009</v>
      </c>
      <c r="J6" s="246">
        <v>2010</v>
      </c>
      <c r="K6" s="246">
        <v>2011</v>
      </c>
      <c r="L6" s="253">
        <v>2012</v>
      </c>
      <c r="M6" s="255">
        <v>2013</v>
      </c>
      <c r="N6" s="252">
        <v>2014</v>
      </c>
      <c r="O6" s="257">
        <v>2015</v>
      </c>
      <c r="P6" s="258">
        <v>2016</v>
      </c>
    </row>
    <row r="7" spans="1:16" ht="12">
      <c r="A7" s="247"/>
      <c r="B7" s="247"/>
      <c r="C7" s="247"/>
      <c r="D7" s="247"/>
      <c r="E7" s="247"/>
      <c r="F7" s="246"/>
      <c r="G7" s="246"/>
      <c r="H7" s="246"/>
      <c r="I7" s="246"/>
      <c r="J7" s="246"/>
      <c r="K7" s="246"/>
      <c r="L7" s="253"/>
      <c r="M7" s="255"/>
      <c r="N7" s="253"/>
      <c r="O7" s="255"/>
      <c r="P7" s="259"/>
    </row>
    <row r="8" spans="1:16" ht="12">
      <c r="A8" s="248"/>
      <c r="B8" s="248"/>
      <c r="C8" s="248"/>
      <c r="D8" s="248"/>
      <c r="E8" s="248"/>
      <c r="F8" s="229"/>
      <c r="G8" s="229"/>
      <c r="H8" s="229"/>
      <c r="I8" s="229"/>
      <c r="J8" s="229"/>
      <c r="K8" s="229"/>
      <c r="L8" s="261"/>
      <c r="M8" s="256"/>
      <c r="N8" s="254"/>
      <c r="O8" s="256"/>
      <c r="P8" s="260"/>
    </row>
    <row r="9" spans="1:16" ht="12">
      <c r="A9" s="108"/>
      <c r="B9" s="108"/>
      <c r="C9" s="16"/>
      <c r="D9" s="108"/>
      <c r="E9" s="108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</row>
    <row r="10" spans="1:16" ht="12">
      <c r="A10" s="107" t="s">
        <v>150</v>
      </c>
      <c r="B10" s="107"/>
      <c r="C10" s="16"/>
      <c r="D10" s="107"/>
      <c r="E10" s="107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</row>
    <row r="11" spans="1:16" ht="12">
      <c r="A11" s="107" t="s">
        <v>152</v>
      </c>
      <c r="B11" s="111">
        <v>44970</v>
      </c>
      <c r="C11" s="110">
        <v>55458</v>
      </c>
      <c r="D11" s="111">
        <v>85519</v>
      </c>
      <c r="E11" s="111">
        <v>115211</v>
      </c>
      <c r="F11" s="52">
        <v>121980</v>
      </c>
      <c r="G11" s="52">
        <v>173548</v>
      </c>
      <c r="H11" s="52">
        <v>226406</v>
      </c>
      <c r="I11" s="52">
        <v>129655</v>
      </c>
      <c r="J11" s="52">
        <v>159263</v>
      </c>
      <c r="K11" s="52">
        <v>201828</v>
      </c>
      <c r="L11" s="52">
        <v>212166.809</v>
      </c>
      <c r="M11" s="52">
        <v>269747.933</v>
      </c>
      <c r="N11" s="52">
        <v>299788.25544</v>
      </c>
      <c r="O11" s="52">
        <v>172765.05684</v>
      </c>
      <c r="P11" s="52">
        <v>169372.28246000002</v>
      </c>
    </row>
    <row r="12" spans="1:16" ht="12">
      <c r="A12" s="107" t="s">
        <v>153</v>
      </c>
      <c r="B12" s="111">
        <v>5438</v>
      </c>
      <c r="C12" s="110">
        <v>1732</v>
      </c>
      <c r="D12" s="111">
        <v>124.8</v>
      </c>
      <c r="E12" s="111">
        <v>2683.14</v>
      </c>
      <c r="F12" s="52">
        <v>51.2</v>
      </c>
      <c r="G12" s="52">
        <v>3.546</v>
      </c>
      <c r="H12" s="52">
        <v>905.941</v>
      </c>
      <c r="I12" s="52">
        <v>46.076</v>
      </c>
      <c r="J12" s="52">
        <v>10904.167</v>
      </c>
      <c r="K12" s="52">
        <v>19332</v>
      </c>
      <c r="L12" s="52">
        <v>24722.592</v>
      </c>
      <c r="M12" s="52">
        <v>22047.008</v>
      </c>
      <c r="N12" s="52">
        <v>18627.3737</v>
      </c>
      <c r="O12" s="52">
        <v>3938.38127</v>
      </c>
      <c r="P12" s="52">
        <v>16792.135309999998</v>
      </c>
    </row>
    <row r="13" spans="1:16" ht="12">
      <c r="A13" s="109" t="s">
        <v>154</v>
      </c>
      <c r="B13" s="14">
        <f>B12/B11*100</f>
        <v>12.092506115187902</v>
      </c>
      <c r="C13" s="14">
        <f>C12/C11*100</f>
        <v>3.1230841357423635</v>
      </c>
      <c r="D13" s="14">
        <f aca="true" t="shared" si="0" ref="D13:K13">D12/D11*100</f>
        <v>0.14593248284007063</v>
      </c>
      <c r="E13" s="15">
        <f t="shared" si="0"/>
        <v>2.3288922064733404</v>
      </c>
      <c r="F13" s="14">
        <f t="shared" si="0"/>
        <v>0.04197409411378915</v>
      </c>
      <c r="G13" s="14">
        <f t="shared" si="0"/>
        <v>0.0020432387581533636</v>
      </c>
      <c r="H13" s="14">
        <f t="shared" si="0"/>
        <v>0.40014001395722726</v>
      </c>
      <c r="I13" s="14">
        <f t="shared" si="0"/>
        <v>0.03553738768269639</v>
      </c>
      <c r="J13" s="14">
        <f t="shared" si="0"/>
        <v>6.8466417184154515</v>
      </c>
      <c r="K13" s="14">
        <f t="shared" si="0"/>
        <v>9.578452940127237</v>
      </c>
      <c r="L13" s="14">
        <f>L12/L11*100</f>
        <v>11.652431460191307</v>
      </c>
      <c r="M13" s="14">
        <f>M12/M11*100</f>
        <v>8.173188856279392</v>
      </c>
      <c r="N13" s="14">
        <f>N12/N11*100</f>
        <v>6.2135101565805355</v>
      </c>
      <c r="O13" s="14">
        <f>O12/O11*100</f>
        <v>2.2796168056410773</v>
      </c>
      <c r="P13" s="14">
        <f>P12/P11*100</f>
        <v>9.91433489949321</v>
      </c>
    </row>
    <row r="14" spans="1:16" ht="12">
      <c r="A14" s="107"/>
      <c r="B14" s="112"/>
      <c r="C14" s="113"/>
      <c r="D14" s="112"/>
      <c r="E14" s="11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</row>
    <row r="15" spans="1:16" ht="12">
      <c r="A15" s="107" t="s">
        <v>149</v>
      </c>
      <c r="B15" s="112"/>
      <c r="C15" s="113"/>
      <c r="D15" s="112"/>
      <c r="E15" s="11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</row>
    <row r="16" spans="1:16" ht="12">
      <c r="A16" s="107" t="s">
        <v>152</v>
      </c>
      <c r="B16" s="111">
        <v>25668</v>
      </c>
      <c r="C16" s="110">
        <v>72162</v>
      </c>
      <c r="D16" s="111">
        <v>50688</v>
      </c>
      <c r="E16" s="111">
        <v>85423</v>
      </c>
      <c r="F16" s="52">
        <v>86123</v>
      </c>
      <c r="G16" s="52">
        <v>73945</v>
      </c>
      <c r="H16" s="52">
        <v>102085</v>
      </c>
      <c r="I16" s="52">
        <v>76384</v>
      </c>
      <c r="J16" s="52">
        <v>89288</v>
      </c>
      <c r="K16" s="52">
        <v>128986</v>
      </c>
      <c r="L16" s="52">
        <v>187700.777</v>
      </c>
      <c r="M16" s="52">
        <v>219229.934</v>
      </c>
      <c r="N16" s="52">
        <v>224993.99202</v>
      </c>
      <c r="O16" s="52">
        <v>212554.69780000002</v>
      </c>
      <c r="P16" s="52">
        <v>209549.2995</v>
      </c>
    </row>
    <row r="17" spans="1:16" ht="12">
      <c r="A17" s="107" t="s">
        <v>153</v>
      </c>
      <c r="B17" s="111">
        <v>15926</v>
      </c>
      <c r="C17" s="110">
        <v>48103</v>
      </c>
      <c r="D17" s="111">
        <v>34183</v>
      </c>
      <c r="E17" s="111">
        <v>65933</v>
      </c>
      <c r="F17" s="52">
        <v>67546</v>
      </c>
      <c r="G17" s="52">
        <v>40935</v>
      </c>
      <c r="H17" s="52">
        <v>52177</v>
      </c>
      <c r="I17" s="52">
        <v>53324</v>
      </c>
      <c r="J17" s="52">
        <v>48690</v>
      </c>
      <c r="K17" s="52">
        <v>66968</v>
      </c>
      <c r="L17" s="52">
        <v>81738.159</v>
      </c>
      <c r="M17" s="52">
        <v>76079.264</v>
      </c>
      <c r="N17" s="52">
        <v>70930.06764</v>
      </c>
      <c r="O17" s="52">
        <v>64911.6979</v>
      </c>
      <c r="P17" s="52">
        <v>58788.84171</v>
      </c>
    </row>
    <row r="18" spans="1:16" ht="12">
      <c r="A18" s="109" t="s">
        <v>154</v>
      </c>
      <c r="B18" s="14">
        <f>B17/B16*100</f>
        <v>62.046127473897464</v>
      </c>
      <c r="C18" s="14">
        <f>C17/C16*100</f>
        <v>66.6597378121449</v>
      </c>
      <c r="D18" s="14">
        <f aca="true" t="shared" si="1" ref="D18:I18">D17/D16*100</f>
        <v>67.4380523989899</v>
      </c>
      <c r="E18" s="15">
        <f t="shared" si="1"/>
        <v>77.18413073762336</v>
      </c>
      <c r="F18" s="14">
        <f t="shared" si="1"/>
        <v>78.42968777213984</v>
      </c>
      <c r="G18" s="14">
        <f t="shared" si="1"/>
        <v>55.35871255662993</v>
      </c>
      <c r="H18" s="14">
        <f t="shared" si="1"/>
        <v>51.11132879463193</v>
      </c>
      <c r="I18" s="14">
        <f t="shared" si="1"/>
        <v>69.81043150397988</v>
      </c>
      <c r="J18" s="14">
        <f aca="true" t="shared" si="2" ref="J18:P18">J17/J16*100</f>
        <v>54.531403996057705</v>
      </c>
      <c r="K18" s="14">
        <f t="shared" si="2"/>
        <v>51.91881289442265</v>
      </c>
      <c r="L18" s="14">
        <f t="shared" si="2"/>
        <v>43.54705414991436</v>
      </c>
      <c r="M18" s="14">
        <f t="shared" si="2"/>
        <v>34.702954387606574</v>
      </c>
      <c r="N18" s="14">
        <f t="shared" si="2"/>
        <v>31.525316299865878</v>
      </c>
      <c r="O18" s="14">
        <f t="shared" si="2"/>
        <v>30.538820629162306</v>
      </c>
      <c r="P18" s="14">
        <f t="shared" si="2"/>
        <v>28.054897749729772</v>
      </c>
    </row>
    <row r="19" spans="1:16" ht="12">
      <c r="A19" s="107"/>
      <c r="B19" s="112"/>
      <c r="C19" s="113"/>
      <c r="D19" s="112"/>
      <c r="E19" s="11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</row>
    <row r="20" spans="1:16" ht="12">
      <c r="A20" s="107" t="s">
        <v>203</v>
      </c>
      <c r="B20" s="112"/>
      <c r="C20" s="113"/>
      <c r="D20" s="112"/>
      <c r="E20" s="11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</row>
    <row r="21" spans="1:16" ht="12">
      <c r="A21" s="107" t="s">
        <v>155</v>
      </c>
      <c r="B21" s="110">
        <f aca="true" t="shared" si="3" ref="B21:H21">B12</f>
        <v>5438</v>
      </c>
      <c r="C21" s="110">
        <f t="shared" si="3"/>
        <v>1732</v>
      </c>
      <c r="D21" s="110">
        <f t="shared" si="3"/>
        <v>124.8</v>
      </c>
      <c r="E21" s="111">
        <f t="shared" si="3"/>
        <v>2683.14</v>
      </c>
      <c r="F21" s="111">
        <f t="shared" si="3"/>
        <v>51.2</v>
      </c>
      <c r="G21" s="111">
        <f t="shared" si="3"/>
        <v>3.546</v>
      </c>
      <c r="H21" s="111">
        <f t="shared" si="3"/>
        <v>905.941</v>
      </c>
      <c r="I21" s="111">
        <f aca="true" t="shared" si="4" ref="I21:P21">I12</f>
        <v>46.076</v>
      </c>
      <c r="J21" s="111">
        <f t="shared" si="4"/>
        <v>10904.167</v>
      </c>
      <c r="K21" s="111">
        <f t="shared" si="4"/>
        <v>19332</v>
      </c>
      <c r="L21" s="111">
        <f t="shared" si="4"/>
        <v>24722.592</v>
      </c>
      <c r="M21" s="111">
        <f t="shared" si="4"/>
        <v>22047.008</v>
      </c>
      <c r="N21" s="111">
        <f>N12</f>
        <v>18627.3737</v>
      </c>
      <c r="O21" s="111">
        <f>O12</f>
        <v>3938.38127</v>
      </c>
      <c r="P21" s="111">
        <f t="shared" si="4"/>
        <v>16792.135309999998</v>
      </c>
    </row>
    <row r="22" spans="1:16" ht="12">
      <c r="A22" s="107" t="s">
        <v>156</v>
      </c>
      <c r="B22" s="110">
        <f aca="true" t="shared" si="5" ref="B22:H22">B17</f>
        <v>15926</v>
      </c>
      <c r="C22" s="110">
        <f t="shared" si="5"/>
        <v>48103</v>
      </c>
      <c r="D22" s="110">
        <f t="shared" si="5"/>
        <v>34183</v>
      </c>
      <c r="E22" s="111">
        <f t="shared" si="5"/>
        <v>65933</v>
      </c>
      <c r="F22" s="111">
        <f t="shared" si="5"/>
        <v>67546</v>
      </c>
      <c r="G22" s="111">
        <f t="shared" si="5"/>
        <v>40935</v>
      </c>
      <c r="H22" s="111">
        <f t="shared" si="5"/>
        <v>52177</v>
      </c>
      <c r="I22" s="111">
        <f aca="true" t="shared" si="6" ref="I22:P22">I17</f>
        <v>53324</v>
      </c>
      <c r="J22" s="111">
        <f t="shared" si="6"/>
        <v>48690</v>
      </c>
      <c r="K22" s="111">
        <f t="shared" si="6"/>
        <v>66968</v>
      </c>
      <c r="L22" s="111">
        <f t="shared" si="6"/>
        <v>81738.159</v>
      </c>
      <c r="M22" s="111">
        <f t="shared" si="6"/>
        <v>76079.264</v>
      </c>
      <c r="N22" s="111">
        <f>N17</f>
        <v>70930.06764</v>
      </c>
      <c r="O22" s="111">
        <f>O17</f>
        <v>64911.6979</v>
      </c>
      <c r="P22" s="111">
        <f t="shared" si="6"/>
        <v>58788.84171</v>
      </c>
    </row>
    <row r="23" spans="1:16" ht="12">
      <c r="A23" s="107" t="s">
        <v>157</v>
      </c>
      <c r="B23" s="110">
        <f aca="true" t="shared" si="7" ref="B23:H23">B21-B22</f>
        <v>-10488</v>
      </c>
      <c r="C23" s="110">
        <f t="shared" si="7"/>
        <v>-46371</v>
      </c>
      <c r="D23" s="110">
        <f t="shared" si="7"/>
        <v>-34058.2</v>
      </c>
      <c r="E23" s="111">
        <f t="shared" si="7"/>
        <v>-63249.86</v>
      </c>
      <c r="F23" s="111">
        <f t="shared" si="7"/>
        <v>-67494.8</v>
      </c>
      <c r="G23" s="111">
        <f t="shared" si="7"/>
        <v>-40931.454</v>
      </c>
      <c r="H23" s="111">
        <f t="shared" si="7"/>
        <v>-51271.059</v>
      </c>
      <c r="I23" s="111">
        <f aca="true" t="shared" si="8" ref="I23:P23">I21-I22</f>
        <v>-53277.924</v>
      </c>
      <c r="J23" s="111">
        <f t="shared" si="8"/>
        <v>-37785.833</v>
      </c>
      <c r="K23" s="111">
        <f t="shared" si="8"/>
        <v>-47636</v>
      </c>
      <c r="L23" s="111">
        <f t="shared" si="8"/>
        <v>-57015.566999999995</v>
      </c>
      <c r="M23" s="111">
        <f t="shared" si="8"/>
        <v>-54032.255999999994</v>
      </c>
      <c r="N23" s="111">
        <f>N21-N22</f>
        <v>-52302.69394</v>
      </c>
      <c r="O23" s="111">
        <f>O21-O22</f>
        <v>-60973.31663</v>
      </c>
      <c r="P23" s="111">
        <f t="shared" si="8"/>
        <v>-41996.7064</v>
      </c>
    </row>
    <row r="24" spans="1:16" ht="12">
      <c r="A24" s="13"/>
      <c r="B24" s="18"/>
      <c r="C24" s="18"/>
      <c r="D24" s="18"/>
      <c r="E24" s="13"/>
      <c r="F24" s="16"/>
      <c r="G24" s="16"/>
      <c r="H24" s="16"/>
      <c r="I24" s="16"/>
      <c r="J24" s="16"/>
      <c r="K24" s="16"/>
      <c r="L24" s="16"/>
      <c r="M24" s="22"/>
      <c r="N24" s="16"/>
      <c r="O24" s="16"/>
      <c r="P24" s="22"/>
    </row>
    <row r="25" spans="1:16" ht="12">
      <c r="A25" s="114" t="s">
        <v>196</v>
      </c>
      <c r="B25" s="17"/>
      <c r="C25" s="17"/>
      <c r="D25" s="17"/>
      <c r="E25" s="115"/>
      <c r="F25" s="115"/>
      <c r="G25" s="115"/>
      <c r="H25" s="115"/>
      <c r="I25" s="115"/>
      <c r="J25" s="115"/>
      <c r="K25" s="115"/>
      <c r="L25" s="115"/>
      <c r="M25" s="53"/>
      <c r="N25" s="115"/>
      <c r="O25" s="115"/>
      <c r="P25" s="54"/>
    </row>
    <row r="28" spans="2:13" ht="12"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</row>
    <row r="30" spans="2:13" ht="12"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</row>
  </sheetData>
  <sheetProtection/>
  <mergeCells count="20">
    <mergeCell ref="P6:P8"/>
    <mergeCell ref="L6:L8"/>
    <mergeCell ref="A5:P5"/>
    <mergeCell ref="C6:C8"/>
    <mergeCell ref="K6:K8"/>
    <mergeCell ref="A1:P1"/>
    <mergeCell ref="B6:B8"/>
    <mergeCell ref="D6:D8"/>
    <mergeCell ref="H6:H8"/>
    <mergeCell ref="A3:P3"/>
    <mergeCell ref="J6:J8"/>
    <mergeCell ref="A6:A8"/>
    <mergeCell ref="A4:P4"/>
    <mergeCell ref="N6:N8"/>
    <mergeCell ref="F6:F8"/>
    <mergeCell ref="E6:E8"/>
    <mergeCell ref="G6:G8"/>
    <mergeCell ref="M6:M8"/>
    <mergeCell ref="I6:I8"/>
    <mergeCell ref="O6:O8"/>
  </mergeCells>
  <printOptions horizontalCentered="1"/>
  <pageMargins left="0.5511811023622047" right="0.2755905511811024" top="0.984251968503937" bottom="0.984251968503937" header="0.5118110236220472" footer="0.1968503937007874"/>
  <pageSetup horizontalDpi="600" verticalDpi="600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K7:AZ35"/>
  <sheetViews>
    <sheetView zoomScale="112" zoomScaleNormal="112" zoomScaleSheetLayoutView="75" zoomScalePageLayoutView="0" workbookViewId="0" topLeftCell="A1">
      <selection activeCell="A11" sqref="A11"/>
    </sheetView>
  </sheetViews>
  <sheetFormatPr defaultColWidth="10.90625" defaultRowHeight="18"/>
  <cols>
    <col min="1" max="1" width="7.6328125" style="95" customWidth="1"/>
    <col min="2" max="4" width="8.2734375" style="95" customWidth="1"/>
    <col min="5" max="5" width="7.72265625" style="95" customWidth="1"/>
    <col min="6" max="6" width="8.2734375" style="95" customWidth="1"/>
    <col min="7" max="7" width="10.0859375" style="95" customWidth="1"/>
    <col min="8" max="8" width="8.2734375" style="95" customWidth="1"/>
    <col min="9" max="36" width="4.2734375" style="95" customWidth="1"/>
    <col min="37" max="46" width="2.453125" style="150" customWidth="1"/>
    <col min="47" max="47" width="2.453125" style="151" customWidth="1"/>
    <col min="48" max="51" width="4.2734375" style="30" customWidth="1"/>
    <col min="52" max="52" width="4.36328125" style="30" customWidth="1"/>
    <col min="53" max="53" width="3.90625" style="95" customWidth="1"/>
    <col min="54" max="16384" width="10.90625" style="95" customWidth="1"/>
  </cols>
  <sheetData>
    <row r="1" ht="12" customHeight="1"/>
    <row r="2" ht="12" customHeight="1"/>
    <row r="3" ht="12" customHeight="1"/>
    <row r="4" ht="12" customHeight="1"/>
    <row r="5" ht="12" customHeight="1"/>
    <row r="6" ht="12" customHeight="1"/>
    <row r="7" ht="12" customHeight="1">
      <c r="AK7" s="150" t="s">
        <v>158</v>
      </c>
    </row>
    <row r="8" ht="12" customHeight="1"/>
    <row r="9" spans="37:52" ht="12" customHeight="1">
      <c r="AK9" s="185"/>
      <c r="AL9" s="186">
        <v>2002</v>
      </c>
      <c r="AM9" s="186">
        <v>2003</v>
      </c>
      <c r="AN9" s="187">
        <v>2004</v>
      </c>
      <c r="AO9" s="187">
        <v>2005</v>
      </c>
      <c r="AP9" s="188">
        <v>2006</v>
      </c>
      <c r="AQ9" s="188">
        <v>2007</v>
      </c>
      <c r="AR9" s="188">
        <v>2008</v>
      </c>
      <c r="AS9" s="150">
        <v>2009</v>
      </c>
      <c r="AT9" s="150">
        <v>2010</v>
      </c>
      <c r="AU9" s="189">
        <v>2011</v>
      </c>
      <c r="AV9" s="30">
        <v>2012</v>
      </c>
      <c r="AW9" s="30">
        <v>2013</v>
      </c>
      <c r="AX9" s="30">
        <v>2014</v>
      </c>
      <c r="AY9" s="30">
        <v>2015</v>
      </c>
      <c r="AZ9" s="206">
        <v>2016</v>
      </c>
    </row>
    <row r="10" spans="37:52" ht="12" customHeight="1">
      <c r="AK10" s="190" t="s">
        <v>159</v>
      </c>
      <c r="AL10" s="191">
        <v>25668</v>
      </c>
      <c r="AM10" s="191">
        <v>72162</v>
      </c>
      <c r="AN10" s="191">
        <v>50688</v>
      </c>
      <c r="AO10" s="191">
        <v>85423</v>
      </c>
      <c r="AP10" s="151">
        <v>86123</v>
      </c>
      <c r="AQ10" s="151">
        <v>73945</v>
      </c>
      <c r="AR10" s="151">
        <v>102085</v>
      </c>
      <c r="AS10" s="151">
        <v>76384</v>
      </c>
      <c r="AT10" s="151">
        <v>89288</v>
      </c>
      <c r="AU10" s="151">
        <v>128986</v>
      </c>
      <c r="AV10" s="31">
        <v>187700.777</v>
      </c>
      <c r="AW10" s="31">
        <v>219229.934</v>
      </c>
      <c r="AX10" s="31">
        <v>224997.767</v>
      </c>
      <c r="AY10" s="31">
        <v>212555</v>
      </c>
      <c r="AZ10" s="31">
        <v>209549.2995</v>
      </c>
    </row>
    <row r="11" spans="37:52" ht="12" customHeight="1">
      <c r="AK11" s="185" t="s">
        <v>160</v>
      </c>
      <c r="AL11" s="191">
        <v>44970</v>
      </c>
      <c r="AM11" s="191">
        <v>55458</v>
      </c>
      <c r="AN11" s="191">
        <v>85519</v>
      </c>
      <c r="AO11" s="191">
        <v>115211</v>
      </c>
      <c r="AP11" s="151">
        <v>121980</v>
      </c>
      <c r="AQ11" s="151">
        <v>173548</v>
      </c>
      <c r="AR11" s="151">
        <v>226406</v>
      </c>
      <c r="AS11" s="151">
        <v>129655</v>
      </c>
      <c r="AT11" s="151">
        <v>159263</v>
      </c>
      <c r="AU11" s="151">
        <v>201828</v>
      </c>
      <c r="AV11" s="31">
        <v>212166.809</v>
      </c>
      <c r="AW11" s="31">
        <v>269747.933</v>
      </c>
      <c r="AX11" s="31">
        <v>299788.25544</v>
      </c>
      <c r="AY11" s="31">
        <v>172765.05684</v>
      </c>
      <c r="AZ11" s="31">
        <v>169372.28246000002</v>
      </c>
    </row>
    <row r="12" spans="37:52" ht="12" customHeight="1">
      <c r="AK12" s="150" t="s">
        <v>161</v>
      </c>
      <c r="AL12" s="151">
        <f>AL11-AL10</f>
        <v>19302</v>
      </c>
      <c r="AM12" s="151">
        <f>AM11-AM10</f>
        <v>-16704</v>
      </c>
      <c r="AN12" s="151">
        <f>AN11-AN10</f>
        <v>34831</v>
      </c>
      <c r="AO12" s="151">
        <f>AO11-AO10</f>
        <v>29788</v>
      </c>
      <c r="AP12" s="151">
        <f aca="true" t="shared" si="0" ref="AP12:AW12">AP11-AP10</f>
        <v>35857</v>
      </c>
      <c r="AQ12" s="151">
        <f t="shared" si="0"/>
        <v>99603</v>
      </c>
      <c r="AR12" s="151">
        <f t="shared" si="0"/>
        <v>124321</v>
      </c>
      <c r="AS12" s="151">
        <f t="shared" si="0"/>
        <v>53271</v>
      </c>
      <c r="AT12" s="151">
        <f t="shared" si="0"/>
        <v>69975</v>
      </c>
      <c r="AU12" s="151">
        <f t="shared" si="0"/>
        <v>72842</v>
      </c>
      <c r="AV12" s="31">
        <f t="shared" si="0"/>
        <v>24466.032000000007</v>
      </c>
      <c r="AW12" s="31">
        <f t="shared" si="0"/>
        <v>50517.99900000001</v>
      </c>
      <c r="AX12" s="31">
        <f>AX11-AX10</f>
        <v>74790.48843999999</v>
      </c>
      <c r="AY12" s="31">
        <f>AY11-AY10</f>
        <v>-39789.943159999995</v>
      </c>
      <c r="AZ12" s="31">
        <f>AZ11-AZ10</f>
        <v>-40177.01703999998</v>
      </c>
    </row>
    <row r="13" ht="12" customHeight="1"/>
    <row r="14" ht="12" customHeight="1"/>
    <row r="15" spans="44:46" ht="12" customHeight="1">
      <c r="AR15" s="151"/>
      <c r="AS15" s="151"/>
      <c r="AT15" s="151"/>
    </row>
    <row r="16" ht="12" customHeight="1"/>
    <row r="17" spans="44:46" ht="12" customHeight="1">
      <c r="AR17" s="151"/>
      <c r="AS17" s="151"/>
      <c r="AT17" s="151"/>
    </row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>
      <c r="AK30" s="150" t="s">
        <v>162</v>
      </c>
    </row>
    <row r="31" ht="12" customHeight="1"/>
    <row r="32" spans="38:52" ht="12" customHeight="1">
      <c r="AL32" s="192">
        <v>2002</v>
      </c>
      <c r="AM32" s="193">
        <v>2003</v>
      </c>
      <c r="AN32" s="194">
        <v>2004</v>
      </c>
      <c r="AO32" s="194">
        <v>2005</v>
      </c>
      <c r="AP32" s="188">
        <v>2006</v>
      </c>
      <c r="AQ32" s="188">
        <v>2007</v>
      </c>
      <c r="AR32" s="188">
        <v>2008</v>
      </c>
      <c r="AS32" s="188">
        <v>2009</v>
      </c>
      <c r="AT32" s="150">
        <v>2010</v>
      </c>
      <c r="AU32" s="189">
        <v>2011</v>
      </c>
      <c r="AV32" s="30">
        <f>AV9</f>
        <v>2012</v>
      </c>
      <c r="AW32" s="30">
        <v>2013</v>
      </c>
      <c r="AX32" s="30">
        <v>2014</v>
      </c>
      <c r="AY32" s="30">
        <f>AY9</f>
        <v>2015</v>
      </c>
      <c r="AZ32" s="206">
        <f>AZ9</f>
        <v>2016</v>
      </c>
    </row>
    <row r="33" spans="37:52" ht="12" customHeight="1">
      <c r="AK33" s="150" t="s">
        <v>160</v>
      </c>
      <c r="AL33" s="195">
        <v>5438</v>
      </c>
      <c r="AM33" s="196">
        <v>1732</v>
      </c>
      <c r="AN33" s="195">
        <v>124.8</v>
      </c>
      <c r="AO33" s="195">
        <v>2683.14</v>
      </c>
      <c r="AP33" s="151">
        <v>51.2</v>
      </c>
      <c r="AQ33" s="151">
        <v>3.546</v>
      </c>
      <c r="AR33" s="151">
        <v>905.941</v>
      </c>
      <c r="AS33" s="151">
        <v>46.076</v>
      </c>
      <c r="AT33" s="151">
        <v>10904.167</v>
      </c>
      <c r="AU33" s="151">
        <v>19332</v>
      </c>
      <c r="AV33" s="31">
        <v>24722.592</v>
      </c>
      <c r="AW33" s="31">
        <v>22047.008</v>
      </c>
      <c r="AX33" s="31">
        <v>18627.3737</v>
      </c>
      <c r="AY33" s="31">
        <v>3938.38127</v>
      </c>
      <c r="AZ33" s="31">
        <v>16792.135309999998</v>
      </c>
    </row>
    <row r="34" spans="37:52" ht="12" customHeight="1">
      <c r="AK34" s="150" t="s">
        <v>159</v>
      </c>
      <c r="AL34" s="195">
        <v>15926</v>
      </c>
      <c r="AM34" s="196">
        <v>48103</v>
      </c>
      <c r="AN34" s="195">
        <v>34183</v>
      </c>
      <c r="AO34" s="195">
        <v>65933</v>
      </c>
      <c r="AP34" s="151">
        <v>67546</v>
      </c>
      <c r="AQ34" s="151">
        <v>40935</v>
      </c>
      <c r="AR34" s="151">
        <v>52177</v>
      </c>
      <c r="AS34" s="151">
        <v>53324</v>
      </c>
      <c r="AT34" s="151">
        <v>48690</v>
      </c>
      <c r="AU34" s="151">
        <v>66968</v>
      </c>
      <c r="AV34" s="31">
        <v>81738.159</v>
      </c>
      <c r="AW34" s="31">
        <v>76079.264</v>
      </c>
      <c r="AX34" s="31">
        <v>70930.067</v>
      </c>
      <c r="AY34" s="31">
        <v>64911.6979</v>
      </c>
      <c r="AZ34" s="31">
        <v>58788.84171</v>
      </c>
    </row>
    <row r="35" spans="37:52" ht="12" customHeight="1">
      <c r="AK35" s="150" t="s">
        <v>161</v>
      </c>
      <c r="AL35" s="151">
        <f>AL33-AL34</f>
        <v>-10488</v>
      </c>
      <c r="AM35" s="151">
        <f>AM33-AM34</f>
        <v>-46371</v>
      </c>
      <c r="AN35" s="151">
        <f>AN33-AN34</f>
        <v>-34058.2</v>
      </c>
      <c r="AO35" s="151">
        <f>AO33-AO34</f>
        <v>-63249.86</v>
      </c>
      <c r="AP35" s="151">
        <f aca="true" t="shared" si="1" ref="AP35:AW35">AP33-AP34</f>
        <v>-67494.8</v>
      </c>
      <c r="AQ35" s="151">
        <f t="shared" si="1"/>
        <v>-40931.454</v>
      </c>
      <c r="AR35" s="151">
        <f t="shared" si="1"/>
        <v>-51271.059</v>
      </c>
      <c r="AS35" s="151">
        <f t="shared" si="1"/>
        <v>-53277.924</v>
      </c>
      <c r="AT35" s="151">
        <f t="shared" si="1"/>
        <v>-37785.833</v>
      </c>
      <c r="AU35" s="151">
        <f t="shared" si="1"/>
        <v>-47636</v>
      </c>
      <c r="AV35" s="31">
        <f t="shared" si="1"/>
        <v>-57015.566999999995</v>
      </c>
      <c r="AW35" s="31">
        <f t="shared" si="1"/>
        <v>-54032.255999999994</v>
      </c>
      <c r="AX35" s="31">
        <f>AX33-AX34</f>
        <v>-52302.6933</v>
      </c>
      <c r="AY35" s="31">
        <f>AY33-AY34</f>
        <v>-60973.31663</v>
      </c>
      <c r="AZ35" s="31">
        <f>AZ33-AZ34</f>
        <v>-41996.7064</v>
      </c>
    </row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</sheetData>
  <sheetProtection/>
  <printOptions horizontalCentered="1"/>
  <pageMargins left="0.5905511811023623" right="0.5905511811023623" top="1.1023622047244095" bottom="0.7874015748031497" header="0.5118110236220472" footer="0.1968503937007874"/>
  <pageSetup horizontalDpi="600" verticalDpi="600" orientation="portrait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K44"/>
  <sheetViews>
    <sheetView zoomScaleSheetLayoutView="75" zoomScalePageLayoutView="0" workbookViewId="0" topLeftCell="A1">
      <selection activeCell="C23" sqref="C23:C24"/>
    </sheetView>
  </sheetViews>
  <sheetFormatPr defaultColWidth="10.90625" defaultRowHeight="18"/>
  <cols>
    <col min="1" max="1" width="15.0859375" style="6" customWidth="1"/>
    <col min="2" max="4" width="16.453125" style="6" customWidth="1"/>
    <col min="5" max="8" width="6.72265625" style="6" customWidth="1"/>
    <col min="9" max="35" width="16.453125" style="6" customWidth="1"/>
    <col min="36" max="36" width="8.453125" style="6" customWidth="1"/>
    <col min="37" max="37" width="7.453125" style="6" customWidth="1"/>
    <col min="38" max="16384" width="10.90625" style="6" customWidth="1"/>
  </cols>
  <sheetData>
    <row r="1" spans="1:36" ht="12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</row>
    <row r="2" spans="1:36" ht="12">
      <c r="A2" s="214" t="s">
        <v>28</v>
      </c>
      <c r="B2" s="214"/>
      <c r="C2" s="214"/>
      <c r="D2" s="214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</row>
    <row r="3" spans="1:36" ht="12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</row>
    <row r="4" spans="1:36" ht="12">
      <c r="A4" s="84"/>
      <c r="B4" s="61"/>
      <c r="C4" s="61"/>
      <c r="D4" s="41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</row>
    <row r="5" spans="1:36" ht="12">
      <c r="A5" s="215" t="s">
        <v>163</v>
      </c>
      <c r="B5" s="215"/>
      <c r="C5" s="215"/>
      <c r="D5" s="215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</row>
    <row r="6" spans="1:36" ht="12">
      <c r="A6" s="215" t="s">
        <v>164</v>
      </c>
      <c r="B6" s="215"/>
      <c r="C6" s="215"/>
      <c r="D6" s="215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</row>
    <row r="7" spans="1:36" ht="12">
      <c r="A7" s="215" t="s">
        <v>201</v>
      </c>
      <c r="B7" s="215"/>
      <c r="C7" s="215"/>
      <c r="D7" s="215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</row>
    <row r="8" spans="1:36" ht="12">
      <c r="A8" s="63"/>
      <c r="B8" s="20"/>
      <c r="C8" s="20"/>
      <c r="D8" s="64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</row>
    <row r="9" spans="1:36" ht="12">
      <c r="A9" s="36" t="s">
        <v>62</v>
      </c>
      <c r="B9" s="41" t="s">
        <v>150</v>
      </c>
      <c r="C9" s="41" t="s">
        <v>149</v>
      </c>
      <c r="D9" s="41" t="s">
        <v>161</v>
      </c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</row>
    <row r="10" spans="1:37" ht="12">
      <c r="A10" s="131">
        <v>2002</v>
      </c>
      <c r="B10" s="132">
        <v>32.5</v>
      </c>
      <c r="C10" s="132">
        <v>12066</v>
      </c>
      <c r="D10" s="132">
        <f aca="true" t="shared" si="0" ref="D10:D19">B10-C10</f>
        <v>-12033.5</v>
      </c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116"/>
    </row>
    <row r="11" spans="1:37" ht="12">
      <c r="A11" s="50">
        <v>2003</v>
      </c>
      <c r="B11" s="117">
        <v>0.4</v>
      </c>
      <c r="C11" s="117">
        <v>29071.028</v>
      </c>
      <c r="D11" s="117">
        <f t="shared" si="0"/>
        <v>-29070.627999999997</v>
      </c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116"/>
    </row>
    <row r="12" spans="1:37" ht="12">
      <c r="A12" s="50">
        <v>2004</v>
      </c>
      <c r="B12" s="117">
        <v>40.897</v>
      </c>
      <c r="C12" s="117">
        <v>22313</v>
      </c>
      <c r="D12" s="117">
        <f t="shared" si="0"/>
        <v>-22272.103</v>
      </c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116"/>
    </row>
    <row r="13" spans="1:37" ht="12">
      <c r="A13" s="50">
        <v>2005</v>
      </c>
      <c r="B13" s="117">
        <v>1823.93</v>
      </c>
      <c r="C13" s="117">
        <v>37784</v>
      </c>
      <c r="D13" s="117">
        <f t="shared" si="0"/>
        <v>-35960.07</v>
      </c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116"/>
    </row>
    <row r="14" spans="1:37" ht="12">
      <c r="A14" s="50">
        <v>2006</v>
      </c>
      <c r="B14" s="133">
        <v>26.898</v>
      </c>
      <c r="C14" s="117">
        <v>37784</v>
      </c>
      <c r="D14" s="117">
        <f t="shared" si="0"/>
        <v>-37757.102</v>
      </c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116"/>
    </row>
    <row r="15" spans="1:37" ht="12">
      <c r="A15" s="50">
        <v>2007</v>
      </c>
      <c r="B15" s="133"/>
      <c r="C15" s="117">
        <v>24660</v>
      </c>
      <c r="D15" s="117">
        <f t="shared" si="0"/>
        <v>-24660</v>
      </c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116"/>
    </row>
    <row r="16" spans="1:37" ht="12">
      <c r="A16" s="50">
        <v>2008</v>
      </c>
      <c r="B16" s="133">
        <v>0.2</v>
      </c>
      <c r="C16" s="117">
        <v>40905</v>
      </c>
      <c r="D16" s="117">
        <f t="shared" si="0"/>
        <v>-40904.8</v>
      </c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116"/>
    </row>
    <row r="17" spans="1:37" ht="12">
      <c r="A17" s="50">
        <v>2009</v>
      </c>
      <c r="B17" s="117"/>
      <c r="C17" s="117">
        <v>37915</v>
      </c>
      <c r="D17" s="117">
        <f t="shared" si="0"/>
        <v>-37915</v>
      </c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116"/>
    </row>
    <row r="18" spans="1:37" ht="12">
      <c r="A18" s="50">
        <v>2010</v>
      </c>
      <c r="B18" s="117">
        <v>235.972</v>
      </c>
      <c r="C18" s="117">
        <v>38472</v>
      </c>
      <c r="D18" s="117">
        <f t="shared" si="0"/>
        <v>-38236.028</v>
      </c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116"/>
    </row>
    <row r="19" spans="1:37" ht="12">
      <c r="A19" s="50">
        <v>2011</v>
      </c>
      <c r="B19" s="117">
        <v>2559.598</v>
      </c>
      <c r="C19" s="117">
        <v>55864</v>
      </c>
      <c r="D19" s="117">
        <f t="shared" si="0"/>
        <v>-53304.402</v>
      </c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116"/>
    </row>
    <row r="20" spans="1:37" ht="12">
      <c r="A20" s="50">
        <v>2012</v>
      </c>
      <c r="B20" s="117">
        <v>2365.161</v>
      </c>
      <c r="C20" s="117">
        <v>71254.761</v>
      </c>
      <c r="D20" s="117">
        <f>B20-C20</f>
        <v>-68889.6</v>
      </c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116"/>
    </row>
    <row r="21" spans="1:37" ht="12">
      <c r="A21" s="50">
        <v>2013</v>
      </c>
      <c r="B21" s="117">
        <v>2641.23424</v>
      </c>
      <c r="C21" s="117">
        <v>63162.12878</v>
      </c>
      <c r="D21" s="117">
        <f>B21-C21</f>
        <v>-60520.89454</v>
      </c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116"/>
    </row>
    <row r="22" spans="1:37" ht="12">
      <c r="A22" s="50">
        <v>2014</v>
      </c>
      <c r="B22" s="117">
        <v>3005.41601</v>
      </c>
      <c r="C22" s="117">
        <v>48300.21211</v>
      </c>
      <c r="D22" s="117">
        <f>B22-C22</f>
        <v>-45294.7961</v>
      </c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116"/>
    </row>
    <row r="23" spans="1:37" ht="12">
      <c r="A23" s="50">
        <v>2015</v>
      </c>
      <c r="B23" s="117">
        <v>2363.61008</v>
      </c>
      <c r="C23" s="117">
        <v>41029.68685</v>
      </c>
      <c r="D23" s="117">
        <f>B23-C23</f>
        <v>-38666.07677</v>
      </c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116"/>
    </row>
    <row r="24" spans="1:36" ht="12">
      <c r="A24" s="50">
        <v>2016</v>
      </c>
      <c r="B24" s="117">
        <v>2332.98184</v>
      </c>
      <c r="C24" s="117">
        <v>45733.239030000004</v>
      </c>
      <c r="D24" s="117">
        <f>B24-C24</f>
        <v>-43400.257190000004</v>
      </c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</row>
    <row r="25" spans="1:36" ht="12">
      <c r="A25" s="47" t="s">
        <v>199</v>
      </c>
      <c r="B25" s="53"/>
      <c r="C25" s="53"/>
      <c r="D25" s="54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</row>
    <row r="26" spans="1:36" ht="12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</row>
    <row r="27" spans="1:36" ht="12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</row>
    <row r="28" spans="1:36" ht="12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</row>
    <row r="29" spans="1:36" ht="12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</row>
    <row r="30" spans="1:36" ht="12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</row>
    <row r="31" spans="1:36" ht="12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</row>
    <row r="32" spans="1:36" ht="12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</row>
    <row r="33" spans="1:36" ht="12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</row>
    <row r="34" spans="1:36" ht="12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</row>
    <row r="35" spans="1:36" ht="12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</row>
    <row r="36" spans="1:36" ht="12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</row>
    <row r="37" spans="1:36" ht="12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</row>
    <row r="38" spans="1:36" ht="12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</row>
    <row r="39" spans="1:36" ht="12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</row>
    <row r="40" spans="1:36" ht="12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</row>
    <row r="41" spans="1:36" ht="12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</row>
    <row r="42" spans="1:36" ht="12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</row>
    <row r="43" spans="1:4" ht="12">
      <c r="A43" s="10"/>
      <c r="B43" s="10"/>
      <c r="C43" s="10"/>
      <c r="D43" s="10"/>
    </row>
    <row r="44" spans="1:4" ht="12">
      <c r="A44" s="10"/>
      <c r="B44" s="10"/>
      <c r="C44" s="10"/>
      <c r="D44" s="10"/>
    </row>
  </sheetData>
  <sheetProtection/>
  <mergeCells count="4">
    <mergeCell ref="A2:D2"/>
    <mergeCell ref="A5:D5"/>
    <mergeCell ref="A6:D6"/>
    <mergeCell ref="A7:D7"/>
  </mergeCells>
  <printOptions horizontalCentered="1"/>
  <pageMargins left="0.5905511811023623" right="0.5905511811023623" top="0.9055118110236221" bottom="0.7874015748031497" header="0.5118110236220472" footer="0.1968503937007874"/>
  <pageSetup horizontalDpi="600" verticalDpi="600" orientation="portrait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2734375" defaultRowHeight="18"/>
  <sheetData/>
  <sheetProtection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Roman,Normal"&amp;12&amp;A</oddHeader>
    <oddFooter>&amp;C&amp;"Times New Roman,Normal"&amp;12Página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7"/>
  <sheetViews>
    <sheetView zoomScale="96" zoomScaleNormal="96" zoomScalePageLayoutView="0" workbookViewId="0" topLeftCell="A1">
      <selection activeCell="B43" sqref="B43"/>
    </sheetView>
  </sheetViews>
  <sheetFormatPr defaultColWidth="10.90625" defaultRowHeight="18"/>
  <cols>
    <col min="1" max="1" width="10.72265625" style="6" customWidth="1"/>
    <col min="2" max="2" width="45.453125" style="6" customWidth="1"/>
    <col min="3" max="3" width="10.90625" style="7" customWidth="1"/>
    <col min="4" max="16384" width="10.90625" style="6" customWidth="1"/>
  </cols>
  <sheetData>
    <row r="1" spans="1:2" ht="12">
      <c r="A1" s="210" t="s">
        <v>0</v>
      </c>
      <c r="B1" s="210"/>
    </row>
    <row r="2" spans="1:2" ht="12">
      <c r="A2" s="10"/>
      <c r="B2" s="11"/>
    </row>
    <row r="3" spans="1:3" ht="12">
      <c r="A3" s="10"/>
      <c r="B3" s="11" t="s">
        <v>220</v>
      </c>
      <c r="C3" s="7">
        <v>4</v>
      </c>
    </row>
    <row r="4" spans="1:3" ht="12">
      <c r="A4" s="10" t="s">
        <v>1</v>
      </c>
      <c r="B4" s="12" t="s">
        <v>3</v>
      </c>
      <c r="C4" s="7">
        <v>5</v>
      </c>
    </row>
    <row r="5" spans="1:3" ht="12">
      <c r="A5" s="10" t="s">
        <v>176</v>
      </c>
      <c r="B5" s="12" t="s">
        <v>5</v>
      </c>
      <c r="C5" s="7">
        <v>6</v>
      </c>
    </row>
    <row r="6" spans="1:3" ht="12">
      <c r="A6" s="10" t="s">
        <v>178</v>
      </c>
      <c r="B6" s="12" t="s">
        <v>320</v>
      </c>
      <c r="C6" s="7">
        <v>7</v>
      </c>
    </row>
    <row r="7" spans="1:3" ht="12">
      <c r="A7" s="10" t="s">
        <v>179</v>
      </c>
      <c r="B7" s="12" t="s">
        <v>8</v>
      </c>
      <c r="C7" s="7">
        <v>8</v>
      </c>
    </row>
    <row r="8" spans="1:3" ht="12">
      <c r="A8" s="10" t="s">
        <v>180</v>
      </c>
      <c r="B8" s="12" t="s">
        <v>10</v>
      </c>
      <c r="C8" s="7">
        <v>8</v>
      </c>
    </row>
    <row r="9" spans="1:3" ht="12">
      <c r="A9" s="10" t="s">
        <v>2</v>
      </c>
      <c r="B9" s="12" t="s">
        <v>12</v>
      </c>
      <c r="C9" s="7">
        <v>10</v>
      </c>
    </row>
    <row r="10" spans="1:3" ht="12">
      <c r="A10" s="10" t="s">
        <v>4</v>
      </c>
      <c r="B10" s="12" t="s">
        <v>14</v>
      </c>
      <c r="C10" s="7">
        <v>11</v>
      </c>
    </row>
    <row r="11" spans="1:3" ht="12">
      <c r="A11" s="10" t="s">
        <v>6</v>
      </c>
      <c r="B11" s="12" t="s">
        <v>16</v>
      </c>
      <c r="C11" s="7">
        <v>12</v>
      </c>
    </row>
    <row r="12" spans="1:3" ht="12">
      <c r="A12" s="10" t="s">
        <v>7</v>
      </c>
      <c r="B12" s="12" t="s">
        <v>18</v>
      </c>
      <c r="C12" s="7">
        <v>13</v>
      </c>
    </row>
    <row r="13" spans="1:3" ht="12">
      <c r="A13" s="10" t="s">
        <v>9</v>
      </c>
      <c r="B13" s="12" t="s">
        <v>20</v>
      </c>
      <c r="C13" s="7">
        <v>14</v>
      </c>
    </row>
    <row r="14" spans="1:3" ht="12">
      <c r="A14" s="10" t="s">
        <v>11</v>
      </c>
      <c r="B14" s="12" t="s">
        <v>321</v>
      </c>
      <c r="C14" s="7">
        <v>15</v>
      </c>
    </row>
    <row r="15" spans="1:3" ht="12">
      <c r="A15" s="10" t="s">
        <v>13</v>
      </c>
      <c r="B15" s="12" t="s">
        <v>23</v>
      </c>
      <c r="C15" s="7">
        <v>16</v>
      </c>
    </row>
    <row r="16" spans="1:3" ht="12">
      <c r="A16" s="10" t="s">
        <v>15</v>
      </c>
      <c r="B16" s="12" t="s">
        <v>25</v>
      </c>
      <c r="C16" s="7">
        <v>16</v>
      </c>
    </row>
    <row r="17" spans="1:3" ht="12">
      <c r="A17" s="10" t="s">
        <v>17</v>
      </c>
      <c r="B17" s="12" t="s">
        <v>27</v>
      </c>
      <c r="C17" s="7">
        <v>18</v>
      </c>
    </row>
    <row r="18" spans="1:3" ht="12">
      <c r="A18" s="10" t="s">
        <v>19</v>
      </c>
      <c r="B18" s="12" t="s">
        <v>29</v>
      </c>
      <c r="C18" s="7">
        <v>19</v>
      </c>
    </row>
    <row r="19" spans="1:3" ht="12">
      <c r="A19" s="10" t="s">
        <v>21</v>
      </c>
      <c r="B19" s="12" t="s">
        <v>30</v>
      </c>
      <c r="C19" s="7">
        <v>20</v>
      </c>
    </row>
    <row r="20" spans="1:3" ht="12">
      <c r="A20" s="10" t="s">
        <v>22</v>
      </c>
      <c r="B20" s="12" t="s">
        <v>31</v>
      </c>
      <c r="C20" s="7">
        <v>21</v>
      </c>
    </row>
    <row r="21" spans="1:3" ht="12">
      <c r="A21" s="10" t="s">
        <v>24</v>
      </c>
      <c r="B21" s="12" t="s">
        <v>32</v>
      </c>
      <c r="C21" s="7">
        <v>22</v>
      </c>
    </row>
    <row r="22" spans="1:3" ht="12">
      <c r="A22" s="10" t="s">
        <v>26</v>
      </c>
      <c r="B22" s="12" t="s">
        <v>33</v>
      </c>
      <c r="C22" s="7">
        <v>23</v>
      </c>
    </row>
    <row r="23" spans="1:3" ht="12">
      <c r="A23" s="10" t="s">
        <v>28</v>
      </c>
      <c r="B23" s="12" t="s">
        <v>34</v>
      </c>
      <c r="C23" s="7">
        <v>25</v>
      </c>
    </row>
    <row r="24" spans="1:2" ht="12">
      <c r="A24" s="10"/>
      <c r="B24" s="12"/>
    </row>
    <row r="25" spans="1:3" ht="12">
      <c r="A25" s="10" t="s">
        <v>35</v>
      </c>
      <c r="B25" s="12" t="s">
        <v>320</v>
      </c>
      <c r="C25" s="7">
        <v>7</v>
      </c>
    </row>
    <row r="26" spans="1:3" ht="12">
      <c r="A26" s="10" t="s">
        <v>181</v>
      </c>
      <c r="B26" s="12" t="s">
        <v>40</v>
      </c>
      <c r="C26" s="7">
        <v>9</v>
      </c>
    </row>
    <row r="27" spans="1:3" ht="12">
      <c r="A27" s="10" t="s">
        <v>182</v>
      </c>
      <c r="B27" s="12" t="s">
        <v>42</v>
      </c>
      <c r="C27" s="7">
        <v>9</v>
      </c>
    </row>
    <row r="28" spans="1:3" ht="12">
      <c r="A28" s="10" t="s">
        <v>36</v>
      </c>
      <c r="B28" s="12" t="s">
        <v>256</v>
      </c>
      <c r="C28" s="7">
        <v>10</v>
      </c>
    </row>
    <row r="29" spans="1:3" ht="12">
      <c r="A29" s="10" t="s">
        <v>37</v>
      </c>
      <c r="B29" s="12" t="s">
        <v>322</v>
      </c>
      <c r="C29" s="7">
        <v>10</v>
      </c>
    </row>
    <row r="30" spans="1:3" ht="12">
      <c r="A30" s="10" t="s">
        <v>38</v>
      </c>
      <c r="B30" s="12" t="s">
        <v>257</v>
      </c>
      <c r="C30" s="7">
        <v>11</v>
      </c>
    </row>
    <row r="31" spans="1:3" ht="12">
      <c r="A31" s="10" t="s">
        <v>39</v>
      </c>
      <c r="B31" s="12" t="s">
        <v>323</v>
      </c>
      <c r="C31" s="7">
        <v>11</v>
      </c>
    </row>
    <row r="32" spans="1:3" ht="12">
      <c r="A32" s="10" t="s">
        <v>41</v>
      </c>
      <c r="B32" s="12" t="s">
        <v>324</v>
      </c>
      <c r="C32" s="7">
        <v>12</v>
      </c>
    </row>
    <row r="33" spans="1:3" ht="12">
      <c r="A33" s="10" t="s">
        <v>43</v>
      </c>
      <c r="B33" s="12" t="s">
        <v>321</v>
      </c>
      <c r="C33" s="7">
        <v>15</v>
      </c>
    </row>
    <row r="34" spans="1:3" ht="12">
      <c r="A34" s="10" t="s">
        <v>44</v>
      </c>
      <c r="B34" s="6" t="s">
        <v>50</v>
      </c>
      <c r="C34" s="7">
        <v>17</v>
      </c>
    </row>
    <row r="35" spans="1:3" ht="12">
      <c r="A35" s="10" t="s">
        <v>45</v>
      </c>
      <c r="B35" s="12" t="s">
        <v>52</v>
      </c>
      <c r="C35" s="7">
        <v>17</v>
      </c>
    </row>
    <row r="36" spans="1:3" ht="12">
      <c r="A36" s="10" t="s">
        <v>46</v>
      </c>
      <c r="B36" s="12" t="s">
        <v>54</v>
      </c>
      <c r="C36" s="7">
        <v>18</v>
      </c>
    </row>
    <row r="37" spans="1:3" ht="12">
      <c r="A37" s="10" t="s">
        <v>47</v>
      </c>
      <c r="B37" s="12" t="s">
        <v>258</v>
      </c>
      <c r="C37" s="7">
        <v>19</v>
      </c>
    </row>
    <row r="38" spans="1:3" ht="12">
      <c r="A38" s="10" t="s">
        <v>48</v>
      </c>
      <c r="B38" s="12" t="s">
        <v>325</v>
      </c>
      <c r="C38" s="7">
        <v>19</v>
      </c>
    </row>
    <row r="39" spans="1:3" ht="12">
      <c r="A39" s="10" t="s">
        <v>49</v>
      </c>
      <c r="B39" s="12" t="s">
        <v>58</v>
      </c>
      <c r="C39" s="7">
        <v>20</v>
      </c>
    </row>
    <row r="40" spans="1:3" ht="12">
      <c r="A40" s="10" t="s">
        <v>51</v>
      </c>
      <c r="B40" s="158" t="s">
        <v>259</v>
      </c>
      <c r="C40" s="7">
        <v>21</v>
      </c>
    </row>
    <row r="41" spans="1:3" ht="12">
      <c r="A41" s="10" t="s">
        <v>53</v>
      </c>
      <c r="B41" s="12" t="s">
        <v>326</v>
      </c>
      <c r="C41" s="7">
        <v>21</v>
      </c>
    </row>
    <row r="42" spans="1:3" ht="12">
      <c r="A42" s="10" t="s">
        <v>55</v>
      </c>
      <c r="B42" s="12" t="s">
        <v>327</v>
      </c>
      <c r="C42" s="7">
        <v>22</v>
      </c>
    </row>
    <row r="43" spans="1:3" ht="12">
      <c r="A43" s="10" t="s">
        <v>56</v>
      </c>
      <c r="B43" s="12" t="s">
        <v>60</v>
      </c>
      <c r="C43" s="7">
        <v>24</v>
      </c>
    </row>
    <row r="44" spans="1:3" ht="12">
      <c r="A44" s="10" t="s">
        <v>57</v>
      </c>
      <c r="B44" s="12" t="s">
        <v>61</v>
      </c>
      <c r="C44" s="7">
        <v>24</v>
      </c>
    </row>
    <row r="45" spans="1:3" ht="12">
      <c r="A45" s="10" t="s">
        <v>59</v>
      </c>
      <c r="B45" s="12" t="s">
        <v>34</v>
      </c>
      <c r="C45" s="7">
        <v>25</v>
      </c>
    </row>
    <row r="47" spans="1:3" ht="45.75" customHeight="1">
      <c r="A47" s="211" t="s">
        <v>193</v>
      </c>
      <c r="B47" s="211"/>
      <c r="C47" s="211"/>
    </row>
  </sheetData>
  <sheetProtection/>
  <mergeCells count="2">
    <mergeCell ref="A1:B1"/>
    <mergeCell ref="A47:C47"/>
  </mergeCells>
  <printOptions horizontalCentered="1"/>
  <pageMargins left="0.5905511811023623" right="0.5905511811023623" top="0.984251968503937" bottom="0.5905511811023623" header="0.5118110236220472" footer="0.5118110236220472"/>
  <pageSetup fitToHeight="1" fitToWidth="1"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3"/>
  <sheetViews>
    <sheetView zoomScalePageLayoutView="0" workbookViewId="0" topLeftCell="A1">
      <selection activeCell="C26" sqref="C26"/>
    </sheetView>
  </sheetViews>
  <sheetFormatPr defaultColWidth="10.90625" defaultRowHeight="18"/>
  <cols>
    <col min="1" max="16384" width="10.90625" style="156" customWidth="1"/>
  </cols>
  <sheetData>
    <row r="1" spans="1:5" ht="14.25">
      <c r="A1" s="155"/>
      <c r="B1" s="155"/>
      <c r="C1" s="155"/>
      <c r="D1" s="155"/>
      <c r="E1" s="155"/>
    </row>
    <row r="2" spans="1:5" ht="14.25">
      <c r="A2" s="155"/>
      <c r="B2" s="155"/>
      <c r="C2" s="155"/>
      <c r="D2" s="155"/>
      <c r="E2" s="155"/>
    </row>
    <row r="3" spans="1:5" ht="14.25">
      <c r="A3" s="155"/>
      <c r="B3" s="155"/>
      <c r="C3" s="155"/>
      <c r="D3" s="155"/>
      <c r="E3" s="155"/>
    </row>
    <row r="4" spans="1:5" ht="15">
      <c r="A4" s="212" t="s">
        <v>220</v>
      </c>
      <c r="B4" s="212"/>
      <c r="C4" s="212"/>
      <c r="D4" s="212"/>
      <c r="E4" s="212"/>
    </row>
    <row r="5" spans="1:5" ht="14.25">
      <c r="A5" s="155"/>
      <c r="B5" s="155"/>
      <c r="C5" s="155"/>
      <c r="D5" s="155"/>
      <c r="E5" s="155"/>
    </row>
    <row r="6" spans="1:5" ht="14.25">
      <c r="A6" s="155"/>
      <c r="B6" s="155"/>
      <c r="C6" s="155"/>
      <c r="D6" s="155"/>
      <c r="E6" s="155"/>
    </row>
    <row r="7" spans="1:5" ht="47.25" customHeight="1">
      <c r="A7" s="213" t="s">
        <v>221</v>
      </c>
      <c r="B7" s="213"/>
      <c r="C7" s="213"/>
      <c r="D7" s="213"/>
      <c r="E7" s="213"/>
    </row>
    <row r="8" spans="1:5" ht="12.75" customHeight="1">
      <c r="A8" s="157"/>
      <c r="B8" s="157"/>
      <c r="C8" s="157"/>
      <c r="D8" s="157"/>
      <c r="E8" s="157"/>
    </row>
    <row r="9" spans="1:5" ht="80.25" customHeight="1">
      <c r="A9" s="213" t="s">
        <v>222</v>
      </c>
      <c r="B9" s="213"/>
      <c r="C9" s="213"/>
      <c r="D9" s="213"/>
      <c r="E9" s="213"/>
    </row>
    <row r="10" spans="1:5" ht="14.25">
      <c r="A10" s="155"/>
      <c r="B10" s="155"/>
      <c r="C10" s="155"/>
      <c r="D10" s="155"/>
      <c r="E10" s="155"/>
    </row>
    <row r="11" spans="1:5" ht="14.25">
      <c r="A11" s="155"/>
      <c r="B11" s="155"/>
      <c r="C11" s="155"/>
      <c r="D11" s="155"/>
      <c r="E11" s="155"/>
    </row>
    <row r="12" spans="1:5" ht="14.25">
      <c r="A12" s="155"/>
      <c r="B12" s="155"/>
      <c r="C12" s="155"/>
      <c r="D12" s="155"/>
      <c r="E12" s="155"/>
    </row>
    <row r="13" spans="1:5" ht="14.25">
      <c r="A13" s="155"/>
      <c r="B13" s="155"/>
      <c r="C13" s="155"/>
      <c r="D13" s="155"/>
      <c r="E13" s="155"/>
    </row>
    <row r="14" spans="1:5" ht="14.25">
      <c r="A14" s="155"/>
      <c r="B14" s="155"/>
      <c r="C14" s="155"/>
      <c r="D14" s="155"/>
      <c r="E14" s="155"/>
    </row>
    <row r="15" spans="1:5" ht="14.25">
      <c r="A15" s="155"/>
      <c r="B15" s="155"/>
      <c r="C15" s="155"/>
      <c r="D15" s="155"/>
      <c r="E15" s="155"/>
    </row>
    <row r="16" spans="1:5" ht="14.25">
      <c r="A16" s="155"/>
      <c r="B16" s="155"/>
      <c r="C16" s="155"/>
      <c r="D16" s="155"/>
      <c r="E16" s="155"/>
    </row>
    <row r="17" spans="1:5" ht="14.25">
      <c r="A17" s="155"/>
      <c r="B17" s="155"/>
      <c r="C17" s="155"/>
      <c r="D17" s="155"/>
      <c r="E17" s="155"/>
    </row>
    <row r="18" spans="1:5" ht="14.25">
      <c r="A18" s="155"/>
      <c r="B18" s="155"/>
      <c r="C18" s="155"/>
      <c r="D18" s="155"/>
      <c r="E18" s="155"/>
    </row>
    <row r="19" spans="1:5" ht="14.25">
      <c r="A19" s="155"/>
      <c r="B19" s="155"/>
      <c r="C19" s="155"/>
      <c r="D19" s="155"/>
      <c r="E19" s="155"/>
    </row>
    <row r="20" spans="1:5" ht="14.25">
      <c r="A20" s="155"/>
      <c r="B20" s="155"/>
      <c r="C20" s="155"/>
      <c r="D20" s="155"/>
      <c r="E20" s="155"/>
    </row>
    <row r="21" spans="1:5" ht="14.25">
      <c r="A21" s="155"/>
      <c r="B21" s="155"/>
      <c r="C21" s="155"/>
      <c r="D21" s="155"/>
      <c r="E21" s="155"/>
    </row>
    <row r="22" spans="1:5" ht="14.25">
      <c r="A22" s="155"/>
      <c r="B22" s="155"/>
      <c r="C22" s="155"/>
      <c r="D22" s="155"/>
      <c r="E22" s="155"/>
    </row>
    <row r="23" spans="1:5" ht="14.25">
      <c r="A23" s="155"/>
      <c r="B23" s="155"/>
      <c r="C23" s="155"/>
      <c r="D23" s="155"/>
      <c r="E23" s="155"/>
    </row>
    <row r="24" spans="1:5" ht="14.25">
      <c r="A24" s="155"/>
      <c r="B24" s="155"/>
      <c r="C24" s="155"/>
      <c r="D24" s="155"/>
      <c r="E24" s="155"/>
    </row>
    <row r="25" spans="1:5" ht="14.25">
      <c r="A25" s="155"/>
      <c r="B25" s="155"/>
      <c r="C25" s="155"/>
      <c r="D25" s="155"/>
      <c r="E25" s="155"/>
    </row>
    <row r="26" spans="1:5" ht="14.25">
      <c r="A26" s="155"/>
      <c r="B26" s="155"/>
      <c r="C26" s="155"/>
      <c r="D26" s="155"/>
      <c r="E26" s="155"/>
    </row>
    <row r="27" spans="1:5" ht="14.25">
      <c r="A27" s="155"/>
      <c r="B27" s="155"/>
      <c r="C27" s="155"/>
      <c r="D27" s="155"/>
      <c r="E27" s="155"/>
    </row>
    <row r="28" spans="1:5" ht="14.25">
      <c r="A28" s="155"/>
      <c r="B28" s="155"/>
      <c r="C28" s="155"/>
      <c r="D28" s="155"/>
      <c r="E28" s="155"/>
    </row>
    <row r="29" spans="1:5" ht="14.25">
      <c r="A29" s="155"/>
      <c r="B29" s="155"/>
      <c r="C29" s="155"/>
      <c r="D29" s="155"/>
      <c r="E29" s="155"/>
    </row>
    <row r="30" spans="1:5" ht="14.25">
      <c r="A30" s="155"/>
      <c r="B30" s="155"/>
      <c r="C30" s="155"/>
      <c r="D30" s="155"/>
      <c r="E30" s="155"/>
    </row>
    <row r="31" spans="1:5" ht="14.25">
      <c r="A31" s="155"/>
      <c r="B31" s="155"/>
      <c r="C31" s="155"/>
      <c r="D31" s="155"/>
      <c r="E31" s="155"/>
    </row>
    <row r="32" spans="1:5" ht="14.25">
      <c r="A32" s="155"/>
      <c r="B32" s="155"/>
      <c r="C32" s="155"/>
      <c r="D32" s="155"/>
      <c r="E32" s="155"/>
    </row>
    <row r="33" spans="1:5" ht="14.25">
      <c r="A33" s="155"/>
      <c r="B33" s="155"/>
      <c r="C33" s="155"/>
      <c r="D33" s="155"/>
      <c r="E33" s="155"/>
    </row>
    <row r="34" spans="1:5" ht="14.25">
      <c r="A34" s="155"/>
      <c r="B34" s="155"/>
      <c r="C34" s="155"/>
      <c r="D34" s="155"/>
      <c r="E34" s="155"/>
    </row>
    <row r="35" spans="1:5" ht="14.25">
      <c r="A35" s="155"/>
      <c r="B35" s="155"/>
      <c r="C35" s="155"/>
      <c r="D35" s="155"/>
      <c r="E35" s="155"/>
    </row>
    <row r="36" spans="1:5" ht="14.25">
      <c r="A36" s="155"/>
      <c r="B36" s="155"/>
      <c r="C36" s="155"/>
      <c r="D36" s="155"/>
      <c r="E36" s="155"/>
    </row>
    <row r="37" spans="1:5" ht="14.25">
      <c r="A37" s="155"/>
      <c r="B37" s="155"/>
      <c r="C37" s="155"/>
      <c r="D37" s="155"/>
      <c r="E37" s="155"/>
    </row>
    <row r="38" spans="1:5" ht="14.25">
      <c r="A38" s="155"/>
      <c r="B38" s="155"/>
      <c r="C38" s="155"/>
      <c r="D38" s="155"/>
      <c r="E38" s="155"/>
    </row>
    <row r="39" spans="1:5" ht="14.25">
      <c r="A39" s="155"/>
      <c r="B39" s="155"/>
      <c r="C39" s="155"/>
      <c r="D39" s="155"/>
      <c r="E39" s="155"/>
    </row>
    <row r="40" spans="1:5" ht="14.25">
      <c r="A40" s="155"/>
      <c r="B40" s="155"/>
      <c r="C40" s="155"/>
      <c r="D40" s="155"/>
      <c r="E40" s="155"/>
    </row>
    <row r="41" spans="1:5" ht="14.25">
      <c r="A41" s="155"/>
      <c r="B41" s="155"/>
      <c r="C41" s="155"/>
      <c r="D41" s="155"/>
      <c r="E41" s="155"/>
    </row>
    <row r="42" spans="1:5" ht="14.25">
      <c r="A42" s="155"/>
      <c r="B42" s="155"/>
      <c r="C42" s="155"/>
      <c r="D42" s="155"/>
      <c r="E42" s="155"/>
    </row>
    <row r="43" spans="1:5" ht="14.25">
      <c r="A43" s="155"/>
      <c r="B43" s="155"/>
      <c r="C43" s="155"/>
      <c r="D43" s="155"/>
      <c r="E43" s="155"/>
    </row>
    <row r="44" spans="1:5" ht="14.25">
      <c r="A44" s="155"/>
      <c r="B44" s="155"/>
      <c r="C44" s="155"/>
      <c r="D44" s="155"/>
      <c r="E44" s="155"/>
    </row>
    <row r="45" spans="1:5" ht="14.25">
      <c r="A45" s="155"/>
      <c r="B45" s="155"/>
      <c r="C45" s="155"/>
      <c r="D45" s="155"/>
      <c r="E45" s="155"/>
    </row>
    <row r="46" spans="1:5" ht="14.25">
      <c r="A46" s="155"/>
      <c r="B46" s="155"/>
      <c r="C46" s="155"/>
      <c r="D46" s="155"/>
      <c r="E46" s="155"/>
    </row>
    <row r="47" spans="1:5" ht="14.25">
      <c r="A47" s="155"/>
      <c r="B47" s="155"/>
      <c r="C47" s="155"/>
      <c r="D47" s="155"/>
      <c r="E47" s="155"/>
    </row>
    <row r="48" spans="1:5" ht="14.25">
      <c r="A48" s="155"/>
      <c r="B48" s="155"/>
      <c r="C48" s="155"/>
      <c r="D48" s="155"/>
      <c r="E48" s="155"/>
    </row>
    <row r="49" spans="1:5" ht="14.25">
      <c r="A49" s="155"/>
      <c r="B49" s="155"/>
      <c r="C49" s="155"/>
      <c r="D49" s="155"/>
      <c r="E49" s="155"/>
    </row>
    <row r="50" spans="1:5" ht="14.25">
      <c r="A50" s="155"/>
      <c r="B50" s="155"/>
      <c r="C50" s="155"/>
      <c r="D50" s="155"/>
      <c r="E50" s="155"/>
    </row>
    <row r="51" spans="1:5" ht="14.25">
      <c r="A51" s="155"/>
      <c r="B51" s="155"/>
      <c r="C51" s="155"/>
      <c r="D51" s="155"/>
      <c r="E51" s="155"/>
    </row>
    <row r="52" spans="1:5" ht="14.25">
      <c r="A52" s="155"/>
      <c r="B52" s="155"/>
      <c r="C52" s="155"/>
      <c r="D52" s="155"/>
      <c r="E52" s="155"/>
    </row>
    <row r="53" spans="1:5" ht="14.25">
      <c r="A53" s="155"/>
      <c r="B53" s="155"/>
      <c r="C53" s="155"/>
      <c r="D53" s="155"/>
      <c r="E53" s="155"/>
    </row>
  </sheetData>
  <sheetProtection/>
  <mergeCells count="3">
    <mergeCell ref="A4:E4"/>
    <mergeCell ref="A7:E7"/>
    <mergeCell ref="A9:E9"/>
  </mergeCells>
  <printOptions/>
  <pageMargins left="1.1023622047244095" right="1.1023622047244095" top="0.7480314960629921" bottom="0.7480314960629921" header="0.31496062992125984" footer="0.31496062992125984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5"/>
  <sheetViews>
    <sheetView zoomScalePageLayoutView="0" workbookViewId="0" topLeftCell="A1">
      <selection activeCell="A7" sqref="A7"/>
    </sheetView>
  </sheetViews>
  <sheetFormatPr defaultColWidth="10.90625" defaultRowHeight="18"/>
  <cols>
    <col min="1" max="1" width="16.0859375" style="10" customWidth="1"/>
    <col min="2" max="5" width="11.8125" style="10" customWidth="1"/>
    <col min="6" max="16384" width="10.90625" style="10" customWidth="1"/>
  </cols>
  <sheetData>
    <row r="1" spans="1:5" ht="15" customHeight="1">
      <c r="A1" s="214" t="s">
        <v>1</v>
      </c>
      <c r="B1" s="214"/>
      <c r="C1" s="214"/>
      <c r="D1" s="214"/>
      <c r="E1" s="214"/>
    </row>
    <row r="2" spans="1:5" ht="15" customHeight="1">
      <c r="A2" s="49"/>
      <c r="B2" s="49"/>
      <c r="C2" s="49"/>
      <c r="D2" s="49"/>
      <c r="E2" s="49"/>
    </row>
    <row r="3" spans="1:5" ht="15" customHeight="1">
      <c r="A3" s="215" t="s">
        <v>3</v>
      </c>
      <c r="B3" s="215"/>
      <c r="C3" s="215"/>
      <c r="D3" s="215"/>
      <c r="E3" s="215"/>
    </row>
    <row r="4" spans="1:5" ht="15" customHeight="1">
      <c r="A4" s="216" t="s">
        <v>328</v>
      </c>
      <c r="B4" s="216"/>
      <c r="C4" s="216"/>
      <c r="D4" s="216"/>
      <c r="E4" s="216"/>
    </row>
    <row r="5" spans="1:5" ht="15" customHeight="1">
      <c r="A5" s="218" t="s">
        <v>83</v>
      </c>
      <c r="B5" s="217" t="s">
        <v>207</v>
      </c>
      <c r="C5" s="217"/>
      <c r="D5" s="36" t="s">
        <v>125</v>
      </c>
      <c r="E5" s="41" t="s">
        <v>124</v>
      </c>
    </row>
    <row r="6" spans="1:5" ht="15" customHeight="1">
      <c r="A6" s="219"/>
      <c r="B6" s="36">
        <v>2015</v>
      </c>
      <c r="C6" s="41">
        <v>2016</v>
      </c>
      <c r="D6" s="50" t="s">
        <v>64</v>
      </c>
      <c r="E6" s="23" t="s">
        <v>64</v>
      </c>
    </row>
    <row r="7" spans="1:8" ht="15" customHeight="1">
      <c r="A7" s="177" t="s">
        <v>85</v>
      </c>
      <c r="B7" s="176">
        <v>53214.182890000004</v>
      </c>
      <c r="C7" s="176">
        <v>52457.32995</v>
      </c>
      <c r="D7" s="123">
        <f>(C7/B7-1)*100</f>
        <v>-1.4222767294285177</v>
      </c>
      <c r="E7" s="123">
        <f aca="true" t="shared" si="0" ref="E7:E25">C7/$C$49*100</f>
        <v>25.03340744882805</v>
      </c>
      <c r="G7" s="134"/>
      <c r="H7" s="145"/>
    </row>
    <row r="8" spans="1:8" ht="15" customHeight="1">
      <c r="A8" s="177" t="s">
        <v>84</v>
      </c>
      <c r="B8" s="178">
        <v>41029.68685</v>
      </c>
      <c r="C8" s="178">
        <v>45733.239030000004</v>
      </c>
      <c r="D8" s="55">
        <f>(C8/B8-1)*100</f>
        <v>11.46377791572155</v>
      </c>
      <c r="E8" s="55">
        <f t="shared" si="0"/>
        <v>21.824572613281397</v>
      </c>
      <c r="G8" s="145"/>
      <c r="H8" s="145"/>
    </row>
    <row r="9" spans="1:8" ht="15" customHeight="1">
      <c r="A9" s="177" t="s">
        <v>86</v>
      </c>
      <c r="B9" s="178">
        <v>40375.13783</v>
      </c>
      <c r="C9" s="178">
        <v>40778.17257</v>
      </c>
      <c r="D9" s="55">
        <f>(C9/B9-1)*100</f>
        <v>0.9982250505174317</v>
      </c>
      <c r="E9" s="55">
        <f t="shared" si="0"/>
        <v>19.45994220324273</v>
      </c>
      <c r="G9" s="145"/>
      <c r="H9" s="145"/>
    </row>
    <row r="10" spans="1:5" ht="15" customHeight="1">
      <c r="A10" s="177" t="s">
        <v>224</v>
      </c>
      <c r="B10" s="178">
        <v>5980.490019999999</v>
      </c>
      <c r="C10" s="178">
        <v>14321.39493</v>
      </c>
      <c r="D10" s="55">
        <f>(C10/B10-1)*100</f>
        <v>139.46858672293217</v>
      </c>
      <c r="E10" s="55">
        <f t="shared" si="0"/>
        <v>6.834379768470665</v>
      </c>
    </row>
    <row r="11" spans="1:8" ht="15" customHeight="1">
      <c r="A11" s="177" t="s">
        <v>90</v>
      </c>
      <c r="B11" s="178">
        <v>5393.567980000001</v>
      </c>
      <c r="C11" s="178">
        <v>11063.8272</v>
      </c>
      <c r="D11" s="55">
        <f aca="true" t="shared" si="1" ref="D11:D42">(C11/B11-1)*100</f>
        <v>105.13002229741058</v>
      </c>
      <c r="E11" s="55">
        <f t="shared" si="0"/>
        <v>5.279820656236553</v>
      </c>
      <c r="G11" s="145"/>
      <c r="H11" s="145"/>
    </row>
    <row r="12" spans="1:8" ht="15" customHeight="1">
      <c r="A12" s="177" t="s">
        <v>94</v>
      </c>
      <c r="B12" s="178">
        <v>14222.34259</v>
      </c>
      <c r="C12" s="178">
        <v>7868.86725</v>
      </c>
      <c r="D12" s="55">
        <f t="shared" si="1"/>
        <v>-44.672495404992205</v>
      </c>
      <c r="E12" s="55">
        <f t="shared" si="0"/>
        <v>3.755138895131453</v>
      </c>
      <c r="G12" s="145"/>
      <c r="H12" s="145"/>
    </row>
    <row r="13" spans="1:8" ht="15" customHeight="1">
      <c r="A13" s="177" t="s">
        <v>88</v>
      </c>
      <c r="B13" s="178">
        <v>18182.60435</v>
      </c>
      <c r="C13" s="178">
        <v>7477.236059999999</v>
      </c>
      <c r="D13" s="55">
        <f t="shared" si="1"/>
        <v>-58.876979798551254</v>
      </c>
      <c r="E13" s="55">
        <f t="shared" si="0"/>
        <v>3.5682467456780977</v>
      </c>
      <c r="G13" s="145"/>
      <c r="H13" s="145"/>
    </row>
    <row r="14" spans="1:8" ht="15" customHeight="1">
      <c r="A14" s="177" t="s">
        <v>254</v>
      </c>
      <c r="B14" s="178">
        <v>4898.92447</v>
      </c>
      <c r="C14" s="178">
        <v>5868.8995</v>
      </c>
      <c r="D14" s="55">
        <f t="shared" si="1"/>
        <v>19.799754740860507</v>
      </c>
      <c r="E14" s="55">
        <f t="shared" si="0"/>
        <v>2.800724943487583</v>
      </c>
      <c r="G14" s="145"/>
      <c r="H14" s="145"/>
    </row>
    <row r="15" spans="1:8" ht="15" customHeight="1">
      <c r="A15" s="177" t="s">
        <v>87</v>
      </c>
      <c r="B15" s="178">
        <v>5699.4067000000005</v>
      </c>
      <c r="C15" s="178">
        <v>5578.36662</v>
      </c>
      <c r="D15" s="55">
        <f t="shared" si="1"/>
        <v>-2.1237312297787136</v>
      </c>
      <c r="E15" s="55">
        <f t="shared" si="0"/>
        <v>2.662078390770283</v>
      </c>
      <c r="G15" s="145"/>
      <c r="H15" s="145"/>
    </row>
    <row r="16" spans="1:8" ht="15" customHeight="1">
      <c r="A16" s="177" t="s">
        <v>226</v>
      </c>
      <c r="B16" s="178">
        <v>6325.53951</v>
      </c>
      <c r="C16" s="178">
        <v>4629.0297199999995</v>
      </c>
      <c r="D16" s="55">
        <f t="shared" si="1"/>
        <v>-26.820001476838463</v>
      </c>
      <c r="E16" s="55">
        <f t="shared" si="0"/>
        <v>2.2090408944554834</v>
      </c>
      <c r="G16" s="145"/>
      <c r="H16" s="145"/>
    </row>
    <row r="17" spans="1:8" ht="15" customHeight="1">
      <c r="A17" s="177" t="s">
        <v>230</v>
      </c>
      <c r="B17" s="178">
        <v>881.14918</v>
      </c>
      <c r="C17" s="178">
        <v>3914.58313</v>
      </c>
      <c r="D17" s="55">
        <f t="shared" si="1"/>
        <v>344.25884048374195</v>
      </c>
      <c r="E17" s="55">
        <f t="shared" si="0"/>
        <v>1.8680965001269307</v>
      </c>
      <c r="G17" s="145"/>
      <c r="H17" s="145"/>
    </row>
    <row r="18" spans="1:8" ht="15" customHeight="1">
      <c r="A18" s="177" t="s">
        <v>89</v>
      </c>
      <c r="B18" s="178">
        <v>3905.19689</v>
      </c>
      <c r="C18" s="178">
        <v>3752.51984</v>
      </c>
      <c r="D18" s="55">
        <f t="shared" si="1"/>
        <v>-3.9095864895047683</v>
      </c>
      <c r="E18" s="55">
        <f t="shared" si="0"/>
        <v>1.7907575205232313</v>
      </c>
      <c r="G18" s="145"/>
      <c r="H18" s="145"/>
    </row>
    <row r="19" spans="1:8" ht="15" customHeight="1">
      <c r="A19" s="177" t="s">
        <v>228</v>
      </c>
      <c r="B19" s="178">
        <v>4280.415940000001</v>
      </c>
      <c r="C19" s="178">
        <v>1511.04522</v>
      </c>
      <c r="D19" s="55">
        <f t="shared" si="1"/>
        <v>-64.69863580593993</v>
      </c>
      <c r="E19" s="55">
        <f t="shared" si="0"/>
        <v>0.7210929473901677</v>
      </c>
      <c r="G19" s="145"/>
      <c r="H19" s="145"/>
    </row>
    <row r="20" spans="1:8" ht="15" customHeight="1">
      <c r="A20" s="177" t="s">
        <v>225</v>
      </c>
      <c r="B20" s="178">
        <v>1308.4011200000002</v>
      </c>
      <c r="C20" s="178">
        <v>1350.98831</v>
      </c>
      <c r="D20" s="55">
        <f t="shared" si="1"/>
        <v>3.2549032058303062</v>
      </c>
      <c r="E20" s="55">
        <f t="shared" si="0"/>
        <v>0.6447114417578858</v>
      </c>
      <c r="G20" s="145"/>
      <c r="H20" s="145"/>
    </row>
    <row r="21" spans="1:8" ht="15" customHeight="1">
      <c r="A21" s="177" t="s">
        <v>93</v>
      </c>
      <c r="B21" s="178">
        <v>625.40698</v>
      </c>
      <c r="C21" s="178">
        <v>830.7582600000001</v>
      </c>
      <c r="D21" s="55">
        <f t="shared" si="1"/>
        <v>32.834823813447066</v>
      </c>
      <c r="E21" s="55">
        <f t="shared" si="0"/>
        <v>0.3964500296504213</v>
      </c>
      <c r="G21" s="145"/>
      <c r="H21" s="145"/>
    </row>
    <row r="22" spans="1:8" ht="15" customHeight="1">
      <c r="A22" s="177" t="s">
        <v>241</v>
      </c>
      <c r="B22" s="178">
        <v>226.53785</v>
      </c>
      <c r="C22" s="178">
        <v>636.332</v>
      </c>
      <c r="D22" s="55">
        <f t="shared" si="1"/>
        <v>180.8943406146037</v>
      </c>
      <c r="E22" s="55">
        <f t="shared" si="0"/>
        <v>0.30366696596855003</v>
      </c>
      <c r="G22" s="145"/>
      <c r="H22" s="145"/>
    </row>
    <row r="23" spans="1:8" ht="15" customHeight="1">
      <c r="A23" s="177" t="s">
        <v>91</v>
      </c>
      <c r="B23" s="178">
        <v>2457.46292</v>
      </c>
      <c r="C23" s="178">
        <v>539.82858</v>
      </c>
      <c r="D23" s="55">
        <f t="shared" si="1"/>
        <v>-78.03309357766423</v>
      </c>
      <c r="E23" s="55">
        <f t="shared" si="0"/>
        <v>0.25761411815170493</v>
      </c>
      <c r="G23" s="145"/>
      <c r="H23" s="145"/>
    </row>
    <row r="24" spans="1:8" ht="15" customHeight="1">
      <c r="A24" s="177" t="s">
        <v>223</v>
      </c>
      <c r="B24" s="178">
        <v>1740.47415</v>
      </c>
      <c r="C24" s="178">
        <v>454.85076000000004</v>
      </c>
      <c r="D24" s="55">
        <f t="shared" si="1"/>
        <v>-73.86627316470054</v>
      </c>
      <c r="E24" s="55">
        <f t="shared" si="0"/>
        <v>0.21706145574588287</v>
      </c>
      <c r="G24" s="145"/>
      <c r="H24" s="145"/>
    </row>
    <row r="25" spans="1:8" ht="15" customHeight="1">
      <c r="A25" s="177" t="s">
        <v>227</v>
      </c>
      <c r="B25" s="178">
        <v>878.97809</v>
      </c>
      <c r="C25" s="178">
        <v>401.80309</v>
      </c>
      <c r="D25" s="55">
        <f t="shared" si="1"/>
        <v>-54.28747376399337</v>
      </c>
      <c r="E25" s="55">
        <f t="shared" si="0"/>
        <v>0.19174632936436994</v>
      </c>
      <c r="G25" s="145"/>
      <c r="H25" s="145"/>
    </row>
    <row r="26" spans="1:8" ht="15" customHeight="1">
      <c r="A26" s="177" t="s">
        <v>229</v>
      </c>
      <c r="B26" s="178">
        <v>119.30913000000001</v>
      </c>
      <c r="C26" s="178">
        <v>199.8505</v>
      </c>
      <c r="D26" s="55">
        <f t="shared" si="1"/>
        <v>67.50645989959025</v>
      </c>
      <c r="E26" s="55">
        <f>C26/$C$49*100</f>
        <v>0.09537159058839995</v>
      </c>
      <c r="G26" s="145"/>
      <c r="H26" s="145"/>
    </row>
    <row r="27" spans="1:8" ht="15" customHeight="1">
      <c r="A27" s="177" t="s">
        <v>263</v>
      </c>
      <c r="B27" s="178">
        <v>70.45633000000001</v>
      </c>
      <c r="C27" s="178">
        <v>63.12471</v>
      </c>
      <c r="D27" s="55">
        <f t="shared" si="1"/>
        <v>-10.405906751032889</v>
      </c>
      <c r="E27" s="55">
        <f aca="true" t="shared" si="2" ref="E27:E40">C27/$C$49*100</f>
        <v>0.030124037708844743</v>
      </c>
      <c r="G27" s="145"/>
      <c r="H27" s="145"/>
    </row>
    <row r="28" spans="1:8" ht="15" customHeight="1">
      <c r="A28" s="177" t="s">
        <v>293</v>
      </c>
      <c r="B28" s="178">
        <v>0</v>
      </c>
      <c r="C28" s="178">
        <v>43.2</v>
      </c>
      <c r="D28" s="55"/>
      <c r="E28" s="55">
        <f t="shared" si="2"/>
        <v>0.020615673783247364</v>
      </c>
      <c r="G28" s="145"/>
      <c r="H28" s="145"/>
    </row>
    <row r="29" spans="1:8" ht="15" customHeight="1">
      <c r="A29" s="177" t="s">
        <v>277</v>
      </c>
      <c r="B29" s="178">
        <v>16.78798</v>
      </c>
      <c r="C29" s="178">
        <v>29.998150000000003</v>
      </c>
      <c r="D29" s="55">
        <f t="shared" si="1"/>
        <v>78.6882638649796</v>
      </c>
      <c r="E29" s="55">
        <f t="shared" si="2"/>
        <v>0.014315557280113935</v>
      </c>
      <c r="G29" s="145"/>
      <c r="H29" s="145"/>
    </row>
    <row r="30" spans="1:8" ht="15" customHeight="1">
      <c r="A30" s="177" t="s">
        <v>276</v>
      </c>
      <c r="B30" s="178">
        <v>3.79529</v>
      </c>
      <c r="C30" s="178">
        <v>27.85629</v>
      </c>
      <c r="D30" s="55">
        <f t="shared" si="1"/>
        <v>633.9699996574702</v>
      </c>
      <c r="E30" s="55">
        <f t="shared" si="2"/>
        <v>0.013293430265081847</v>
      </c>
      <c r="G30" s="145"/>
      <c r="H30" s="145"/>
    </row>
    <row r="31" spans="1:8" ht="15" customHeight="1">
      <c r="A31" s="177" t="s">
        <v>95</v>
      </c>
      <c r="B31" s="178">
        <v>35.380160000000004</v>
      </c>
      <c r="C31" s="178">
        <v>6.902399999999999</v>
      </c>
      <c r="D31" s="55">
        <f t="shared" si="1"/>
        <v>-80.4907609236363</v>
      </c>
      <c r="E31" s="55">
        <f t="shared" si="2"/>
        <v>0.0032939265444788565</v>
      </c>
      <c r="G31" s="145"/>
      <c r="H31" s="145"/>
    </row>
    <row r="32" spans="1:8" ht="15" customHeight="1">
      <c r="A32" s="177" t="s">
        <v>264</v>
      </c>
      <c r="B32" s="178">
        <v>0</v>
      </c>
      <c r="C32" s="178">
        <v>2.51317</v>
      </c>
      <c r="D32" s="55"/>
      <c r="E32" s="55">
        <f t="shared" si="2"/>
        <v>0.0011993215944871246</v>
      </c>
      <c r="G32" s="145"/>
      <c r="H32" s="145"/>
    </row>
    <row r="33" spans="1:8" ht="15" customHeight="1">
      <c r="A33" s="177" t="s">
        <v>311</v>
      </c>
      <c r="B33" s="178">
        <v>0</v>
      </c>
      <c r="C33" s="178">
        <v>2.139</v>
      </c>
      <c r="D33" s="55"/>
      <c r="E33" s="55">
        <f t="shared" si="2"/>
        <v>0.0010207621810732895</v>
      </c>
      <c r="G33" s="145"/>
      <c r="H33" s="145"/>
    </row>
    <row r="34" spans="1:8" ht="15" customHeight="1">
      <c r="A34" s="177" t="s">
        <v>92</v>
      </c>
      <c r="B34" s="178">
        <v>4.69124</v>
      </c>
      <c r="C34" s="178">
        <v>1.32748</v>
      </c>
      <c r="D34" s="55">
        <f t="shared" si="1"/>
        <v>-71.70300389662434</v>
      </c>
      <c r="E34" s="55">
        <f t="shared" si="2"/>
        <v>0.0006334929313376207</v>
      </c>
      <c r="G34" s="145"/>
      <c r="H34" s="145"/>
    </row>
    <row r="35" spans="1:8" ht="15" customHeight="1">
      <c r="A35" s="177" t="s">
        <v>317</v>
      </c>
      <c r="B35" s="178">
        <v>0</v>
      </c>
      <c r="C35" s="178">
        <v>1.05103</v>
      </c>
      <c r="D35" s="55"/>
      <c r="E35" s="55">
        <f t="shared" si="2"/>
        <v>0.0005015669355649647</v>
      </c>
      <c r="G35" s="145"/>
      <c r="H35" s="145"/>
    </row>
    <row r="36" spans="1:8" ht="15" customHeight="1">
      <c r="A36" s="177" t="s">
        <v>273</v>
      </c>
      <c r="B36" s="178">
        <v>1.6664700000000001</v>
      </c>
      <c r="C36" s="178">
        <v>0.51724</v>
      </c>
      <c r="D36" s="55">
        <f t="shared" si="1"/>
        <v>-68.96193750862602</v>
      </c>
      <c r="E36" s="55">
        <f t="shared" si="2"/>
        <v>0.00024683451638071453</v>
      </c>
      <c r="G36" s="145"/>
      <c r="H36" s="145"/>
    </row>
    <row r="37" spans="1:8" ht="15" customHeight="1">
      <c r="A37" s="177" t="s">
        <v>274</v>
      </c>
      <c r="B37" s="178">
        <v>0.24167</v>
      </c>
      <c r="C37" s="178">
        <v>0.35416000000000003</v>
      </c>
      <c r="D37" s="55">
        <f t="shared" si="1"/>
        <v>46.546944180080295</v>
      </c>
      <c r="E37" s="55">
        <f t="shared" si="2"/>
        <v>0.00016901034784895573</v>
      </c>
      <c r="G37" s="145"/>
      <c r="H37" s="145"/>
    </row>
    <row r="38" spans="1:8" ht="15" customHeight="1">
      <c r="A38" s="177" t="s">
        <v>265</v>
      </c>
      <c r="B38" s="178">
        <v>0</v>
      </c>
      <c r="C38" s="178">
        <v>0.30949</v>
      </c>
      <c r="D38" s="55"/>
      <c r="E38" s="55">
        <f t="shared" si="2"/>
        <v>0.00014769316849947282</v>
      </c>
      <c r="G38" s="145"/>
      <c r="H38" s="145"/>
    </row>
    <row r="39" spans="1:8" ht="15" customHeight="1">
      <c r="A39" s="177" t="s">
        <v>315</v>
      </c>
      <c r="B39" s="178">
        <v>0</v>
      </c>
      <c r="C39" s="178">
        <v>0.30394</v>
      </c>
      <c r="D39" s="55"/>
      <c r="E39" s="55">
        <f t="shared" si="2"/>
        <v>0.00014504462707593064</v>
      </c>
      <c r="G39" s="145"/>
      <c r="H39" s="145"/>
    </row>
    <row r="40" spans="1:8" ht="15" customHeight="1">
      <c r="A40" s="177" t="s">
        <v>275</v>
      </c>
      <c r="B40" s="178">
        <v>0.31847000000000003</v>
      </c>
      <c r="C40" s="178">
        <v>0.29818</v>
      </c>
      <c r="D40" s="55">
        <f t="shared" si="1"/>
        <v>-6.371086758564393</v>
      </c>
      <c r="E40" s="55">
        <f t="shared" si="2"/>
        <v>0.00014229587057149767</v>
      </c>
      <c r="G40" s="145"/>
      <c r="H40" s="145"/>
    </row>
    <row r="41" spans="1:8" ht="15" customHeight="1">
      <c r="A41" s="177" t="s">
        <v>96</v>
      </c>
      <c r="B41" s="178">
        <v>70.758</v>
      </c>
      <c r="C41" s="178">
        <v>0.26100999999999996</v>
      </c>
      <c r="D41" s="55">
        <f t="shared" si="1"/>
        <v>-99.63112298256027</v>
      </c>
      <c r="E41" s="55"/>
      <c r="G41" s="145"/>
      <c r="H41" s="145"/>
    </row>
    <row r="42" spans="1:8" ht="15" customHeight="1">
      <c r="A42" s="177" t="s">
        <v>232</v>
      </c>
      <c r="B42" s="178">
        <v>0.36113</v>
      </c>
      <c r="C42" s="178">
        <v>0.16175</v>
      </c>
      <c r="D42" s="55">
        <f t="shared" si="1"/>
        <v>-55.21003516739125</v>
      </c>
      <c r="E42" s="55"/>
      <c r="G42" s="145"/>
      <c r="H42" s="145"/>
    </row>
    <row r="43" spans="1:8" ht="15" customHeight="1">
      <c r="A43" s="177" t="s">
        <v>234</v>
      </c>
      <c r="B43" s="178">
        <v>0</v>
      </c>
      <c r="C43" s="178">
        <v>0.05898</v>
      </c>
      <c r="D43" s="55"/>
      <c r="E43" s="55"/>
      <c r="G43" s="145"/>
      <c r="H43" s="145"/>
    </row>
    <row r="44" spans="1:8" ht="15" customHeight="1">
      <c r="A44" s="177" t="s">
        <v>292</v>
      </c>
      <c r="B44" s="178">
        <v>592.72664</v>
      </c>
      <c r="C44" s="178">
        <v>0</v>
      </c>
      <c r="D44" s="55"/>
      <c r="E44" s="55"/>
      <c r="G44" s="145"/>
      <c r="H44" s="145"/>
    </row>
    <row r="45" spans="1:8" ht="15" customHeight="1">
      <c r="A45" s="177" t="s">
        <v>97</v>
      </c>
      <c r="B45" s="178">
        <v>11.81798</v>
      </c>
      <c r="C45" s="178">
        <v>0</v>
      </c>
      <c r="D45" s="55"/>
      <c r="E45" s="55"/>
      <c r="G45" s="145"/>
      <c r="H45" s="145"/>
    </row>
    <row r="46" spans="1:8" ht="15" customHeight="1">
      <c r="A46" s="177" t="s">
        <v>266</v>
      </c>
      <c r="B46" s="178">
        <v>0.010119999999999999</v>
      </c>
      <c r="C46" s="178">
        <v>0</v>
      </c>
      <c r="D46" s="55"/>
      <c r="E46" s="55"/>
      <c r="G46" s="145"/>
      <c r="H46" s="145"/>
    </row>
    <row r="47" spans="1:8" ht="15" customHeight="1">
      <c r="A47" s="177" t="s">
        <v>312</v>
      </c>
      <c r="B47" s="178">
        <v>0.36235</v>
      </c>
      <c r="C47" s="178">
        <v>0</v>
      </c>
      <c r="D47" s="55"/>
      <c r="E47" s="55"/>
      <c r="G47" s="145"/>
      <c r="H47" s="145"/>
    </row>
    <row r="48" spans="1:8" ht="15" customHeight="1">
      <c r="A48" s="177" t="s">
        <v>237</v>
      </c>
      <c r="B48" s="178">
        <v>0.10853</v>
      </c>
      <c r="C48" s="178">
        <v>0</v>
      </c>
      <c r="D48" s="55"/>
      <c r="E48" s="55"/>
      <c r="G48" s="145"/>
      <c r="H48" s="145"/>
    </row>
    <row r="49" spans="1:8" ht="15" customHeight="1">
      <c r="A49" s="24" t="s">
        <v>77</v>
      </c>
      <c r="B49" s="28">
        <f>SUM(B7:B48)</f>
        <v>212554.69779999994</v>
      </c>
      <c r="C49" s="28">
        <f>SUM(C7:C48)</f>
        <v>209549.2995</v>
      </c>
      <c r="D49" s="55">
        <f>(C49/B49-1)*100</f>
        <v>-1.413941131909413</v>
      </c>
      <c r="E49" s="55">
        <f>C49/$C$49*100</f>
        <v>100</v>
      </c>
      <c r="G49" s="145"/>
      <c r="H49" s="145"/>
    </row>
    <row r="50" spans="1:5" ht="15" customHeight="1">
      <c r="A50" s="47" t="s">
        <v>195</v>
      </c>
      <c r="B50" s="53"/>
      <c r="C50" s="53"/>
      <c r="D50" s="53"/>
      <c r="E50" s="54"/>
    </row>
    <row r="51" spans="1:5" ht="15" customHeight="1">
      <c r="A51" s="47" t="s">
        <v>214</v>
      </c>
      <c r="B51" s="53"/>
      <c r="C51" s="53"/>
      <c r="D51" s="53"/>
      <c r="E51" s="54"/>
    </row>
    <row r="52" spans="7:8" ht="15" customHeight="1">
      <c r="G52" s="145"/>
      <c r="H52" s="145"/>
    </row>
    <row r="53" ht="15" customHeight="1"/>
    <row r="54" spans="2:8" ht="15" customHeight="1">
      <c r="B54" s="29"/>
      <c r="H54" s="145"/>
    </row>
    <row r="55" ht="15" customHeight="1">
      <c r="C55" s="145"/>
    </row>
    <row r="56" ht="15" customHeight="1"/>
    <row r="57" ht="15" customHeight="1"/>
  </sheetData>
  <sheetProtection/>
  <mergeCells count="5">
    <mergeCell ref="A1:E1"/>
    <mergeCell ref="A3:E3"/>
    <mergeCell ref="A4:E4"/>
    <mergeCell ref="B5:C5"/>
    <mergeCell ref="A5:A6"/>
  </mergeCells>
  <printOptions horizontalCentered="1"/>
  <pageMargins left="0.5905511811023623" right="0.5905511811023623" top="0.984251968503937" bottom="0.7874015748031497" header="0.5118110236220472" footer="0.1968503937007874"/>
  <pageSetup fitToHeight="1" fitToWidth="1" horizontalDpi="600" verticalDpi="600" orientation="portrait" scale="9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80"/>
  <sheetViews>
    <sheetView zoomScalePageLayoutView="0" workbookViewId="0" topLeftCell="A1">
      <selection activeCell="I9" sqref="I9"/>
    </sheetView>
  </sheetViews>
  <sheetFormatPr defaultColWidth="10.90625" defaultRowHeight="18"/>
  <cols>
    <col min="1" max="1" width="6.0859375" style="10" customWidth="1"/>
    <col min="2" max="2" width="30.99609375" style="10" customWidth="1"/>
    <col min="3" max="4" width="4.90625" style="10" customWidth="1"/>
    <col min="5" max="5" width="5.8125" style="10" customWidth="1"/>
    <col min="6" max="6" width="5.453125" style="10" customWidth="1"/>
    <col min="7" max="7" width="5.6328125" style="10" customWidth="1"/>
    <col min="8" max="8" width="5.2734375" style="10" customWidth="1"/>
    <col min="9" max="9" width="5.90625" style="10" customWidth="1"/>
    <col min="10" max="10" width="6.18359375" style="10" customWidth="1"/>
    <col min="11" max="11" width="6.453125" style="10" customWidth="1"/>
    <col min="12" max="12" width="3.0859375" style="10" customWidth="1"/>
    <col min="13" max="13" width="4.99609375" style="10" customWidth="1"/>
    <col min="14" max="14" width="6.72265625" style="10" customWidth="1"/>
    <col min="15" max="16384" width="10.90625" style="10" customWidth="1"/>
  </cols>
  <sheetData>
    <row r="1" spans="1:8" ht="15" customHeight="1">
      <c r="A1" s="214" t="s">
        <v>176</v>
      </c>
      <c r="B1" s="214"/>
      <c r="C1" s="214"/>
      <c r="D1" s="214"/>
      <c r="E1" s="214"/>
      <c r="F1" s="214"/>
      <c r="G1" s="214"/>
      <c r="H1" s="214"/>
    </row>
    <row r="2" spans="1:8" ht="15" customHeight="1">
      <c r="A2" s="34"/>
      <c r="B2" s="34"/>
      <c r="C2" s="34"/>
      <c r="D2" s="34"/>
      <c r="E2" s="34"/>
      <c r="F2" s="34"/>
      <c r="G2" s="34"/>
      <c r="H2" s="34"/>
    </row>
    <row r="3" spans="1:8" ht="15" customHeight="1">
      <c r="A3" s="217" t="s">
        <v>5</v>
      </c>
      <c r="B3" s="217"/>
      <c r="C3" s="217"/>
      <c r="D3" s="217"/>
      <c r="E3" s="217"/>
      <c r="F3" s="217"/>
      <c r="G3" s="217"/>
      <c r="H3" s="217"/>
    </row>
    <row r="4" spans="1:8" ht="15" customHeight="1">
      <c r="A4" s="222" t="s">
        <v>328</v>
      </c>
      <c r="B4" s="222"/>
      <c r="C4" s="222"/>
      <c r="D4" s="222"/>
      <c r="E4" s="222"/>
      <c r="F4" s="222"/>
      <c r="G4" s="222"/>
      <c r="H4" s="222"/>
    </row>
    <row r="5" spans="1:8" ht="15" customHeight="1">
      <c r="A5" s="36" t="s">
        <v>98</v>
      </c>
      <c r="B5" s="218" t="s">
        <v>99</v>
      </c>
      <c r="C5" s="217" t="s">
        <v>100</v>
      </c>
      <c r="D5" s="217"/>
      <c r="E5" s="36" t="s">
        <v>63</v>
      </c>
      <c r="F5" s="217" t="s">
        <v>206</v>
      </c>
      <c r="G5" s="217"/>
      <c r="H5" s="36" t="s">
        <v>63</v>
      </c>
    </row>
    <row r="6" spans="1:14" ht="15" customHeight="1">
      <c r="A6" s="50" t="s">
        <v>101</v>
      </c>
      <c r="B6" s="221"/>
      <c r="C6" s="36">
        <v>2015</v>
      </c>
      <c r="D6" s="41">
        <v>2016</v>
      </c>
      <c r="E6" s="50" t="s">
        <v>64</v>
      </c>
      <c r="F6" s="36">
        <v>2015</v>
      </c>
      <c r="G6" s="41">
        <v>2016</v>
      </c>
      <c r="H6" s="50" t="s">
        <v>64</v>
      </c>
      <c r="J6" s="29"/>
      <c r="K6" s="29"/>
      <c r="L6" s="29"/>
      <c r="M6" s="29"/>
      <c r="N6" s="29"/>
    </row>
    <row r="7" spans="1:14" ht="15" customHeight="1">
      <c r="A7" s="56">
        <v>4011000</v>
      </c>
      <c r="B7" s="57" t="s">
        <v>186</v>
      </c>
      <c r="C7" s="159">
        <v>5.3786277</v>
      </c>
      <c r="D7" s="159">
        <v>49.29618</v>
      </c>
      <c r="E7" s="118">
        <f aca="true" t="shared" si="0" ref="E7:E43">(D7/C7-1)*100</f>
        <v>816.5196542605097</v>
      </c>
      <c r="F7" s="159">
        <v>12.668059999999999</v>
      </c>
      <c r="G7" s="159">
        <v>30.26202</v>
      </c>
      <c r="H7" s="118">
        <f aca="true" t="shared" si="1" ref="H7:H43">(G7/F7-1)*100</f>
        <v>138.88440692576452</v>
      </c>
      <c r="J7" s="29"/>
      <c r="K7" s="29"/>
      <c r="L7" s="29"/>
      <c r="M7" s="29"/>
      <c r="N7" s="29"/>
    </row>
    <row r="8" spans="1:14" ht="15" customHeight="1">
      <c r="A8" s="59">
        <v>4012000</v>
      </c>
      <c r="B8" s="11" t="s">
        <v>283</v>
      </c>
      <c r="C8" s="144">
        <v>2.1275936</v>
      </c>
      <c r="D8" s="144">
        <v>52.671248399999996</v>
      </c>
      <c r="E8" s="60">
        <f t="shared" si="0"/>
        <v>2375.625438993612</v>
      </c>
      <c r="F8" s="144">
        <v>4.04075</v>
      </c>
      <c r="G8" s="144">
        <v>36.25322</v>
      </c>
      <c r="H8" s="60">
        <f t="shared" si="1"/>
        <v>797.1903730743055</v>
      </c>
      <c r="J8" s="29"/>
      <c r="K8" s="29"/>
      <c r="L8" s="29"/>
      <c r="M8" s="29"/>
      <c r="N8" s="29"/>
    </row>
    <row r="9" spans="1:14" ht="15" customHeight="1">
      <c r="A9" s="59">
        <v>4013000</v>
      </c>
      <c r="B9" s="10" t="s">
        <v>188</v>
      </c>
      <c r="C9" s="144">
        <v>323.4377009</v>
      </c>
      <c r="D9" s="144">
        <v>92.7817546</v>
      </c>
      <c r="E9" s="60">
        <f t="shared" si="0"/>
        <v>-71.31387146834619</v>
      </c>
      <c r="F9" s="144">
        <v>710.31219</v>
      </c>
      <c r="G9" s="144">
        <v>23.746950000000002</v>
      </c>
      <c r="H9" s="60">
        <f t="shared" si="1"/>
        <v>-96.65682916127344</v>
      </c>
      <c r="J9" s="29"/>
      <c r="K9" s="29"/>
      <c r="L9" s="29"/>
      <c r="M9" s="29"/>
      <c r="N9" s="29"/>
    </row>
    <row r="10" spans="1:14" ht="15" customHeight="1">
      <c r="A10" s="59">
        <v>4021000</v>
      </c>
      <c r="B10" s="10" t="s">
        <v>248</v>
      </c>
      <c r="C10" s="144">
        <v>9648.9010884</v>
      </c>
      <c r="D10" s="144">
        <v>11647.2447555</v>
      </c>
      <c r="E10" s="60">
        <f t="shared" si="0"/>
        <v>20.710582985480364</v>
      </c>
      <c r="F10" s="144">
        <v>24942.49392</v>
      </c>
      <c r="G10" s="144">
        <v>25252.9497</v>
      </c>
      <c r="H10" s="60">
        <f t="shared" si="1"/>
        <v>1.2446862009699133</v>
      </c>
      <c r="J10" s="29"/>
      <c r="K10" s="29"/>
      <c r="L10" s="29"/>
      <c r="M10" s="29"/>
      <c r="N10" s="29"/>
    </row>
    <row r="11" spans="1:14" ht="15" customHeight="1">
      <c r="A11" s="59">
        <v>4022111</v>
      </c>
      <c r="B11" s="10" t="s">
        <v>279</v>
      </c>
      <c r="C11" s="144">
        <v>44.004084399999996</v>
      </c>
      <c r="D11" s="144">
        <v>46.2717162</v>
      </c>
      <c r="E11" s="60">
        <f t="shared" si="0"/>
        <v>5.15323027605139</v>
      </c>
      <c r="F11" s="144">
        <v>117.93839</v>
      </c>
      <c r="G11" s="144">
        <v>90.78253</v>
      </c>
      <c r="H11" s="60">
        <f t="shared" si="1"/>
        <v>-23.025462701330756</v>
      </c>
      <c r="J11" s="29"/>
      <c r="K11" s="29"/>
      <c r="L11" s="29"/>
      <c r="M11" s="29"/>
      <c r="N11" s="29"/>
    </row>
    <row r="12" spans="1:14" ht="15" customHeight="1">
      <c r="A12" s="59">
        <v>4022112</v>
      </c>
      <c r="B12" s="10" t="s">
        <v>278</v>
      </c>
      <c r="C12" s="144">
        <v>0.0288</v>
      </c>
      <c r="D12" s="144">
        <v>0.001</v>
      </c>
      <c r="E12" s="60">
        <f t="shared" si="0"/>
        <v>-96.52777777777779</v>
      </c>
      <c r="F12" s="144">
        <v>0.37035</v>
      </c>
      <c r="G12" s="144">
        <v>0.05525</v>
      </c>
      <c r="H12" s="60">
        <f t="shared" si="1"/>
        <v>-85.08167949237209</v>
      </c>
      <c r="J12" s="29"/>
      <c r="K12" s="29"/>
      <c r="L12" s="29"/>
      <c r="M12" s="29"/>
      <c r="N12" s="29"/>
    </row>
    <row r="13" spans="1:14" ht="15" customHeight="1">
      <c r="A13" s="59">
        <v>4022114</v>
      </c>
      <c r="B13" s="10" t="s">
        <v>284</v>
      </c>
      <c r="C13" s="144">
        <v>0.003</v>
      </c>
      <c r="D13" s="144">
        <v>2.7</v>
      </c>
      <c r="E13" s="60"/>
      <c r="F13" s="144">
        <v>0.00034</v>
      </c>
      <c r="G13" s="144">
        <v>12.47215</v>
      </c>
      <c r="H13" s="60"/>
      <c r="J13" s="29"/>
      <c r="K13" s="29"/>
      <c r="L13" s="29"/>
      <c r="M13" s="29"/>
      <c r="N13" s="29"/>
    </row>
    <row r="14" spans="1:14" ht="15" customHeight="1">
      <c r="A14" s="59">
        <v>4022116</v>
      </c>
      <c r="B14" s="10" t="s">
        <v>280</v>
      </c>
      <c r="C14" s="144">
        <v>0.8353077</v>
      </c>
      <c r="D14" s="144">
        <v>0.5587770000000001</v>
      </c>
      <c r="E14" s="60">
        <f t="shared" si="0"/>
        <v>-33.10524971815774</v>
      </c>
      <c r="F14" s="144">
        <v>20.76915</v>
      </c>
      <c r="G14" s="144">
        <v>14.93674</v>
      </c>
      <c r="H14" s="60">
        <f t="shared" si="1"/>
        <v>-28.08208328217573</v>
      </c>
      <c r="J14" s="29"/>
      <c r="K14" s="29"/>
      <c r="L14" s="29"/>
      <c r="M14" s="29"/>
      <c r="N14" s="29"/>
    </row>
    <row r="15" spans="1:14" ht="15" customHeight="1">
      <c r="A15" s="59">
        <v>4022117</v>
      </c>
      <c r="B15" s="10" t="s">
        <v>298</v>
      </c>
      <c r="C15" s="144">
        <v>0.0027077</v>
      </c>
      <c r="D15" s="144">
        <v>0</v>
      </c>
      <c r="E15" s="60"/>
      <c r="F15" s="144">
        <v>0.046770000000000006</v>
      </c>
      <c r="G15" s="144">
        <v>0</v>
      </c>
      <c r="H15" s="60"/>
      <c r="J15" s="29"/>
      <c r="K15" s="29"/>
      <c r="L15" s="29"/>
      <c r="M15" s="29"/>
      <c r="N15" s="29"/>
    </row>
    <row r="16" spans="1:8" ht="15" customHeight="1">
      <c r="A16" s="59">
        <v>4022118</v>
      </c>
      <c r="B16" s="10" t="s">
        <v>185</v>
      </c>
      <c r="C16" s="144">
        <v>6830.9580662</v>
      </c>
      <c r="D16" s="144">
        <v>6466.9561939000005</v>
      </c>
      <c r="E16" s="60">
        <f t="shared" si="0"/>
        <v>-5.328708927391945</v>
      </c>
      <c r="F16" s="144">
        <v>20686.44847</v>
      </c>
      <c r="G16" s="144">
        <v>16707.42345</v>
      </c>
      <c r="H16" s="60">
        <f t="shared" si="1"/>
        <v>-19.234935497847694</v>
      </c>
    </row>
    <row r="17" spans="1:14" ht="15" customHeight="1">
      <c r="A17" s="165">
        <v>4022120</v>
      </c>
      <c r="B17" s="166" t="s">
        <v>194</v>
      </c>
      <c r="C17" s="144">
        <v>4.06929</v>
      </c>
      <c r="D17" s="144">
        <v>0.996</v>
      </c>
      <c r="E17" s="60">
        <f t="shared" si="0"/>
        <v>-75.52398575672906</v>
      </c>
      <c r="F17" s="144">
        <v>24.8804</v>
      </c>
      <c r="G17" s="144">
        <v>6.62235</v>
      </c>
      <c r="H17" s="60">
        <f t="shared" si="1"/>
        <v>-73.38326554235462</v>
      </c>
      <c r="J17" s="29"/>
      <c r="K17" s="29"/>
      <c r="L17" s="29"/>
      <c r="M17" s="29"/>
      <c r="N17" s="29"/>
    </row>
    <row r="18" spans="1:14" ht="15" customHeight="1">
      <c r="A18" s="165">
        <v>4022915</v>
      </c>
      <c r="B18" s="166" t="s">
        <v>316</v>
      </c>
      <c r="C18" s="144">
        <v>0</v>
      </c>
      <c r="D18" s="144">
        <v>1.68</v>
      </c>
      <c r="E18" s="60"/>
      <c r="F18" s="144">
        <v>0</v>
      </c>
      <c r="G18" s="144">
        <v>5.70613</v>
      </c>
      <c r="H18" s="60"/>
      <c r="J18" s="29"/>
      <c r="K18" s="29"/>
      <c r="L18" s="29"/>
      <c r="M18" s="29"/>
      <c r="N18" s="29"/>
    </row>
    <row r="19" spans="1:14" ht="15" customHeight="1">
      <c r="A19" s="165">
        <v>4022916</v>
      </c>
      <c r="B19" s="166" t="s">
        <v>243</v>
      </c>
      <c r="C19" s="144">
        <v>0</v>
      </c>
      <c r="D19" s="144">
        <v>0.054</v>
      </c>
      <c r="E19" s="60"/>
      <c r="F19" s="144">
        <v>0</v>
      </c>
      <c r="G19" s="144">
        <v>0.5767100000000001</v>
      </c>
      <c r="H19" s="60"/>
      <c r="J19" s="29"/>
      <c r="K19" s="29"/>
      <c r="L19" s="29"/>
      <c r="M19" s="29"/>
      <c r="N19" s="29"/>
    </row>
    <row r="20" spans="1:8" ht="15" customHeight="1">
      <c r="A20" s="165">
        <v>4022917</v>
      </c>
      <c r="B20" s="166" t="s">
        <v>260</v>
      </c>
      <c r="C20" s="144">
        <v>0</v>
      </c>
      <c r="D20" s="144">
        <v>0.054</v>
      </c>
      <c r="E20" s="60"/>
      <c r="F20" s="144">
        <v>0</v>
      </c>
      <c r="G20" s="144">
        <v>0.65413</v>
      </c>
      <c r="H20" s="60"/>
    </row>
    <row r="21" spans="1:8" ht="15" customHeight="1">
      <c r="A21" s="165">
        <v>4022918</v>
      </c>
      <c r="B21" s="199" t="s">
        <v>285</v>
      </c>
      <c r="C21" s="144">
        <v>50.4</v>
      </c>
      <c r="D21" s="144">
        <v>0.400128</v>
      </c>
      <c r="E21" s="60">
        <f t="shared" si="0"/>
        <v>-99.20609523809524</v>
      </c>
      <c r="F21" s="144">
        <v>141.29868</v>
      </c>
      <c r="G21" s="144">
        <v>0.38097000000000003</v>
      </c>
      <c r="H21" s="60">
        <f t="shared" si="1"/>
        <v>-99.7303796468587</v>
      </c>
    </row>
    <row r="22" spans="1:14" ht="15" customHeight="1">
      <c r="A22" s="59">
        <v>4029110</v>
      </c>
      <c r="B22" s="10" t="s">
        <v>249</v>
      </c>
      <c r="C22" s="144">
        <v>2266.761793</v>
      </c>
      <c r="D22" s="144">
        <v>2562.514664</v>
      </c>
      <c r="E22" s="60">
        <f t="shared" si="0"/>
        <v>13.047373213776403</v>
      </c>
      <c r="F22" s="144">
        <v>3219.05323</v>
      </c>
      <c r="G22" s="144">
        <v>2774.1705899999997</v>
      </c>
      <c r="H22" s="60">
        <f t="shared" si="1"/>
        <v>-13.820294608797145</v>
      </c>
      <c r="J22" s="29"/>
      <c r="K22" s="29"/>
      <c r="L22" s="29"/>
      <c r="M22" s="29"/>
      <c r="N22" s="29"/>
    </row>
    <row r="23" spans="1:8" ht="15" customHeight="1">
      <c r="A23" s="59">
        <v>4029910</v>
      </c>
      <c r="B23" s="10" t="s">
        <v>81</v>
      </c>
      <c r="C23" s="144">
        <v>210.4677295</v>
      </c>
      <c r="D23" s="144">
        <v>471.8859657</v>
      </c>
      <c r="E23" s="60">
        <f t="shared" si="0"/>
        <v>124.20822746605435</v>
      </c>
      <c r="F23" s="144">
        <v>323.41388</v>
      </c>
      <c r="G23" s="144">
        <v>615.43278</v>
      </c>
      <c r="H23" s="60">
        <f t="shared" si="1"/>
        <v>90.29263060694859</v>
      </c>
    </row>
    <row r="24" spans="1:10" ht="15" customHeight="1">
      <c r="A24" s="59">
        <v>4029990</v>
      </c>
      <c r="B24" s="10" t="s">
        <v>189</v>
      </c>
      <c r="C24" s="144">
        <v>128.4427347</v>
      </c>
      <c r="D24" s="144">
        <v>148.78896350000002</v>
      </c>
      <c r="E24" s="60">
        <f t="shared" si="0"/>
        <v>15.840700408257536</v>
      </c>
      <c r="F24" s="144">
        <v>187.97226</v>
      </c>
      <c r="G24" s="144">
        <v>246.45456</v>
      </c>
      <c r="H24" s="60">
        <f t="shared" si="1"/>
        <v>31.11219708695314</v>
      </c>
      <c r="J24" s="29"/>
    </row>
    <row r="25" spans="1:10" ht="15" customHeight="1">
      <c r="A25" s="59">
        <v>4031000</v>
      </c>
      <c r="B25" s="10" t="s">
        <v>79</v>
      </c>
      <c r="C25" s="144">
        <v>68.81076730000001</v>
      </c>
      <c r="D25" s="144">
        <v>151.4519047</v>
      </c>
      <c r="E25" s="60">
        <f t="shared" si="0"/>
        <v>120.09913657800469</v>
      </c>
      <c r="F25" s="144">
        <v>160.08085999999997</v>
      </c>
      <c r="G25" s="144">
        <v>145.26033999999999</v>
      </c>
      <c r="H25" s="60">
        <f t="shared" si="1"/>
        <v>-9.258146164382165</v>
      </c>
      <c r="J25" s="29"/>
    </row>
    <row r="26" spans="1:14" ht="15" customHeight="1">
      <c r="A26" s="59">
        <v>4039000</v>
      </c>
      <c r="B26" s="10" t="s">
        <v>183</v>
      </c>
      <c r="C26" s="144">
        <v>198.8631508</v>
      </c>
      <c r="D26" s="144">
        <v>40.494869200000004</v>
      </c>
      <c r="E26" s="60">
        <f t="shared" si="0"/>
        <v>-79.63681605310258</v>
      </c>
      <c r="F26" s="144">
        <v>412.99983000000003</v>
      </c>
      <c r="G26" s="144">
        <v>89.77183000000001</v>
      </c>
      <c r="H26" s="60">
        <f t="shared" si="1"/>
        <v>-78.26347047164643</v>
      </c>
      <c r="J26" s="29"/>
      <c r="K26" s="29"/>
      <c r="L26" s="29"/>
      <c r="M26" s="29"/>
      <c r="N26" s="29"/>
    </row>
    <row r="27" spans="1:14" ht="15" customHeight="1">
      <c r="A27" s="59">
        <v>4041000</v>
      </c>
      <c r="B27" s="10" t="s">
        <v>102</v>
      </c>
      <c r="C27" s="144">
        <v>3798.952</v>
      </c>
      <c r="D27" s="144">
        <v>3131.7537942</v>
      </c>
      <c r="E27" s="60">
        <f t="shared" si="0"/>
        <v>-17.56269112639487</v>
      </c>
      <c r="F27" s="144">
        <v>5369.24029</v>
      </c>
      <c r="G27" s="144">
        <v>3350.94643</v>
      </c>
      <c r="H27" s="60">
        <f t="shared" si="1"/>
        <v>-37.58993360306473</v>
      </c>
      <c r="J27" s="29"/>
      <c r="K27" s="29"/>
      <c r="L27" s="29"/>
      <c r="M27" s="29"/>
      <c r="N27" s="29"/>
    </row>
    <row r="28" spans="1:10" ht="15" customHeight="1">
      <c r="A28" s="137">
        <v>4049000</v>
      </c>
      <c r="B28" s="10" t="s">
        <v>177</v>
      </c>
      <c r="C28" s="144">
        <v>936.2152138</v>
      </c>
      <c r="D28" s="144">
        <v>897.2053212999999</v>
      </c>
      <c r="E28" s="60">
        <f t="shared" si="0"/>
        <v>-4.166765496328884</v>
      </c>
      <c r="F28" s="144">
        <v>5994.40074</v>
      </c>
      <c r="G28" s="144">
        <v>4324.78672</v>
      </c>
      <c r="H28" s="60">
        <f t="shared" si="1"/>
        <v>-27.85289293154598</v>
      </c>
      <c r="J28" s="29"/>
    </row>
    <row r="29" spans="1:8" ht="15" customHeight="1">
      <c r="A29" s="59">
        <v>4051000</v>
      </c>
      <c r="B29" s="10" t="s">
        <v>103</v>
      </c>
      <c r="C29" s="144">
        <v>3448.437534</v>
      </c>
      <c r="D29" s="144">
        <v>5513.3565755</v>
      </c>
      <c r="E29" s="60">
        <f t="shared" si="0"/>
        <v>59.87984474536228</v>
      </c>
      <c r="F29" s="144">
        <v>12299.09121</v>
      </c>
      <c r="G29" s="144">
        <v>17408.60399</v>
      </c>
      <c r="H29" s="60">
        <f t="shared" si="1"/>
        <v>41.54382378956274</v>
      </c>
    </row>
    <row r="30" spans="1:8" ht="15" customHeight="1">
      <c r="A30" s="59">
        <v>4052000</v>
      </c>
      <c r="B30" s="10" t="s">
        <v>289</v>
      </c>
      <c r="C30" s="144">
        <v>0.6</v>
      </c>
      <c r="D30" s="144">
        <v>32.5467885</v>
      </c>
      <c r="E30" s="60">
        <f t="shared" si="0"/>
        <v>5324.46475</v>
      </c>
      <c r="F30" s="144">
        <v>3.2184899999999996</v>
      </c>
      <c r="G30" s="144">
        <v>146.58672</v>
      </c>
      <c r="H30" s="60">
        <f t="shared" si="1"/>
        <v>4454.518423235742</v>
      </c>
    </row>
    <row r="31" spans="1:8" ht="15" customHeight="1">
      <c r="A31" s="59">
        <v>4059000</v>
      </c>
      <c r="B31" s="10" t="s">
        <v>281</v>
      </c>
      <c r="C31" s="144">
        <v>11.46687</v>
      </c>
      <c r="D31" s="144">
        <v>5.15175</v>
      </c>
      <c r="E31" s="60">
        <f t="shared" si="0"/>
        <v>-55.07274434959149</v>
      </c>
      <c r="F31" s="144">
        <v>57.49331</v>
      </c>
      <c r="G31" s="144">
        <v>22.86695</v>
      </c>
      <c r="H31" s="60">
        <f t="shared" si="1"/>
        <v>-60.22676377477658</v>
      </c>
    </row>
    <row r="32" spans="1:8" ht="15" customHeight="1">
      <c r="A32" s="59"/>
      <c r="C32" s="26"/>
      <c r="D32" s="26"/>
      <c r="E32" s="60"/>
      <c r="F32" s="26"/>
      <c r="G32" s="26"/>
      <c r="H32" s="60"/>
    </row>
    <row r="33" spans="1:8" ht="15" customHeight="1">
      <c r="A33" s="59">
        <v>4061000</v>
      </c>
      <c r="B33" s="10" t="s">
        <v>191</v>
      </c>
      <c r="C33" s="179">
        <v>9544.771557600001</v>
      </c>
      <c r="D33" s="179">
        <v>10336.346581700001</v>
      </c>
      <c r="E33" s="60">
        <f t="shared" si="0"/>
        <v>8.293284122339317</v>
      </c>
      <c r="F33" s="179">
        <v>38164.29044</v>
      </c>
      <c r="G33" s="179">
        <v>40092.745240000004</v>
      </c>
      <c r="H33" s="60">
        <f t="shared" si="1"/>
        <v>5.053034597962269</v>
      </c>
    </row>
    <row r="34" spans="1:8" ht="15" customHeight="1">
      <c r="A34" s="59">
        <v>4062000</v>
      </c>
      <c r="B34" s="10" t="s">
        <v>104</v>
      </c>
      <c r="C34" s="179">
        <v>414.7166743</v>
      </c>
      <c r="D34" s="179">
        <v>1358.9231806</v>
      </c>
      <c r="E34" s="60">
        <f t="shared" si="0"/>
        <v>227.67507669994833</v>
      </c>
      <c r="F34" s="179">
        <v>3619.77812</v>
      </c>
      <c r="G34" s="179">
        <v>6548.4380599999995</v>
      </c>
      <c r="H34" s="60">
        <f t="shared" si="1"/>
        <v>80.90716731554805</v>
      </c>
    </row>
    <row r="35" spans="1:8" ht="15" customHeight="1">
      <c r="A35" s="59">
        <v>4063000</v>
      </c>
      <c r="B35" s="10" t="s">
        <v>184</v>
      </c>
      <c r="C35" s="179">
        <v>1507.4540595</v>
      </c>
      <c r="D35" s="179">
        <v>2504.968491</v>
      </c>
      <c r="E35" s="60">
        <f t="shared" si="0"/>
        <v>66.1721281132017</v>
      </c>
      <c r="F35" s="179">
        <v>6734.755639999999</v>
      </c>
      <c r="G35" s="179">
        <v>10653.22638</v>
      </c>
      <c r="H35" s="60">
        <f t="shared" si="1"/>
        <v>58.182819829822385</v>
      </c>
    </row>
    <row r="36" spans="1:8" ht="15" customHeight="1">
      <c r="A36" s="59">
        <v>4064000</v>
      </c>
      <c r="B36" s="10" t="s">
        <v>105</v>
      </c>
      <c r="C36" s="179">
        <v>266.6132546</v>
      </c>
      <c r="D36" s="179">
        <v>264.0911986</v>
      </c>
      <c r="E36" s="60">
        <f t="shared" si="0"/>
        <v>-0.9459604713891179</v>
      </c>
      <c r="F36" s="179">
        <v>2293.0335499999997</v>
      </c>
      <c r="G36" s="179">
        <v>1935.6178799999998</v>
      </c>
      <c r="H36" s="60">
        <f t="shared" si="1"/>
        <v>-15.58702313797371</v>
      </c>
    </row>
    <row r="37" spans="1:8" ht="15" customHeight="1">
      <c r="A37" s="59">
        <v>4069000</v>
      </c>
      <c r="B37" s="10" t="s">
        <v>190</v>
      </c>
      <c r="C37" s="179">
        <v>16435.7306095</v>
      </c>
      <c r="D37" s="179">
        <v>19576.9378081</v>
      </c>
      <c r="E37" s="60">
        <f t="shared" si="0"/>
        <v>19.11206306085569</v>
      </c>
      <c r="F37" s="179">
        <v>58355.40983</v>
      </c>
      <c r="G37" s="179">
        <v>60041.80956</v>
      </c>
      <c r="H37" s="60">
        <f t="shared" si="1"/>
        <v>2.889877279437836</v>
      </c>
    </row>
    <row r="38" spans="1:8" ht="15" customHeight="1">
      <c r="A38" s="59"/>
      <c r="B38" s="10" t="s">
        <v>165</v>
      </c>
      <c r="C38" s="26">
        <f>SUM(C33:C37)</f>
        <v>28169.286155499998</v>
      </c>
      <c r="D38" s="26">
        <f>SUM(D33:D37)</f>
        <v>34041.26726</v>
      </c>
      <c r="E38" s="60">
        <f t="shared" si="0"/>
        <v>20.84533158591777</v>
      </c>
      <c r="F38" s="26">
        <f>SUM(F33:F37)</f>
        <v>109167.26758</v>
      </c>
      <c r="G38" s="26">
        <f>SUM(G33:G37)</f>
        <v>119271.83712000001</v>
      </c>
      <c r="H38" s="60">
        <f t="shared" si="1"/>
        <v>9.256043284764992</v>
      </c>
    </row>
    <row r="39" spans="1:11" ht="15" customHeight="1">
      <c r="A39" s="59"/>
      <c r="C39" s="26"/>
      <c r="D39" s="26"/>
      <c r="E39" s="60"/>
      <c r="F39" s="26"/>
      <c r="G39" s="26"/>
      <c r="H39" s="60"/>
      <c r="K39" s="29"/>
    </row>
    <row r="40" spans="1:8" ht="15" customHeight="1">
      <c r="A40" s="59">
        <v>19011010</v>
      </c>
      <c r="B40" s="10" t="s">
        <v>187</v>
      </c>
      <c r="C40" s="179">
        <v>4124.2516713</v>
      </c>
      <c r="D40" s="179">
        <v>2849.3385758000004</v>
      </c>
      <c r="E40" s="60">
        <f t="shared" si="0"/>
        <v>-30.912592079962376</v>
      </c>
      <c r="F40" s="179">
        <v>25427.53226</v>
      </c>
      <c r="G40" s="179">
        <v>16323.80861</v>
      </c>
      <c r="H40" s="60">
        <f t="shared" si="1"/>
        <v>-35.80262353779824</v>
      </c>
    </row>
    <row r="41" spans="1:8" ht="15" customHeight="1">
      <c r="A41" s="59">
        <v>19019011</v>
      </c>
      <c r="B41" s="10" t="s">
        <v>106</v>
      </c>
      <c r="C41" s="179">
        <v>1479.8402213000002</v>
      </c>
      <c r="D41" s="179">
        <v>1214.8534095999998</v>
      </c>
      <c r="E41" s="60">
        <f t="shared" si="0"/>
        <v>-17.906447458713913</v>
      </c>
      <c r="F41" s="179">
        <v>3051.6225499999996</v>
      </c>
      <c r="G41" s="179">
        <v>2272.3713900000002</v>
      </c>
      <c r="H41" s="60">
        <f t="shared" si="1"/>
        <v>-25.53563382207932</v>
      </c>
    </row>
    <row r="42" spans="1:8" ht="15" customHeight="1">
      <c r="A42" s="59">
        <v>22029031</v>
      </c>
      <c r="B42" s="10" t="s">
        <v>252</v>
      </c>
      <c r="C42" s="179">
        <v>27.396298599999998</v>
      </c>
      <c r="D42" s="179">
        <v>33.7344256</v>
      </c>
      <c r="E42" s="60">
        <f t="shared" si="0"/>
        <v>23.1349756130925</v>
      </c>
      <c r="F42" s="179">
        <v>134.74353</v>
      </c>
      <c r="G42" s="179">
        <v>148.48489999999998</v>
      </c>
      <c r="H42" s="60">
        <f t="shared" si="1"/>
        <v>10.198166843335631</v>
      </c>
    </row>
    <row r="43" spans="1:11" ht="15" customHeight="1">
      <c r="A43" s="59">
        <v>22029032</v>
      </c>
      <c r="B43" s="10" t="s">
        <v>250</v>
      </c>
      <c r="C43" s="179">
        <v>34.616815</v>
      </c>
      <c r="D43" s="179">
        <v>77.2432976</v>
      </c>
      <c r="E43" s="60">
        <f t="shared" si="0"/>
        <v>123.13808361630035</v>
      </c>
      <c r="F43" s="179">
        <v>85.30031</v>
      </c>
      <c r="G43" s="179">
        <v>225.09427</v>
      </c>
      <c r="H43" s="60">
        <f t="shared" si="1"/>
        <v>163.88446888411073</v>
      </c>
      <c r="J43" s="29"/>
      <c r="K43" s="29"/>
    </row>
    <row r="44" spans="1:8" ht="15" customHeight="1">
      <c r="A44" s="21"/>
      <c r="B44" s="10" t="s">
        <v>107</v>
      </c>
      <c r="C44" s="28"/>
      <c r="D44" s="28"/>
      <c r="E44" s="69"/>
      <c r="F44" s="28">
        <f>SUM(F7:F43)-F38</f>
        <v>212554.69780000002</v>
      </c>
      <c r="G44" s="28">
        <f>SUM(G7:G43)-G38</f>
        <v>209549.2995</v>
      </c>
      <c r="H44" s="69">
        <f>(G44/F44-1)*100</f>
        <v>-1.4139411319094464</v>
      </c>
    </row>
    <row r="45" spans="1:8" ht="12">
      <c r="A45" s="47" t="s">
        <v>195</v>
      </c>
      <c r="B45" s="53"/>
      <c r="C45" s="53"/>
      <c r="D45" s="53"/>
      <c r="E45" s="53"/>
      <c r="F45" s="53"/>
      <c r="G45" s="53"/>
      <c r="H45" s="54"/>
    </row>
    <row r="46" spans="1:8" ht="12">
      <c r="A46" s="11"/>
      <c r="B46" s="11"/>
      <c r="C46" s="11"/>
      <c r="D46" s="34"/>
      <c r="E46" s="11"/>
      <c r="F46" s="220"/>
      <c r="G46" s="220"/>
      <c r="H46" s="34"/>
    </row>
    <row r="47" spans="4:8" ht="12">
      <c r="D47" s="34"/>
      <c r="E47" s="11"/>
      <c r="F47" s="34"/>
      <c r="G47" s="34"/>
      <c r="H47" s="34"/>
    </row>
    <row r="48" spans="4:8" ht="12">
      <c r="D48" s="44"/>
      <c r="E48" s="44"/>
      <c r="F48" s="11"/>
      <c r="G48" s="11"/>
      <c r="H48" s="44"/>
    </row>
    <row r="49" spans="4:8" ht="12">
      <c r="D49" s="11"/>
      <c r="E49" s="11"/>
      <c r="F49" s="44"/>
      <c r="G49" s="44"/>
      <c r="H49" s="62"/>
    </row>
    <row r="50" spans="4:8" ht="12">
      <c r="D50" s="11"/>
      <c r="E50" s="11"/>
      <c r="F50" s="44"/>
      <c r="G50" s="44"/>
      <c r="H50" s="62"/>
    </row>
    <row r="51" spans="4:8" ht="12">
      <c r="D51" s="11"/>
      <c r="E51" s="11"/>
      <c r="F51" s="44"/>
      <c r="G51" s="44"/>
      <c r="H51" s="62"/>
    </row>
    <row r="52" spans="4:8" ht="12">
      <c r="D52" s="11"/>
      <c r="E52" s="11"/>
      <c r="F52" s="44"/>
      <c r="G52" s="44"/>
      <c r="H52" s="62"/>
    </row>
    <row r="53" spans="4:8" ht="12">
      <c r="D53" s="11"/>
      <c r="E53" s="11"/>
      <c r="F53" s="44"/>
      <c r="G53" s="44"/>
      <c r="H53" s="62"/>
    </row>
    <row r="54" spans="4:8" ht="12">
      <c r="D54" s="11"/>
      <c r="E54" s="11"/>
      <c r="F54" s="44"/>
      <c r="G54" s="44"/>
      <c r="H54" s="62"/>
    </row>
    <row r="55" spans="4:8" ht="12">
      <c r="D55" s="11"/>
      <c r="E55" s="11"/>
      <c r="F55" s="44"/>
      <c r="G55" s="44"/>
      <c r="H55" s="62"/>
    </row>
    <row r="56" spans="4:8" ht="12">
      <c r="D56" s="11"/>
      <c r="E56" s="11"/>
      <c r="F56" s="44"/>
      <c r="G56" s="44"/>
      <c r="H56" s="62"/>
    </row>
    <row r="57" spans="4:8" ht="12">
      <c r="D57" s="11"/>
      <c r="E57" s="11"/>
      <c r="F57" s="44"/>
      <c r="G57" s="44"/>
      <c r="H57" s="62"/>
    </row>
    <row r="58" spans="4:8" ht="12">
      <c r="D58" s="11"/>
      <c r="E58" s="11"/>
      <c r="F58" s="44"/>
      <c r="G58" s="44"/>
      <c r="H58" s="62"/>
    </row>
    <row r="59" spans="4:8" ht="12">
      <c r="D59" s="11"/>
      <c r="E59" s="11"/>
      <c r="F59" s="44"/>
      <c r="G59" s="44"/>
      <c r="H59" s="62"/>
    </row>
    <row r="60" spans="4:8" ht="12">
      <c r="D60" s="11"/>
      <c r="E60" s="11"/>
      <c r="F60" s="44"/>
      <c r="G60" s="44"/>
      <c r="H60" s="62"/>
    </row>
    <row r="61" spans="4:8" ht="12">
      <c r="D61" s="11"/>
      <c r="E61" s="11"/>
      <c r="F61" s="44"/>
      <c r="G61" s="44"/>
      <c r="H61" s="62"/>
    </row>
    <row r="62" spans="4:8" ht="12">
      <c r="D62" s="11"/>
      <c r="E62" s="11"/>
      <c r="F62" s="44"/>
      <c r="G62" s="44"/>
      <c r="H62" s="62"/>
    </row>
    <row r="63" spans="4:8" ht="12">
      <c r="D63" s="11"/>
      <c r="E63" s="11"/>
      <c r="F63" s="44"/>
      <c r="G63" s="44"/>
      <c r="H63" s="62"/>
    </row>
    <row r="64" spans="4:8" ht="12">
      <c r="D64" s="11"/>
      <c r="E64" s="11"/>
      <c r="F64" s="44"/>
      <c r="G64" s="44"/>
      <c r="H64" s="62"/>
    </row>
    <row r="65" spans="4:8" ht="12">
      <c r="D65" s="11"/>
      <c r="E65" s="11"/>
      <c r="F65" s="44"/>
      <c r="G65" s="44"/>
      <c r="H65" s="62"/>
    </row>
    <row r="66" spans="4:8" ht="12">
      <c r="D66" s="11"/>
      <c r="E66" s="11"/>
      <c r="F66" s="44"/>
      <c r="G66" s="44"/>
      <c r="H66" s="62"/>
    </row>
    <row r="67" spans="4:8" ht="12">
      <c r="D67" s="11"/>
      <c r="E67" s="11"/>
      <c r="F67" s="44"/>
      <c r="G67" s="44"/>
      <c r="H67" s="62"/>
    </row>
    <row r="68" spans="4:8" ht="12">
      <c r="D68" s="11"/>
      <c r="E68" s="11"/>
      <c r="F68" s="44"/>
      <c r="G68" s="44"/>
      <c r="H68" s="62"/>
    </row>
    <row r="69" spans="4:8" ht="12">
      <c r="D69" s="11"/>
      <c r="E69" s="11"/>
      <c r="F69" s="44"/>
      <c r="G69" s="44"/>
      <c r="H69" s="62"/>
    </row>
    <row r="70" spans="4:8" ht="12">
      <c r="D70" s="11"/>
      <c r="E70" s="11"/>
      <c r="F70" s="44"/>
      <c r="G70" s="44"/>
      <c r="H70" s="62"/>
    </row>
    <row r="71" spans="4:8" ht="12">
      <c r="D71" s="11"/>
      <c r="E71" s="11"/>
      <c r="F71" s="44"/>
      <c r="G71" s="44"/>
      <c r="H71" s="62"/>
    </row>
    <row r="72" spans="4:8" ht="12">
      <c r="D72" s="11"/>
      <c r="E72" s="11"/>
      <c r="F72" s="44"/>
      <c r="G72" s="44"/>
      <c r="H72" s="62"/>
    </row>
    <row r="73" spans="4:8" ht="12">
      <c r="D73" s="11"/>
      <c r="E73" s="11"/>
      <c r="F73" s="44"/>
      <c r="G73" s="44"/>
      <c r="H73" s="62"/>
    </row>
    <row r="74" spans="4:8" ht="12">
      <c r="D74" s="11"/>
      <c r="E74" s="11"/>
      <c r="F74" s="44"/>
      <c r="G74" s="44"/>
      <c r="H74" s="62"/>
    </row>
    <row r="75" spans="4:8" ht="12">
      <c r="D75" s="11"/>
      <c r="E75" s="11"/>
      <c r="F75" s="44"/>
      <c r="G75" s="44"/>
      <c r="H75" s="62"/>
    </row>
    <row r="76" spans="4:8" ht="12">
      <c r="D76" s="11"/>
      <c r="E76" s="11"/>
      <c r="F76" s="44"/>
      <c r="G76" s="44"/>
      <c r="H76" s="62"/>
    </row>
    <row r="77" spans="4:8" ht="12">
      <c r="D77" s="11"/>
      <c r="E77" s="11"/>
      <c r="F77" s="44"/>
      <c r="G77" s="44"/>
      <c r="H77" s="62"/>
    </row>
    <row r="78" spans="4:8" ht="12">
      <c r="D78" s="11"/>
      <c r="E78" s="11"/>
      <c r="F78" s="44"/>
      <c r="G78" s="44"/>
      <c r="H78" s="62"/>
    </row>
    <row r="79" spans="4:8" ht="12">
      <c r="D79" s="11"/>
      <c r="E79" s="11"/>
      <c r="F79" s="44"/>
      <c r="G79" s="44"/>
      <c r="H79" s="62"/>
    </row>
    <row r="80" spans="4:8" ht="12">
      <c r="D80" s="11"/>
      <c r="E80" s="11"/>
      <c r="F80" s="11"/>
      <c r="G80" s="11"/>
      <c r="H80" s="62"/>
    </row>
  </sheetData>
  <sheetProtection/>
  <mergeCells count="7">
    <mergeCell ref="F46:G46"/>
    <mergeCell ref="B5:B6"/>
    <mergeCell ref="A1:H1"/>
    <mergeCell ref="A3:H3"/>
    <mergeCell ref="A4:H4"/>
    <mergeCell ref="C5:D5"/>
    <mergeCell ref="F5:G5"/>
  </mergeCells>
  <printOptions horizontalCentered="1"/>
  <pageMargins left="0.5511811023622047" right="0.4330708661417323" top="0.9448818897637796" bottom="0.7874015748031497" header="0.5118110236220472" footer="0.1968503937007874"/>
  <pageSetup horizontalDpi="600" verticalDpi="600" orientation="portrait" r:id="rId1"/>
  <ignoredErrors>
    <ignoredError sqref="E38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AJ29"/>
  <sheetViews>
    <sheetView zoomScale="106" zoomScaleNormal="106" zoomScaleSheetLayoutView="75" zoomScalePageLayoutView="0" workbookViewId="0" topLeftCell="A1">
      <selection activeCell="G23" sqref="G23"/>
    </sheetView>
  </sheetViews>
  <sheetFormatPr defaultColWidth="10.90625" defaultRowHeight="18"/>
  <cols>
    <col min="1" max="1" width="17.36328125" style="10" customWidth="1"/>
    <col min="2" max="4" width="15.18359375" style="10" customWidth="1"/>
    <col min="5" max="5" width="3.8125" style="10" customWidth="1"/>
    <col min="6" max="6" width="4.6328125" style="10" customWidth="1"/>
    <col min="7" max="7" width="5.72265625" style="10" customWidth="1"/>
    <col min="8" max="8" width="4.2734375" style="10" customWidth="1"/>
    <col min="9" max="9" width="4.18359375" style="10" customWidth="1"/>
    <col min="10" max="31" width="3.8125" style="10" customWidth="1"/>
    <col min="32" max="32" width="6.36328125" style="10" customWidth="1"/>
    <col min="33" max="33" width="5.18359375" style="10" customWidth="1"/>
    <col min="34" max="34" width="4.0859375" style="10" customWidth="1"/>
    <col min="35" max="16384" width="10.90625" style="10" customWidth="1"/>
  </cols>
  <sheetData>
    <row r="1" spans="1:31" ht="15" customHeight="1">
      <c r="A1" s="11"/>
      <c r="B1" s="11"/>
      <c r="C1" s="11"/>
      <c r="D1" s="11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</row>
    <row r="2" spans="1:4" ht="15" customHeight="1">
      <c r="A2" s="214" t="s">
        <v>178</v>
      </c>
      <c r="B2" s="214"/>
      <c r="C2" s="214"/>
      <c r="D2" s="214"/>
    </row>
    <row r="3" spans="1:4" ht="15" customHeight="1">
      <c r="A3" s="34"/>
      <c r="B3" s="34"/>
      <c r="C3" s="34"/>
      <c r="D3" s="34"/>
    </row>
    <row r="4" spans="1:4" ht="15" customHeight="1">
      <c r="A4" s="217" t="s">
        <v>5</v>
      </c>
      <c r="B4" s="217"/>
      <c r="C4" s="217"/>
      <c r="D4" s="217"/>
    </row>
    <row r="5" spans="1:4" ht="15" customHeight="1">
      <c r="A5" s="223" t="s">
        <v>329</v>
      </c>
      <c r="B5" s="223"/>
      <c r="C5" s="223"/>
      <c r="D5" s="223"/>
    </row>
    <row r="6" spans="1:9" ht="15" customHeight="1">
      <c r="A6" s="218" t="s">
        <v>99</v>
      </c>
      <c r="B6" s="36" t="s">
        <v>108</v>
      </c>
      <c r="C6" s="41" t="s">
        <v>109</v>
      </c>
      <c r="D6" s="41" t="s">
        <v>110</v>
      </c>
      <c r="H6" s="29"/>
      <c r="I6" s="29"/>
    </row>
    <row r="7" spans="1:4" ht="15" customHeight="1">
      <c r="A7" s="221"/>
      <c r="B7" s="37" t="s">
        <v>119</v>
      </c>
      <c r="C7" s="25" t="s">
        <v>206</v>
      </c>
      <c r="D7" s="25" t="s">
        <v>205</v>
      </c>
    </row>
    <row r="8" spans="1:9" ht="15" customHeight="1">
      <c r="A8" s="38" t="s">
        <v>112</v>
      </c>
      <c r="B8" s="184">
        <v>6467.356321900001</v>
      </c>
      <c r="C8" s="184">
        <v>16707.804419999997</v>
      </c>
      <c r="D8" s="52">
        <f aca="true" t="shared" si="0" ref="D8:D13">C8/B8*1000</f>
        <v>2583.405581570233</v>
      </c>
      <c r="G8" s="29"/>
      <c r="H8" s="29"/>
      <c r="I8" s="29"/>
    </row>
    <row r="9" spans="1:33" ht="15" customHeight="1">
      <c r="A9" s="21" t="s">
        <v>111</v>
      </c>
      <c r="B9" s="179">
        <v>11698.564248700002</v>
      </c>
      <c r="C9" s="179">
        <v>25378.133340000004</v>
      </c>
      <c r="D9" s="52">
        <f t="shared" si="0"/>
        <v>2169.337433251276</v>
      </c>
      <c r="E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29"/>
      <c r="AG9" s="29"/>
    </row>
    <row r="10" spans="1:36" ht="15" customHeight="1">
      <c r="A10" s="21" t="s">
        <v>113</v>
      </c>
      <c r="B10" s="179">
        <v>4069.4539846999996</v>
      </c>
      <c r="C10" s="179">
        <v>7765.50498</v>
      </c>
      <c r="D10" s="52">
        <f t="shared" si="0"/>
        <v>1908.2424839293208</v>
      </c>
      <c r="G10" s="29"/>
      <c r="H10" s="29"/>
      <c r="I10" s="29"/>
      <c r="AI10" s="29"/>
      <c r="AJ10" s="29"/>
    </row>
    <row r="11" spans="1:9" ht="15" customHeight="1">
      <c r="A11" s="21" t="s">
        <v>78</v>
      </c>
      <c r="B11" s="179">
        <v>34041.26726</v>
      </c>
      <c r="C11" s="179">
        <v>119271.83712000001</v>
      </c>
      <c r="D11" s="52">
        <f t="shared" si="0"/>
        <v>3503.74256660385</v>
      </c>
      <c r="G11" s="29"/>
      <c r="I11" s="29"/>
    </row>
    <row r="12" spans="1:4" ht="26.25" customHeight="1">
      <c r="A12" s="139" t="s">
        <v>187</v>
      </c>
      <c r="B12" s="183">
        <v>2849.3385758000004</v>
      </c>
      <c r="C12" s="183">
        <v>16323.80861</v>
      </c>
      <c r="D12" s="141">
        <f t="shared" si="0"/>
        <v>5728.981718298189</v>
      </c>
    </row>
    <row r="13" spans="1:7" ht="15" customHeight="1">
      <c r="A13" s="21" t="s">
        <v>114</v>
      </c>
      <c r="B13" s="179">
        <v>10407.2729277</v>
      </c>
      <c r="C13" s="179">
        <v>24102.21103</v>
      </c>
      <c r="D13" s="52">
        <f t="shared" si="0"/>
        <v>2315.9007357104615</v>
      </c>
      <c r="G13" s="29"/>
    </row>
    <row r="14" spans="1:9" ht="15" customHeight="1">
      <c r="A14" s="21"/>
      <c r="B14" s="26"/>
      <c r="C14" s="26"/>
      <c r="D14" s="52"/>
      <c r="G14" s="29"/>
      <c r="H14" s="29"/>
      <c r="I14" s="29"/>
    </row>
    <row r="15" spans="1:7" ht="15" customHeight="1">
      <c r="A15" s="21" t="s">
        <v>107</v>
      </c>
      <c r="B15" s="26">
        <f>SUM(B8:B13)</f>
        <v>69533.25331880001</v>
      </c>
      <c r="C15" s="26">
        <f>SUM(C8:C13)</f>
        <v>209549.29950000002</v>
      </c>
      <c r="D15" s="52"/>
      <c r="G15" s="29"/>
    </row>
    <row r="16" spans="1:4" ht="15" customHeight="1">
      <c r="A16" s="21"/>
      <c r="B16" s="24"/>
      <c r="C16" s="22"/>
      <c r="D16" s="22"/>
    </row>
    <row r="17" spans="1:4" ht="15" customHeight="1">
      <c r="A17" s="47" t="s">
        <v>195</v>
      </c>
      <c r="B17" s="53"/>
      <c r="C17" s="53"/>
      <c r="D17" s="54"/>
    </row>
    <row r="18" ht="15" customHeight="1"/>
    <row r="19" ht="15" customHeight="1"/>
    <row r="20" ht="17.25" customHeight="1"/>
    <row r="21" spans="32:34" ht="17.25" customHeight="1">
      <c r="AF21" s="10" t="s">
        <v>112</v>
      </c>
      <c r="AG21" s="29">
        <f aca="true" t="shared" si="1" ref="AG21:AG26">C8</f>
        <v>16707.804419999997</v>
      </c>
      <c r="AH21" s="66">
        <f aca="true" t="shared" si="2" ref="AH21:AH27">AG21/$AG$27*100</f>
        <v>7.9732093878939425</v>
      </c>
    </row>
    <row r="22" spans="32:34" ht="17.25" customHeight="1">
      <c r="AF22" s="11" t="str">
        <f>A9</f>
        <v>Leche descremada</v>
      </c>
      <c r="AG22" s="44">
        <f t="shared" si="1"/>
        <v>25378.133340000004</v>
      </c>
      <c r="AH22" s="66">
        <f t="shared" si="2"/>
        <v>12.11081755012023</v>
      </c>
    </row>
    <row r="23" spans="32:34" ht="17.25" customHeight="1">
      <c r="AF23" s="11" t="str">
        <f>A10</f>
        <v>Suero y lactosuero</v>
      </c>
      <c r="AG23" s="44">
        <f t="shared" si="1"/>
        <v>7765.50498</v>
      </c>
      <c r="AH23" s="66">
        <f t="shared" si="2"/>
        <v>3.705812903469047</v>
      </c>
    </row>
    <row r="24" spans="32:34" ht="17.25" customHeight="1">
      <c r="AF24" s="11" t="str">
        <f>A11</f>
        <v>Quesos</v>
      </c>
      <c r="AG24" s="44">
        <f t="shared" si="1"/>
        <v>119271.83712000001</v>
      </c>
      <c r="AH24" s="66">
        <f>AG24/$AG$27*100</f>
        <v>56.91827049987347</v>
      </c>
    </row>
    <row r="25" spans="32:34" ht="17.25" customHeight="1">
      <c r="AF25" s="11" t="str">
        <f>A12</f>
        <v>Preparaciones para la alimentación infantil</v>
      </c>
      <c r="AG25" s="44">
        <f t="shared" si="1"/>
        <v>16323.80861</v>
      </c>
      <c r="AH25" s="66">
        <f t="shared" si="2"/>
        <v>7.78996095379455</v>
      </c>
    </row>
    <row r="26" spans="32:34" ht="17.25" customHeight="1">
      <c r="AF26" s="11" t="str">
        <f>A13</f>
        <v>Otros productos</v>
      </c>
      <c r="AG26" s="44">
        <f t="shared" si="1"/>
        <v>24102.21103</v>
      </c>
      <c r="AH26" s="66">
        <f t="shared" si="2"/>
        <v>11.501928704848758</v>
      </c>
    </row>
    <row r="27" spans="32:34" ht="17.25" customHeight="1">
      <c r="AF27" s="11"/>
      <c r="AG27" s="44">
        <f>SUM(AG21:AG26)</f>
        <v>209549.29950000002</v>
      </c>
      <c r="AH27" s="66">
        <f t="shared" si="2"/>
        <v>100</v>
      </c>
    </row>
    <row r="28" ht="17.25" customHeight="1"/>
    <row r="29" ht="17.25" customHeight="1">
      <c r="AF29" s="11"/>
    </row>
    <row r="30" ht="17.25" customHeight="1"/>
    <row r="31" ht="17.25" customHeight="1"/>
    <row r="32" ht="17.25" customHeight="1"/>
    <row r="33" ht="17.25" customHeight="1"/>
  </sheetData>
  <sheetProtection/>
  <mergeCells count="4">
    <mergeCell ref="A2:D2"/>
    <mergeCell ref="A4:D4"/>
    <mergeCell ref="A5:D5"/>
    <mergeCell ref="A6:A7"/>
  </mergeCells>
  <printOptions horizontalCentered="1"/>
  <pageMargins left="0.5905511811023623" right="0.5905511811023623" top="0.9448818897637796" bottom="0.7874015748031497" header="0.5118110236220472" footer="0.1968503937007874"/>
  <pageSetup horizontalDpi="600" verticalDpi="600" orientation="portrait" r:id="rId2"/>
  <colBreaks count="1" manualBreakCount="1">
    <brk id="4" max="65535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O46"/>
  <sheetViews>
    <sheetView zoomScalePageLayoutView="0" workbookViewId="0" topLeftCell="A1">
      <selection activeCell="B42" sqref="B42"/>
    </sheetView>
  </sheetViews>
  <sheetFormatPr defaultColWidth="10.90625" defaultRowHeight="18"/>
  <cols>
    <col min="1" max="1" width="12.453125" style="10" customWidth="1"/>
    <col min="2" max="10" width="6.0859375" style="10" customWidth="1"/>
    <col min="11" max="11" width="9.18359375" style="10" customWidth="1"/>
    <col min="12" max="16" width="5.18359375" style="10" customWidth="1"/>
    <col min="17" max="36" width="9.18359375" style="10" customWidth="1"/>
    <col min="37" max="37" width="4.18359375" style="10" customWidth="1"/>
    <col min="38" max="38" width="5.18359375" style="44" customWidth="1"/>
    <col min="39" max="41" width="5.18359375" style="11" customWidth="1"/>
    <col min="42" max="42" width="5.6328125" style="10" customWidth="1"/>
    <col min="43" max="16384" width="10.90625" style="10" customWidth="1"/>
  </cols>
  <sheetData>
    <row r="1" spans="1:10" ht="14.25" customHeight="1">
      <c r="A1" s="226" t="s">
        <v>179</v>
      </c>
      <c r="B1" s="226"/>
      <c r="C1" s="226"/>
      <c r="D1" s="226"/>
      <c r="E1" s="226"/>
      <c r="F1" s="226"/>
      <c r="G1" s="226"/>
      <c r="H1" s="226"/>
      <c r="I1" s="226"/>
      <c r="J1" s="226"/>
    </row>
    <row r="2" spans="1:10" ht="14.25" customHeight="1">
      <c r="A2" s="19"/>
      <c r="B2" s="19"/>
      <c r="C2" s="19"/>
      <c r="D2" s="19"/>
      <c r="E2" s="19"/>
      <c r="F2" s="19"/>
      <c r="G2" s="19"/>
      <c r="H2" s="19"/>
      <c r="I2" s="19"/>
      <c r="J2" s="19"/>
    </row>
    <row r="3" spans="1:10" ht="14.25" customHeight="1">
      <c r="A3" s="224" t="s">
        <v>8</v>
      </c>
      <c r="B3" s="224"/>
      <c r="C3" s="224"/>
      <c r="D3" s="224"/>
      <c r="E3" s="224"/>
      <c r="F3" s="224"/>
      <c r="G3" s="224"/>
      <c r="H3" s="224"/>
      <c r="I3" s="224"/>
      <c r="J3" s="224"/>
    </row>
    <row r="4" spans="1:10" ht="14.25" customHeight="1">
      <c r="A4" s="38"/>
      <c r="B4" s="217" t="s">
        <v>115</v>
      </c>
      <c r="C4" s="217"/>
      <c r="D4" s="217" t="s">
        <v>116</v>
      </c>
      <c r="E4" s="217"/>
      <c r="F4" s="217" t="s">
        <v>117</v>
      </c>
      <c r="G4" s="217"/>
      <c r="H4" s="225" t="s">
        <v>261</v>
      </c>
      <c r="I4" s="225"/>
      <c r="J4" s="225"/>
    </row>
    <row r="5" spans="1:10" ht="14.25" customHeight="1">
      <c r="A5" s="21" t="s">
        <v>118</v>
      </c>
      <c r="B5" s="215" t="s">
        <v>100</v>
      </c>
      <c r="C5" s="215"/>
      <c r="D5" s="222" t="s">
        <v>206</v>
      </c>
      <c r="E5" s="222"/>
      <c r="F5" s="215" t="s">
        <v>204</v>
      </c>
      <c r="G5" s="215"/>
      <c r="H5" s="36" t="s">
        <v>115</v>
      </c>
      <c r="I5" s="36" t="s">
        <v>109</v>
      </c>
      <c r="J5" s="41" t="s">
        <v>109</v>
      </c>
    </row>
    <row r="6" spans="1:41" ht="14.25" customHeight="1">
      <c r="A6" s="21"/>
      <c r="B6" s="40">
        <v>2015</v>
      </c>
      <c r="C6" s="40">
        <v>2016</v>
      </c>
      <c r="D6" s="40">
        <v>2015</v>
      </c>
      <c r="E6" s="40">
        <v>2016</v>
      </c>
      <c r="F6" s="40">
        <v>2015</v>
      </c>
      <c r="G6" s="40">
        <v>2016</v>
      </c>
      <c r="H6" s="67" t="s">
        <v>119</v>
      </c>
      <c r="I6" s="67" t="s">
        <v>212</v>
      </c>
      <c r="J6" s="67" t="s">
        <v>120</v>
      </c>
      <c r="AL6" s="68">
        <v>2002</v>
      </c>
      <c r="AM6" s="68">
        <v>2003</v>
      </c>
      <c r="AN6" s="68">
        <v>2004</v>
      </c>
      <c r="AO6" s="68">
        <v>2005</v>
      </c>
    </row>
    <row r="7" spans="1:41" ht="14.25" customHeight="1">
      <c r="A7" s="38" t="s">
        <v>65</v>
      </c>
      <c r="B7" s="26">
        <v>89.6</v>
      </c>
      <c r="C7" s="26">
        <v>164.222</v>
      </c>
      <c r="D7" s="26">
        <v>285.82684</v>
      </c>
      <c r="E7" s="26">
        <v>452.826</v>
      </c>
      <c r="F7" s="52">
        <f>D7/B7*1000</f>
        <v>3190.0316964285716</v>
      </c>
      <c r="G7" s="52">
        <f>E7/C7*1000</f>
        <v>2757.4015661726203</v>
      </c>
      <c r="H7" s="60">
        <f>+(C7/B7-1)*100</f>
        <v>83.28348214285717</v>
      </c>
      <c r="I7" s="60">
        <f>+(E7/D7-1)*100</f>
        <v>58.426689389981725</v>
      </c>
      <c r="J7" s="45">
        <f>+(G7/F7-1)*100</f>
        <v>-13.561938294854759</v>
      </c>
      <c r="AK7" s="11" t="s">
        <v>65</v>
      </c>
      <c r="AM7" s="44">
        <v>1283.6596508402677</v>
      </c>
      <c r="AN7" s="44">
        <v>1912.8309303526378</v>
      </c>
      <c r="AO7" s="44">
        <v>1974.6812257837266</v>
      </c>
    </row>
    <row r="8" spans="1:41" ht="14.25" customHeight="1">
      <c r="A8" s="21" t="s">
        <v>66</v>
      </c>
      <c r="B8" s="26">
        <v>176.3005</v>
      </c>
      <c r="C8" s="26">
        <v>8</v>
      </c>
      <c r="D8" s="26">
        <v>539.063</v>
      </c>
      <c r="E8" s="26">
        <v>24.091</v>
      </c>
      <c r="F8" s="52">
        <f aca="true" t="shared" si="0" ref="F8:F19">D8/B8*1000</f>
        <v>3057.6373861673674</v>
      </c>
      <c r="G8" s="52">
        <f aca="true" t="shared" si="1" ref="G8:G17">E8/C8*1000</f>
        <v>3011.375</v>
      </c>
      <c r="H8" s="60">
        <f aca="true" t="shared" si="2" ref="H8:H17">+(C8/B8-1)*100</f>
        <v>-95.46229307347399</v>
      </c>
      <c r="I8" s="60">
        <f aca="true" t="shared" si="3" ref="I8:I17">+(E8/D8-1)*100</f>
        <v>-95.53094907274289</v>
      </c>
      <c r="J8" s="45">
        <f aca="true" t="shared" si="4" ref="J8:J17">+(G8/F8-1)*100</f>
        <v>-1.513010874888454</v>
      </c>
      <c r="AK8" s="11" t="s">
        <v>66</v>
      </c>
      <c r="AM8" s="44">
        <v>1610.5391035902128</v>
      </c>
      <c r="AN8" s="44">
        <v>1871.573051997839</v>
      </c>
      <c r="AO8" s="44">
        <v>1690.9350100552401</v>
      </c>
    </row>
    <row r="9" spans="1:41" ht="14.25" customHeight="1">
      <c r="A9" s="21" t="s">
        <v>67</v>
      </c>
      <c r="B9" s="26">
        <v>150.42</v>
      </c>
      <c r="C9" s="26">
        <v>341.272</v>
      </c>
      <c r="D9" s="26">
        <v>521.18808</v>
      </c>
      <c r="E9" s="26">
        <v>882.924</v>
      </c>
      <c r="F9" s="52">
        <f t="shared" si="0"/>
        <v>3464.885520542481</v>
      </c>
      <c r="G9" s="52">
        <f t="shared" si="1"/>
        <v>2587.1562858951215</v>
      </c>
      <c r="H9" s="60">
        <f t="shared" si="2"/>
        <v>126.87940433453</v>
      </c>
      <c r="I9" s="60">
        <f t="shared" si="3"/>
        <v>69.40602325364003</v>
      </c>
      <c r="J9" s="45">
        <f t="shared" si="4"/>
        <v>-25.332127986437413</v>
      </c>
      <c r="AK9" s="11" t="s">
        <v>67</v>
      </c>
      <c r="AL9" s="44">
        <v>1400</v>
      </c>
      <c r="AM9" s="44">
        <v>1724.2656325739215</v>
      </c>
      <c r="AN9" s="44">
        <v>1964.979251164555</v>
      </c>
      <c r="AO9" s="44">
        <v>2227.3176044944394</v>
      </c>
    </row>
    <row r="10" spans="1:41" ht="14.25" customHeight="1">
      <c r="A10" s="21" t="s">
        <v>68</v>
      </c>
      <c r="B10" s="26">
        <v>593.15</v>
      </c>
      <c r="C10" s="26">
        <v>406.978</v>
      </c>
      <c r="D10" s="26">
        <v>1967.456</v>
      </c>
      <c r="E10" s="26">
        <v>1030.843</v>
      </c>
      <c r="F10" s="52">
        <f t="shared" si="0"/>
        <v>3316.961982635084</v>
      </c>
      <c r="G10" s="52">
        <f t="shared" si="1"/>
        <v>2532.9206984161306</v>
      </c>
      <c r="H10" s="60">
        <f t="shared" si="2"/>
        <v>-31.38700160161847</v>
      </c>
      <c r="I10" s="60">
        <f t="shared" si="3"/>
        <v>-47.60528316770489</v>
      </c>
      <c r="J10" s="45">
        <f t="shared" si="4"/>
        <v>-23.637331037363595</v>
      </c>
      <c r="AK10" s="11" t="s">
        <v>68</v>
      </c>
      <c r="AL10" s="44">
        <v>1373.3333333333333</v>
      </c>
      <c r="AM10" s="44">
        <v>1653.3333333333333</v>
      </c>
      <c r="AN10" s="44">
        <v>2070.927922149037</v>
      </c>
      <c r="AO10" s="44">
        <v>2196.0351847984966</v>
      </c>
    </row>
    <row r="11" spans="1:41" ht="14.25" customHeight="1">
      <c r="A11" s="21" t="s">
        <v>69</v>
      </c>
      <c r="B11" s="26">
        <v>302</v>
      </c>
      <c r="C11" s="26">
        <v>809.978</v>
      </c>
      <c r="D11" s="26">
        <v>1099.86878</v>
      </c>
      <c r="E11" s="26">
        <v>2130.5314399999997</v>
      </c>
      <c r="F11" s="52">
        <f t="shared" si="0"/>
        <v>3641.9496026490065</v>
      </c>
      <c r="G11" s="52">
        <f t="shared" si="1"/>
        <v>2630.357170194746</v>
      </c>
      <c r="H11" s="60">
        <f t="shared" si="2"/>
        <v>168.2046357615894</v>
      </c>
      <c r="I11" s="60">
        <f t="shared" si="3"/>
        <v>93.70778394128068</v>
      </c>
      <c r="J11" s="45">
        <f t="shared" si="4"/>
        <v>-27.77612385735567</v>
      </c>
      <c r="AK11" s="11" t="s">
        <v>69</v>
      </c>
      <c r="AL11" s="44">
        <v>1158.4</v>
      </c>
      <c r="AM11" s="44">
        <v>1672.3809523809523</v>
      </c>
      <c r="AN11" s="44">
        <v>1939.6330096915835</v>
      </c>
      <c r="AO11" s="44">
        <v>2261.4320518182685</v>
      </c>
    </row>
    <row r="12" spans="1:41" ht="14.25" customHeight="1">
      <c r="A12" s="21" t="s">
        <v>70</v>
      </c>
      <c r="B12" s="26">
        <v>1967.4252462</v>
      </c>
      <c r="C12" s="26">
        <v>1186.255</v>
      </c>
      <c r="D12" s="26">
        <v>6295.839</v>
      </c>
      <c r="E12" s="26">
        <v>2729.609</v>
      </c>
      <c r="F12" s="52">
        <f t="shared" si="0"/>
        <v>3200.039753561235</v>
      </c>
      <c r="G12" s="52">
        <f t="shared" si="1"/>
        <v>2301.030554138865</v>
      </c>
      <c r="H12" s="60">
        <f t="shared" si="2"/>
        <v>-39.705205964434874</v>
      </c>
      <c r="I12" s="60">
        <f t="shared" si="3"/>
        <v>-56.644237567066114</v>
      </c>
      <c r="J12" s="45">
        <f t="shared" si="4"/>
        <v>-28.09368847439747</v>
      </c>
      <c r="AK12" s="11" t="s">
        <v>70</v>
      </c>
      <c r="AL12" s="44">
        <v>1456.5650954140162</v>
      </c>
      <c r="AM12" s="44">
        <v>1773.7931034482758</v>
      </c>
      <c r="AN12" s="44">
        <v>1979.6348196754323</v>
      </c>
      <c r="AO12" s="44">
        <v>2293.7071991713183</v>
      </c>
    </row>
    <row r="13" spans="1:41" ht="14.25" customHeight="1">
      <c r="A13" s="21" t="s">
        <v>71</v>
      </c>
      <c r="B13" s="26">
        <v>1339.00532</v>
      </c>
      <c r="C13" s="26">
        <v>984.216</v>
      </c>
      <c r="D13" s="26">
        <v>4073.913</v>
      </c>
      <c r="E13" s="26">
        <v>2578.079</v>
      </c>
      <c r="F13" s="52">
        <f t="shared" si="0"/>
        <v>3042.4920193745015</v>
      </c>
      <c r="G13" s="52">
        <f t="shared" si="1"/>
        <v>2619.423988230226</v>
      </c>
      <c r="H13" s="60">
        <f t="shared" si="2"/>
        <v>-26.496483225324297</v>
      </c>
      <c r="I13" s="60">
        <f t="shared" si="3"/>
        <v>-36.717377126119274</v>
      </c>
      <c r="J13" s="45">
        <f t="shared" si="4"/>
        <v>-13.905312765002853</v>
      </c>
      <c r="AK13" s="11" t="s">
        <v>71</v>
      </c>
      <c r="AL13" s="44">
        <v>1285.8010794140325</v>
      </c>
      <c r="AM13" s="44">
        <v>1868.0769230769229</v>
      </c>
      <c r="AN13" s="44">
        <v>1918.9186717513971</v>
      </c>
      <c r="AO13" s="44">
        <v>2359.879618728304</v>
      </c>
    </row>
    <row r="14" spans="1:41" ht="14.25" customHeight="1">
      <c r="A14" s="21" t="s">
        <v>72</v>
      </c>
      <c r="B14" s="26">
        <v>508.4</v>
      </c>
      <c r="C14" s="26">
        <v>1066.7</v>
      </c>
      <c r="D14" s="26">
        <v>1554.809</v>
      </c>
      <c r="E14" s="26">
        <v>2737.495</v>
      </c>
      <c r="F14" s="52">
        <f t="shared" si="0"/>
        <v>3058.2395751376866</v>
      </c>
      <c r="G14" s="52">
        <f t="shared" si="1"/>
        <v>2566.321364957345</v>
      </c>
      <c r="H14" s="55">
        <f t="shared" si="2"/>
        <v>109.81510621557828</v>
      </c>
      <c r="I14" s="55">
        <f t="shared" si="3"/>
        <v>76.0663206863351</v>
      </c>
      <c r="J14" s="45">
        <f t="shared" si="4"/>
        <v>-16.085012246242837</v>
      </c>
      <c r="AK14" s="11" t="s">
        <v>72</v>
      </c>
      <c r="AL14" s="44">
        <v>1192.217286107551</v>
      </c>
      <c r="AM14" s="44">
        <v>1802.698145025295</v>
      </c>
      <c r="AN14" s="44">
        <v>2089.455571685261</v>
      </c>
      <c r="AO14" s="44">
        <v>2281.3099494756852</v>
      </c>
    </row>
    <row r="15" spans="1:40" ht="14.25" customHeight="1">
      <c r="A15" s="21" t="s">
        <v>73</v>
      </c>
      <c r="B15" s="26">
        <v>724.95</v>
      </c>
      <c r="C15" s="26">
        <v>298.976</v>
      </c>
      <c r="D15" s="26">
        <v>1977.67</v>
      </c>
      <c r="E15" s="26">
        <v>810.583</v>
      </c>
      <c r="F15" s="52">
        <f t="shared" si="0"/>
        <v>2728.0088281950475</v>
      </c>
      <c r="G15" s="52">
        <f t="shared" si="1"/>
        <v>2711.1975543187414</v>
      </c>
      <c r="H15" s="55">
        <f t="shared" si="2"/>
        <v>-58.759086833574734</v>
      </c>
      <c r="I15" s="55">
        <f t="shared" si="3"/>
        <v>-59.0132327435821</v>
      </c>
      <c r="J15" s="45">
        <f t="shared" si="4"/>
        <v>-0.6162470481237081</v>
      </c>
      <c r="AK15" s="11" t="s">
        <v>73</v>
      </c>
      <c r="AL15" s="44">
        <v>1257.7658303464755</v>
      </c>
      <c r="AM15" s="44">
        <v>1875.4701211867948</v>
      </c>
      <c r="AN15" s="44">
        <v>2033.8047239356101</v>
      </c>
    </row>
    <row r="16" spans="1:40" ht="14.25" customHeight="1">
      <c r="A16" s="21" t="s">
        <v>74</v>
      </c>
      <c r="B16" s="26">
        <v>290.175</v>
      </c>
      <c r="C16" s="26">
        <v>400.55</v>
      </c>
      <c r="D16" s="26">
        <v>596.855</v>
      </c>
      <c r="E16" s="26">
        <v>1050.804</v>
      </c>
      <c r="F16" s="52">
        <f t="shared" si="0"/>
        <v>2056.879469285776</v>
      </c>
      <c r="G16" s="52">
        <f t="shared" si="1"/>
        <v>2623.402821120959</v>
      </c>
      <c r="H16" s="60">
        <f t="shared" si="2"/>
        <v>38.037391229430504</v>
      </c>
      <c r="I16" s="45">
        <f t="shared" si="3"/>
        <v>76.05683122366405</v>
      </c>
      <c r="J16" s="45">
        <f t="shared" si="4"/>
        <v>27.542856073715427</v>
      </c>
      <c r="AK16" s="11" t="s">
        <v>74</v>
      </c>
      <c r="AL16" s="44">
        <v>1208.1314720347007</v>
      </c>
      <c r="AM16" s="44">
        <v>1820.2368137782562</v>
      </c>
      <c r="AN16" s="44">
        <v>2116.3057779363553</v>
      </c>
    </row>
    <row r="17" spans="1:40" ht="14.25" customHeight="1">
      <c r="A17" s="21" t="s">
        <v>75</v>
      </c>
      <c r="B17" s="26">
        <v>489.316</v>
      </c>
      <c r="C17" s="26">
        <v>267.395</v>
      </c>
      <c r="D17" s="26">
        <v>1236.218</v>
      </c>
      <c r="E17" s="26">
        <v>769.143</v>
      </c>
      <c r="F17" s="52">
        <f t="shared" si="0"/>
        <v>2526.42055440656</v>
      </c>
      <c r="G17" s="52">
        <f t="shared" si="1"/>
        <v>2876.430000560968</v>
      </c>
      <c r="H17" s="60">
        <f t="shared" si="2"/>
        <v>-45.35330951777583</v>
      </c>
      <c r="I17" s="45">
        <f t="shared" si="3"/>
        <v>-37.782575565151134</v>
      </c>
      <c r="J17" s="45">
        <f t="shared" si="4"/>
        <v>13.853966060556488</v>
      </c>
      <c r="AK17" s="11" t="s">
        <v>75</v>
      </c>
      <c r="AL17" s="44">
        <v>1239.9888377284778</v>
      </c>
      <c r="AM17" s="44">
        <v>1883.1664282308059</v>
      </c>
      <c r="AN17" s="44">
        <v>1827.5917349483434</v>
      </c>
    </row>
    <row r="18" spans="1:40" ht="14.25" customHeight="1">
      <c r="A18" s="21" t="s">
        <v>76</v>
      </c>
      <c r="B18" s="26">
        <v>250.616</v>
      </c>
      <c r="C18" s="26">
        <v>532.6</v>
      </c>
      <c r="D18" s="52">
        <v>679.04148</v>
      </c>
      <c r="E18" s="52">
        <v>1510.875</v>
      </c>
      <c r="F18" s="52">
        <f t="shared" si="0"/>
        <v>2709.489737287324</v>
      </c>
      <c r="G18" s="52">
        <f>E18/C18*1000</f>
        <v>2836.791212917762</v>
      </c>
      <c r="H18" s="60">
        <f>+(C18/B18-1)*100</f>
        <v>112.51635968972451</v>
      </c>
      <c r="I18" s="45">
        <f>+(E18/D18-1)*100</f>
        <v>122.50113498221053</v>
      </c>
      <c r="J18" s="45">
        <f>+(G18/F18-1)*100</f>
        <v>4.6983560734165986</v>
      </c>
      <c r="AK18" s="11" t="s">
        <v>76</v>
      </c>
      <c r="AL18" s="44">
        <v>1297.674666477182</v>
      </c>
      <c r="AM18" s="44">
        <v>1915.0365448504986</v>
      </c>
      <c r="AN18" s="44">
        <v>1370.1346153846155</v>
      </c>
    </row>
    <row r="19" spans="1:10" ht="14.25" customHeight="1">
      <c r="A19" s="21" t="s">
        <v>174</v>
      </c>
      <c r="B19" s="26">
        <f>SUM(B7:B18)</f>
        <v>6881.3580661999995</v>
      </c>
      <c r="C19" s="26">
        <f>SUM(C7:C18)</f>
        <v>6467.142</v>
      </c>
      <c r="D19" s="26">
        <f>SUM(D7:D18)</f>
        <v>20827.74818</v>
      </c>
      <c r="E19" s="26">
        <f>SUM(E7:E18)</f>
        <v>16707.803440000003</v>
      </c>
      <c r="F19" s="52">
        <f t="shared" si="0"/>
        <v>3026.69153089158</v>
      </c>
      <c r="G19" s="52">
        <f>E19/C19*1000</f>
        <v>2583.4910444211687</v>
      </c>
      <c r="H19" s="60">
        <f>+(C19/B19-1)*100</f>
        <v>-6.019394169220094</v>
      </c>
      <c r="I19" s="45">
        <f>+(E19/D19-1)*100</f>
        <v>-19.78103779820136</v>
      </c>
      <c r="J19" s="45">
        <f>+(G19/F19-1)*100</f>
        <v>-14.643067585412528</v>
      </c>
    </row>
    <row r="20" spans="1:10" ht="14.25" customHeight="1">
      <c r="A20" s="47" t="s">
        <v>195</v>
      </c>
      <c r="B20" s="53"/>
      <c r="C20" s="53"/>
      <c r="D20" s="53"/>
      <c r="E20" s="53"/>
      <c r="F20" s="53"/>
      <c r="G20" s="53"/>
      <c r="H20" s="53"/>
      <c r="I20" s="53"/>
      <c r="J20" s="54"/>
    </row>
    <row r="21" spans="1:10" ht="14.25" customHeight="1">
      <c r="A21" s="57" t="s">
        <v>121</v>
      </c>
      <c r="B21" s="11"/>
      <c r="C21" s="11"/>
      <c r="D21" s="11"/>
      <c r="E21" s="11"/>
      <c r="F21" s="11"/>
      <c r="G21" s="11"/>
      <c r="H21" s="11"/>
      <c r="I21" s="11"/>
      <c r="J21" s="11"/>
    </row>
    <row r="22" ht="14.25" customHeight="1">
      <c r="A22" s="11"/>
    </row>
    <row r="23" spans="1:10" ht="14.25" customHeight="1">
      <c r="A23" s="214" t="s">
        <v>180</v>
      </c>
      <c r="B23" s="214"/>
      <c r="C23" s="214"/>
      <c r="D23" s="214"/>
      <c r="E23" s="214"/>
      <c r="F23" s="214"/>
      <c r="G23" s="214"/>
      <c r="H23" s="214"/>
      <c r="I23" s="214"/>
      <c r="J23" s="214"/>
    </row>
    <row r="24" spans="1:10" ht="14.25" customHeight="1">
      <c r="A24" s="49"/>
      <c r="B24" s="49"/>
      <c r="C24" s="49"/>
      <c r="D24" s="49"/>
      <c r="E24" s="49"/>
      <c r="F24" s="49"/>
      <c r="G24" s="49"/>
      <c r="H24" s="49"/>
      <c r="I24" s="49"/>
      <c r="J24" s="49"/>
    </row>
    <row r="25" spans="1:10" ht="14.25" customHeight="1">
      <c r="A25" s="224" t="s">
        <v>10</v>
      </c>
      <c r="B25" s="224"/>
      <c r="C25" s="224"/>
      <c r="D25" s="224"/>
      <c r="E25" s="224"/>
      <c r="F25" s="224"/>
      <c r="G25" s="224"/>
      <c r="H25" s="224"/>
      <c r="I25" s="224"/>
      <c r="J25" s="224"/>
    </row>
    <row r="26" spans="1:41" ht="14.25" customHeight="1">
      <c r="A26" s="38"/>
      <c r="B26" s="217" t="s">
        <v>115</v>
      </c>
      <c r="C26" s="217"/>
      <c r="D26" s="217" t="s">
        <v>116</v>
      </c>
      <c r="E26" s="217"/>
      <c r="F26" s="217" t="s">
        <v>117</v>
      </c>
      <c r="G26" s="217"/>
      <c r="H26" s="225" t="s">
        <v>261</v>
      </c>
      <c r="I26" s="225"/>
      <c r="J26" s="225"/>
      <c r="AL26" s="68">
        <v>2002</v>
      </c>
      <c r="AM26" s="68">
        <v>2003</v>
      </c>
      <c r="AN26" s="68">
        <v>2004</v>
      </c>
      <c r="AO26" s="68">
        <v>2005</v>
      </c>
    </row>
    <row r="27" spans="1:10" ht="14.25" customHeight="1">
      <c r="A27" s="21" t="s">
        <v>118</v>
      </c>
      <c r="B27" s="215" t="s">
        <v>100</v>
      </c>
      <c r="C27" s="215"/>
      <c r="D27" s="222" t="s">
        <v>206</v>
      </c>
      <c r="E27" s="222"/>
      <c r="F27" s="215" t="s">
        <v>204</v>
      </c>
      <c r="G27" s="215"/>
      <c r="H27" s="36" t="s">
        <v>115</v>
      </c>
      <c r="I27" s="36" t="s">
        <v>109</v>
      </c>
      <c r="J27" s="41" t="s">
        <v>109</v>
      </c>
    </row>
    <row r="28" spans="1:41" ht="14.25" customHeight="1">
      <c r="A28" s="21"/>
      <c r="B28" s="40">
        <v>2015</v>
      </c>
      <c r="C28" s="40">
        <v>2016</v>
      </c>
      <c r="D28" s="40">
        <v>2015</v>
      </c>
      <c r="E28" s="40">
        <v>2016</v>
      </c>
      <c r="F28" s="40">
        <v>2015</v>
      </c>
      <c r="G28" s="40">
        <v>2016</v>
      </c>
      <c r="H28" s="67" t="s">
        <v>119</v>
      </c>
      <c r="I28" s="67" t="s">
        <v>212</v>
      </c>
      <c r="J28" s="67" t="s">
        <v>120</v>
      </c>
      <c r="AK28" s="11" t="s">
        <v>65</v>
      </c>
      <c r="AL28" s="44">
        <v>1655</v>
      </c>
      <c r="AM28" s="44">
        <v>1342.7404608070217</v>
      </c>
      <c r="AN28" s="44">
        <v>1721.6315834327595</v>
      </c>
      <c r="AO28" s="44">
        <v>1861.2843601895734</v>
      </c>
    </row>
    <row r="29" spans="1:41" ht="14.25" customHeight="1">
      <c r="A29" s="38" t="s">
        <v>65</v>
      </c>
      <c r="B29" s="26">
        <v>789.7528615</v>
      </c>
      <c r="C29" s="26">
        <v>781.452</v>
      </c>
      <c r="D29" s="26">
        <v>2795.9437900000003</v>
      </c>
      <c r="E29" s="26">
        <v>1577.896</v>
      </c>
      <c r="F29" s="52">
        <f>D29/B29*1000</f>
        <v>3540.2768717919994</v>
      </c>
      <c r="G29" s="52">
        <f>E29/C29*1000</f>
        <v>2019.1847995782211</v>
      </c>
      <c r="H29" s="60">
        <f>+(C29/B29-1)*100</f>
        <v>-1.0510707722203083</v>
      </c>
      <c r="I29" s="60">
        <f>+(E29/D29-1)*100</f>
        <v>-43.56481680198586</v>
      </c>
      <c r="J29" s="45">
        <f>+(G29/F29-1)*100</f>
        <v>-42.96534218364225</v>
      </c>
      <c r="AK29" s="11" t="s">
        <v>66</v>
      </c>
      <c r="AL29" s="44">
        <v>1663</v>
      </c>
      <c r="AM29" s="44">
        <v>1474.3209876543208</v>
      </c>
      <c r="AN29" s="44">
        <v>1679.9958523741457</v>
      </c>
      <c r="AO29" s="44">
        <v>1992.5671812464268</v>
      </c>
    </row>
    <row r="30" spans="1:41" ht="14.25" customHeight="1">
      <c r="A30" s="21" t="s">
        <v>66</v>
      </c>
      <c r="B30" s="26">
        <v>247.05191</v>
      </c>
      <c r="C30" s="26">
        <v>738.927</v>
      </c>
      <c r="D30" s="26">
        <v>712.33866</v>
      </c>
      <c r="E30" s="26">
        <v>1754.826</v>
      </c>
      <c r="F30" s="52">
        <f aca="true" t="shared" si="5" ref="F30:F42">D30/B30*1000</f>
        <v>2883.3562144894972</v>
      </c>
      <c r="G30" s="52">
        <f aca="true" t="shared" si="6" ref="G30:G39">E30/C30*1000</f>
        <v>2374.829989971946</v>
      </c>
      <c r="H30" s="60">
        <f aca="true" t="shared" si="7" ref="H30:H39">+(C30/B30-1)*100</f>
        <v>199.09786975538867</v>
      </c>
      <c r="I30" s="60">
        <f aca="true" t="shared" si="8" ref="I30:I39">+(E30/D30-1)*100</f>
        <v>146.34715178872924</v>
      </c>
      <c r="J30" s="45">
        <f aca="true" t="shared" si="9" ref="J30:J39">+(G30/F30-1)*100</f>
        <v>-17.636607712987228</v>
      </c>
      <c r="AK30" s="11" t="s">
        <v>67</v>
      </c>
      <c r="AL30" s="44">
        <v>1625</v>
      </c>
      <c r="AM30" s="44">
        <v>1613.0959595959596</v>
      </c>
      <c r="AN30" s="44">
        <v>1721.989076296633</v>
      </c>
      <c r="AO30" s="44">
        <v>2183.2473253618627</v>
      </c>
    </row>
    <row r="31" spans="1:41" ht="14.25" customHeight="1">
      <c r="A31" s="21" t="s">
        <v>67</v>
      </c>
      <c r="B31" s="26">
        <v>949.195</v>
      </c>
      <c r="C31" s="26">
        <v>1494.55</v>
      </c>
      <c r="D31" s="26">
        <v>2566.2832599999997</v>
      </c>
      <c r="E31" s="26">
        <v>3231.87</v>
      </c>
      <c r="F31" s="52">
        <f t="shared" si="5"/>
        <v>2703.641780666775</v>
      </c>
      <c r="G31" s="52">
        <f t="shared" si="6"/>
        <v>2162.436853902512</v>
      </c>
      <c r="H31" s="60">
        <f t="shared" si="7"/>
        <v>57.454474581092384</v>
      </c>
      <c r="I31" s="60">
        <f t="shared" si="8"/>
        <v>25.935825182446948</v>
      </c>
      <c r="J31" s="45">
        <f t="shared" si="9"/>
        <v>-20.01762698869043</v>
      </c>
      <c r="AK31" s="11" t="s">
        <v>68</v>
      </c>
      <c r="AL31" s="44">
        <v>1489</v>
      </c>
      <c r="AM31" s="44">
        <v>1714.2857142857142</v>
      </c>
      <c r="AN31" s="44">
        <v>1834.6153846153845</v>
      </c>
      <c r="AO31" s="44">
        <v>2164.4781454183644</v>
      </c>
    </row>
    <row r="32" spans="1:41" ht="14.25" customHeight="1">
      <c r="A32" s="21" t="s">
        <v>68</v>
      </c>
      <c r="B32" s="26">
        <v>838.129</v>
      </c>
      <c r="C32" s="26">
        <v>1401.802</v>
      </c>
      <c r="D32" s="26">
        <v>2311.75987</v>
      </c>
      <c r="E32" s="26">
        <v>2998.347</v>
      </c>
      <c r="F32" s="52">
        <f t="shared" si="5"/>
        <v>2758.2387317465445</v>
      </c>
      <c r="G32" s="52">
        <f t="shared" si="6"/>
        <v>2138.9233286869335</v>
      </c>
      <c r="H32" s="60">
        <f t="shared" si="7"/>
        <v>67.2537282446974</v>
      </c>
      <c r="I32" s="60">
        <f t="shared" si="8"/>
        <v>29.69975986303457</v>
      </c>
      <c r="J32" s="45">
        <f t="shared" si="9"/>
        <v>-22.453292237958465</v>
      </c>
      <c r="AK32" s="11" t="s">
        <v>69</v>
      </c>
      <c r="AL32" s="44">
        <v>1484</v>
      </c>
      <c r="AM32" s="44">
        <v>1707.6124567474048</v>
      </c>
      <c r="AN32" s="44">
        <v>1807.299115419249</v>
      </c>
      <c r="AO32" s="44">
        <v>2106.8803770069594</v>
      </c>
    </row>
    <row r="33" spans="1:41" ht="14.25" customHeight="1">
      <c r="A33" s="21" t="s">
        <v>69</v>
      </c>
      <c r="B33" s="26">
        <v>960.1875</v>
      </c>
      <c r="C33" s="26">
        <v>939.2608</v>
      </c>
      <c r="D33" s="26">
        <v>2479.98266</v>
      </c>
      <c r="E33" s="26">
        <v>1970.4696499999998</v>
      </c>
      <c r="F33" s="52">
        <f t="shared" si="5"/>
        <v>2582.8108155959126</v>
      </c>
      <c r="G33" s="52">
        <f t="shared" si="6"/>
        <v>2097.8940566879824</v>
      </c>
      <c r="H33" s="60">
        <f t="shared" si="7"/>
        <v>-2.1794389116708945</v>
      </c>
      <c r="I33" s="60">
        <f t="shared" si="8"/>
        <v>-20.545023084959812</v>
      </c>
      <c r="J33" s="45">
        <f t="shared" si="9"/>
        <v>-18.774768789871633</v>
      </c>
      <c r="AK33" s="11" t="s">
        <v>70</v>
      </c>
      <c r="AL33" s="44">
        <v>1388</v>
      </c>
      <c r="AM33" s="44">
        <v>1766.8500687757908</v>
      </c>
      <c r="AN33" s="44">
        <v>1972.1962556984072</v>
      </c>
      <c r="AO33" s="44">
        <v>2248.071272582886</v>
      </c>
    </row>
    <row r="34" spans="1:41" ht="14.25" customHeight="1">
      <c r="A34" s="21" t="s">
        <v>70</v>
      </c>
      <c r="B34" s="26">
        <v>1045.36881</v>
      </c>
      <c r="C34" s="26">
        <v>595.846</v>
      </c>
      <c r="D34" s="26">
        <v>2973.0372899999998</v>
      </c>
      <c r="E34" s="26">
        <v>1247.503</v>
      </c>
      <c r="F34" s="52">
        <f t="shared" si="5"/>
        <v>2844.008030046353</v>
      </c>
      <c r="G34" s="52">
        <f t="shared" si="6"/>
        <v>2093.6668199501214</v>
      </c>
      <c r="H34" s="60">
        <f t="shared" si="7"/>
        <v>-43.00136044808912</v>
      </c>
      <c r="I34" s="60">
        <f t="shared" si="8"/>
        <v>-58.03944322541612</v>
      </c>
      <c r="J34" s="45">
        <f t="shared" si="9"/>
        <v>-26.383231065771707</v>
      </c>
      <c r="AK34" s="11" t="s">
        <v>71</v>
      </c>
      <c r="AL34" s="44">
        <v>1395</v>
      </c>
      <c r="AM34" s="44">
        <v>1753.9808917197452</v>
      </c>
      <c r="AN34" s="44">
        <v>2022.7564353336986</v>
      </c>
      <c r="AO34" s="44">
        <v>2240.219095477387</v>
      </c>
    </row>
    <row r="35" spans="1:41" ht="14.25" customHeight="1">
      <c r="A35" s="21" t="s">
        <v>71</v>
      </c>
      <c r="B35" s="26">
        <v>788.9099500000001</v>
      </c>
      <c r="C35" s="26">
        <v>1317.314</v>
      </c>
      <c r="D35" s="26">
        <v>2020.2738</v>
      </c>
      <c r="E35" s="26">
        <v>2790.617</v>
      </c>
      <c r="F35" s="52">
        <f t="shared" si="5"/>
        <v>2560.842083434237</v>
      </c>
      <c r="G35" s="52">
        <f t="shared" si="6"/>
        <v>2118.414440292899</v>
      </c>
      <c r="H35" s="60">
        <f t="shared" si="7"/>
        <v>66.97900691961102</v>
      </c>
      <c r="I35" s="60">
        <f t="shared" si="8"/>
        <v>38.13063358045827</v>
      </c>
      <c r="J35" s="45">
        <f t="shared" si="9"/>
        <v>-17.27664685000868</v>
      </c>
      <c r="AK35" s="11" t="s">
        <v>72</v>
      </c>
      <c r="AL35" s="44">
        <v>1360</v>
      </c>
      <c r="AM35" s="44">
        <v>1706.8852459016393</v>
      </c>
      <c r="AN35" s="44">
        <v>2042.5731485370293</v>
      </c>
      <c r="AO35" s="44">
        <v>2301.9812952516713</v>
      </c>
    </row>
    <row r="36" spans="1:40" ht="14.25" customHeight="1">
      <c r="A36" s="21" t="s">
        <v>72</v>
      </c>
      <c r="B36" s="26">
        <v>807.978</v>
      </c>
      <c r="C36" s="26">
        <v>1119.696</v>
      </c>
      <c r="D36" s="26">
        <v>2075.012</v>
      </c>
      <c r="E36" s="26">
        <v>2385.495</v>
      </c>
      <c r="F36" s="52">
        <f t="shared" si="5"/>
        <v>2568.1540834032617</v>
      </c>
      <c r="G36" s="52">
        <f t="shared" si="6"/>
        <v>2130.4845243709005</v>
      </c>
      <c r="H36" s="60">
        <f t="shared" si="7"/>
        <v>38.580010841879364</v>
      </c>
      <c r="I36" s="60">
        <f t="shared" si="8"/>
        <v>14.962949611857645</v>
      </c>
      <c r="J36" s="45">
        <f t="shared" si="9"/>
        <v>-17.042184573768683</v>
      </c>
      <c r="AK36" s="11" t="s">
        <v>73</v>
      </c>
      <c r="AL36" s="44">
        <v>1234</v>
      </c>
      <c r="AM36" s="44">
        <v>1752.549286199864</v>
      </c>
      <c r="AN36" s="44">
        <v>2071.725567416313</v>
      </c>
    </row>
    <row r="37" spans="1:40" ht="14.25" customHeight="1">
      <c r="A37" s="21" t="s">
        <v>73</v>
      </c>
      <c r="B37" s="26">
        <v>1070.51</v>
      </c>
      <c r="C37" s="26">
        <v>854.246</v>
      </c>
      <c r="D37" s="26">
        <v>2298.318</v>
      </c>
      <c r="E37" s="26">
        <v>1913.628</v>
      </c>
      <c r="F37" s="52">
        <f t="shared" si="5"/>
        <v>2146.937441032779</v>
      </c>
      <c r="G37" s="52">
        <f t="shared" si="6"/>
        <v>2240.136916063991</v>
      </c>
      <c r="H37" s="60">
        <f t="shared" si="7"/>
        <v>-20.20195981354681</v>
      </c>
      <c r="I37" s="60">
        <f t="shared" si="8"/>
        <v>-16.737892667594313</v>
      </c>
      <c r="J37" s="45">
        <f t="shared" si="9"/>
        <v>4.341042885086521</v>
      </c>
      <c r="AK37" s="11" t="s">
        <v>74</v>
      </c>
      <c r="AL37" s="44">
        <v>1398</v>
      </c>
      <c r="AM37" s="44">
        <v>1761.9783616692425</v>
      </c>
      <c r="AN37" s="44">
        <v>2129.962105263158</v>
      </c>
    </row>
    <row r="38" spans="1:40" ht="14.25" customHeight="1">
      <c r="A38" s="21" t="s">
        <v>74</v>
      </c>
      <c r="B38" s="26">
        <v>892.602</v>
      </c>
      <c r="C38" s="26">
        <v>970.901</v>
      </c>
      <c r="D38" s="26">
        <v>1947.899</v>
      </c>
      <c r="E38" s="26">
        <v>2125.06</v>
      </c>
      <c r="F38" s="52">
        <f t="shared" si="5"/>
        <v>2182.270485613969</v>
      </c>
      <c r="G38" s="52">
        <f t="shared" si="6"/>
        <v>2188.7504493249053</v>
      </c>
      <c r="H38" s="60">
        <f t="shared" si="7"/>
        <v>8.771994685201246</v>
      </c>
      <c r="I38" s="60">
        <f t="shared" si="8"/>
        <v>9.094978743764436</v>
      </c>
      <c r="J38" s="45">
        <f t="shared" si="9"/>
        <v>0.2969367800029321</v>
      </c>
      <c r="AK38" s="11" t="s">
        <v>75</v>
      </c>
      <c r="AL38" s="44">
        <v>1272</v>
      </c>
      <c r="AM38" s="44">
        <v>1793.103448275862</v>
      </c>
      <c r="AN38" s="44">
        <v>2001.4420562771709</v>
      </c>
    </row>
    <row r="39" spans="1:40" ht="14.25" customHeight="1">
      <c r="A39" s="21" t="s">
        <v>75</v>
      </c>
      <c r="B39" s="26">
        <v>713.545</v>
      </c>
      <c r="C39" s="26">
        <v>971.395</v>
      </c>
      <c r="D39" s="26">
        <v>1649.424</v>
      </c>
      <c r="E39" s="26">
        <v>2210.249</v>
      </c>
      <c r="F39" s="52">
        <f t="shared" si="5"/>
        <v>2311.5907195762006</v>
      </c>
      <c r="G39" s="52">
        <f t="shared" si="6"/>
        <v>2275.3349564286414</v>
      </c>
      <c r="H39" s="60">
        <f t="shared" si="7"/>
        <v>36.13647352304341</v>
      </c>
      <c r="I39" s="60">
        <f t="shared" si="8"/>
        <v>34.001263471369384</v>
      </c>
      <c r="J39" s="45">
        <f t="shared" si="9"/>
        <v>-1.5684334964887858</v>
      </c>
      <c r="AK39" s="11" t="s">
        <v>76</v>
      </c>
      <c r="AL39" s="44">
        <v>1327</v>
      </c>
      <c r="AM39" s="44">
        <v>1793.44262295082</v>
      </c>
      <c r="AN39" s="44">
        <v>1884.117563772801</v>
      </c>
    </row>
    <row r="40" spans="1:40" ht="14.25" customHeight="1">
      <c r="A40" s="21" t="s">
        <v>76</v>
      </c>
      <c r="B40" s="26">
        <v>590.54438</v>
      </c>
      <c r="C40" s="26">
        <v>513.173</v>
      </c>
      <c r="D40" s="26">
        <v>1251.34604</v>
      </c>
      <c r="E40" s="26">
        <v>1172.571</v>
      </c>
      <c r="F40" s="52">
        <f t="shared" si="5"/>
        <v>2118.9703642594986</v>
      </c>
      <c r="G40" s="52">
        <f>E40/C40*1000</f>
        <v>2284.9428945014643</v>
      </c>
      <c r="H40" s="60">
        <f>+(C40/B40-1)*100</f>
        <v>-13.101704566217364</v>
      </c>
      <c r="I40" s="60">
        <f>+(E40/D40-1)*100</f>
        <v>-6.295224301025481</v>
      </c>
      <c r="J40" s="45">
        <f>+(G40/F40-1)*100</f>
        <v>7.832697098619734</v>
      </c>
      <c r="AK40" s="11"/>
      <c r="AM40" s="44"/>
      <c r="AN40" s="44"/>
    </row>
    <row r="41" spans="1:10" ht="14.25" customHeight="1">
      <c r="A41" s="21" t="s">
        <v>262</v>
      </c>
      <c r="B41" s="26">
        <f>SUM(B29:B40)</f>
        <v>9693.7744115</v>
      </c>
      <c r="C41" s="26">
        <f>SUM(C29:C40)</f>
        <v>11698.5628</v>
      </c>
      <c r="D41" s="26">
        <f>SUM(D29:D40)</f>
        <v>25081.61837</v>
      </c>
      <c r="E41" s="26">
        <f>SUM(E29:E40)</f>
        <v>25378.53165</v>
      </c>
      <c r="F41" s="52">
        <f t="shared" si="5"/>
        <v>2587.394476628728</v>
      </c>
      <c r="G41" s="52">
        <f>E41/C41*1000</f>
        <v>2169.3717496648396</v>
      </c>
      <c r="H41" s="60">
        <f>+(C41/B41-1)*100</f>
        <v>20.681194995848685</v>
      </c>
      <c r="I41" s="60">
        <f>+(E41/D41-1)*100</f>
        <v>1.1837883649291836</v>
      </c>
      <c r="J41" s="45">
        <f>+(G41/F41-1)*100</f>
        <v>-16.15612658756833</v>
      </c>
    </row>
    <row r="42" spans="1:10" ht="14.25" customHeight="1">
      <c r="A42" s="24" t="s">
        <v>172</v>
      </c>
      <c r="B42" s="28">
        <f>B19+B41</f>
        <v>16575.1324777</v>
      </c>
      <c r="C42" s="28">
        <f>C19+C41</f>
        <v>18165.7048</v>
      </c>
      <c r="D42" s="28">
        <f>D19+D41</f>
        <v>45909.36655</v>
      </c>
      <c r="E42" s="28">
        <f>E19+E41</f>
        <v>42086.33509000001</v>
      </c>
      <c r="F42" s="52">
        <f t="shared" si="5"/>
        <v>2769.773732533719</v>
      </c>
      <c r="G42" s="52">
        <f>E42/C42*1000</f>
        <v>2316.8016629886006</v>
      </c>
      <c r="H42" s="60">
        <f>+(C42/B42-1)*100</f>
        <v>9.596136407596955</v>
      </c>
      <c r="I42" s="60">
        <f>+(E42/D42-1)*100</f>
        <v>-8.327345261530272</v>
      </c>
      <c r="J42" s="45">
        <f>+(G42/F42-1)*100</f>
        <v>-16.35411818028727</v>
      </c>
    </row>
    <row r="43" spans="1:10" ht="14.25" customHeight="1">
      <c r="A43" s="47" t="s">
        <v>196</v>
      </c>
      <c r="B43" s="53"/>
      <c r="C43" s="53"/>
      <c r="D43" s="53"/>
      <c r="E43" s="53"/>
      <c r="F43" s="53"/>
      <c r="G43" s="70"/>
      <c r="H43" s="53"/>
      <c r="I43" s="53"/>
      <c r="J43" s="54"/>
    </row>
    <row r="44" ht="12">
      <c r="A44" s="57" t="s">
        <v>121</v>
      </c>
    </row>
    <row r="46" spans="2:5" ht="12">
      <c r="B46" s="29"/>
      <c r="C46" s="29"/>
      <c r="D46" s="29"/>
      <c r="E46" s="29"/>
    </row>
  </sheetData>
  <sheetProtection/>
  <mergeCells count="18">
    <mergeCell ref="F26:G26"/>
    <mergeCell ref="H26:J26"/>
    <mergeCell ref="A1:J1"/>
    <mergeCell ref="A3:J3"/>
    <mergeCell ref="B4:C4"/>
    <mergeCell ref="D4:E4"/>
    <mergeCell ref="F4:G4"/>
    <mergeCell ref="H4:J4"/>
    <mergeCell ref="B27:C27"/>
    <mergeCell ref="D27:E27"/>
    <mergeCell ref="F27:G27"/>
    <mergeCell ref="B5:C5"/>
    <mergeCell ref="D5:E5"/>
    <mergeCell ref="F5:G5"/>
    <mergeCell ref="A23:J23"/>
    <mergeCell ref="A25:J25"/>
    <mergeCell ref="B26:C26"/>
    <mergeCell ref="D26:E26"/>
  </mergeCells>
  <printOptions horizontalCentered="1"/>
  <pageMargins left="0.5905511811023623" right="0.5905511811023623" top="0.9448818897637796" bottom="0.7874015748031497" header="0.5118110236220472" footer="0.1968503937007874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I38"/>
  <sheetViews>
    <sheetView zoomScalePageLayoutView="0" workbookViewId="0" topLeftCell="A1">
      <selection activeCell="A38" sqref="A38"/>
    </sheetView>
  </sheetViews>
  <sheetFormatPr defaultColWidth="10.90625" defaultRowHeight="18"/>
  <cols>
    <col min="1" max="1" width="8.453125" style="10" customWidth="1"/>
    <col min="2" max="5" width="8.36328125" style="10" customWidth="1"/>
    <col min="6" max="6" width="7.99609375" style="10" customWidth="1"/>
    <col min="7" max="7" width="8.453125" style="10" customWidth="1"/>
    <col min="8" max="45" width="7.8125" style="10" customWidth="1"/>
    <col min="46" max="46" width="1.99609375" style="10" customWidth="1"/>
    <col min="47" max="53" width="2.99609375" style="30" customWidth="1"/>
    <col min="54" max="56" width="3.453125" style="10" customWidth="1"/>
    <col min="57" max="57" width="4.0859375" style="10" customWidth="1"/>
    <col min="58" max="59" width="3.90625" style="10" customWidth="1"/>
    <col min="60" max="60" width="4.6328125" style="10" customWidth="1"/>
    <col min="61" max="61" width="5.0859375" style="10" customWidth="1"/>
    <col min="62" max="16384" width="10.90625" style="10" customWidth="1"/>
  </cols>
  <sheetData>
    <row r="1" ht="15" customHeight="1">
      <c r="A1" s="65"/>
    </row>
    <row r="2" ht="15" customHeight="1"/>
    <row r="3" spans="46:61" ht="15" customHeight="1">
      <c r="AT3" s="30"/>
      <c r="AU3" s="71">
        <v>2002</v>
      </c>
      <c r="AV3" s="71">
        <v>2003</v>
      </c>
      <c r="AW3" s="71">
        <v>2004</v>
      </c>
      <c r="AX3" s="71">
        <v>2005</v>
      </c>
      <c r="AY3" s="30">
        <v>2006</v>
      </c>
      <c r="AZ3" s="30">
        <v>2007</v>
      </c>
      <c r="BA3" s="30">
        <v>2008</v>
      </c>
      <c r="BB3" s="10">
        <v>2009</v>
      </c>
      <c r="BC3" s="10">
        <v>2010</v>
      </c>
      <c r="BD3" s="10">
        <v>2011</v>
      </c>
      <c r="BE3" s="10">
        <v>2012</v>
      </c>
      <c r="BF3" s="10">
        <v>2013</v>
      </c>
      <c r="BG3" s="10">
        <v>2014</v>
      </c>
      <c r="BH3" s="10">
        <v>2015</v>
      </c>
      <c r="BI3" s="10">
        <v>2016</v>
      </c>
    </row>
    <row r="4" spans="46:61" ht="15" customHeight="1">
      <c r="AT4" s="33" t="s">
        <v>65</v>
      </c>
      <c r="AU4" s="32"/>
      <c r="AV4" s="32">
        <v>1283.6596508402677</v>
      </c>
      <c r="AW4" s="32">
        <v>1912.8309303526378</v>
      </c>
      <c r="AX4" s="32">
        <v>1974.6812257837266</v>
      </c>
      <c r="AY4" s="31">
        <v>2210</v>
      </c>
      <c r="AZ4" s="31">
        <v>2488</v>
      </c>
      <c r="BA4" s="31">
        <v>4531</v>
      </c>
      <c r="BB4" s="29"/>
      <c r="BC4" s="29"/>
      <c r="BD4" s="29"/>
      <c r="BE4" s="29">
        <v>4094.3956249999997</v>
      </c>
      <c r="BF4" s="29">
        <v>3473.2519289340103</v>
      </c>
      <c r="BG4" s="29">
        <v>4791.836734693878</v>
      </c>
      <c r="BH4" s="29">
        <v>3190.0316964285716</v>
      </c>
      <c r="BI4" s="29">
        <v>2757</v>
      </c>
    </row>
    <row r="5" spans="46:61" ht="15" customHeight="1">
      <c r="AT5" s="33" t="s">
        <v>66</v>
      </c>
      <c r="AU5" s="32"/>
      <c r="AV5" s="32">
        <v>1610.5391035902128</v>
      </c>
      <c r="AW5" s="32">
        <v>1871.573051997839</v>
      </c>
      <c r="AX5" s="32">
        <v>1690.9350100552401</v>
      </c>
      <c r="AY5" s="31">
        <v>2288</v>
      </c>
      <c r="AZ5" s="31"/>
      <c r="BA5" s="31"/>
      <c r="BB5" s="29">
        <v>1900</v>
      </c>
      <c r="BC5" s="29">
        <v>4081</v>
      </c>
      <c r="BD5" s="29">
        <v>3435</v>
      </c>
      <c r="BE5" s="29">
        <v>3895.5594</v>
      </c>
      <c r="BF5" s="29">
        <v>3710.885077344731</v>
      </c>
      <c r="BG5" s="29">
        <v>4761.494252873563</v>
      </c>
      <c r="BH5" s="29">
        <v>3057.6373861673674</v>
      </c>
      <c r="BI5" s="29">
        <v>3011</v>
      </c>
    </row>
    <row r="6" spans="46:61" ht="15" customHeight="1">
      <c r="AT6" s="33" t="s">
        <v>67</v>
      </c>
      <c r="AU6" s="32">
        <v>1400</v>
      </c>
      <c r="AV6" s="32">
        <v>1724.2656325739215</v>
      </c>
      <c r="AW6" s="32">
        <v>1964.979251164555</v>
      </c>
      <c r="AX6" s="32">
        <v>2227.3176044944394</v>
      </c>
      <c r="AY6" s="31">
        <v>2259</v>
      </c>
      <c r="AZ6" s="31">
        <v>2658</v>
      </c>
      <c r="BA6" s="31">
        <v>4942</v>
      </c>
      <c r="BB6" s="29">
        <v>2459</v>
      </c>
      <c r="BC6" s="29">
        <v>3788</v>
      </c>
      <c r="BD6" s="29">
        <v>3902</v>
      </c>
      <c r="BE6" s="29">
        <v>3889.941026502729</v>
      </c>
      <c r="BF6" s="29">
        <v>3668.5952677279306</v>
      </c>
      <c r="BG6" s="29">
        <v>4753.590443686006</v>
      </c>
      <c r="BH6" s="29">
        <v>3464.885520542481</v>
      </c>
      <c r="BI6" s="29">
        <v>2587</v>
      </c>
    </row>
    <row r="7" spans="46:61" ht="15" customHeight="1">
      <c r="AT7" s="33" t="s">
        <v>68</v>
      </c>
      <c r="AU7" s="32">
        <v>1373.3333333333333</v>
      </c>
      <c r="AV7" s="32">
        <v>1653.3333333333333</v>
      </c>
      <c r="AW7" s="32">
        <v>2070.927922149037</v>
      </c>
      <c r="AX7" s="32">
        <v>2196.0351847984966</v>
      </c>
      <c r="AY7" s="31">
        <v>2315</v>
      </c>
      <c r="AZ7" s="31">
        <v>2674</v>
      </c>
      <c r="BA7" s="31"/>
      <c r="BB7" s="29">
        <v>2244</v>
      </c>
      <c r="BC7" s="29"/>
      <c r="BD7" s="29">
        <v>4221</v>
      </c>
      <c r="BE7" s="29">
        <v>3861.471456841445</v>
      </c>
      <c r="BF7" s="29">
        <v>4109.609035506094</v>
      </c>
      <c r="BG7" s="29">
        <v>5247.048</v>
      </c>
      <c r="BH7" s="29">
        <v>3316.961982635084</v>
      </c>
      <c r="BI7" s="29">
        <v>2533</v>
      </c>
    </row>
    <row r="8" spans="46:61" ht="15" customHeight="1">
      <c r="AT8" s="33" t="s">
        <v>69</v>
      </c>
      <c r="AU8" s="32">
        <v>1158.4</v>
      </c>
      <c r="AV8" s="32">
        <v>1672.3809523809523</v>
      </c>
      <c r="AW8" s="32">
        <v>1939.6330096915835</v>
      </c>
      <c r="AX8" s="32">
        <v>2261.4320518182685</v>
      </c>
      <c r="AY8" s="31">
        <v>2319</v>
      </c>
      <c r="AZ8" s="31">
        <v>3164</v>
      </c>
      <c r="BA8" s="31">
        <v>5399</v>
      </c>
      <c r="BB8" s="29">
        <v>2095</v>
      </c>
      <c r="BC8" s="29">
        <v>3703</v>
      </c>
      <c r="BD8" s="29">
        <v>3946</v>
      </c>
      <c r="BE8" s="29">
        <v>3847.5435457397502</v>
      </c>
      <c r="BF8" s="29">
        <v>3480.6049990963315</v>
      </c>
      <c r="BG8" s="29">
        <v>5582.347328244275</v>
      </c>
      <c r="BH8" s="29">
        <v>3641.9496026490065</v>
      </c>
      <c r="BI8" s="29">
        <v>2630.36</v>
      </c>
    </row>
    <row r="9" spans="46:61" ht="15" customHeight="1">
      <c r="AT9" s="33" t="s">
        <v>70</v>
      </c>
      <c r="AU9" s="32">
        <v>1456.5650954140162</v>
      </c>
      <c r="AV9" s="32">
        <v>1773.7931034482758</v>
      </c>
      <c r="AW9" s="32">
        <v>1979.6348196754323</v>
      </c>
      <c r="AX9" s="32">
        <v>2293.7071991713183</v>
      </c>
      <c r="AY9" s="31">
        <v>2486</v>
      </c>
      <c r="AZ9" s="31"/>
      <c r="BA9" s="31">
        <v>4701</v>
      </c>
      <c r="BB9" s="29">
        <v>2216</v>
      </c>
      <c r="BC9" s="29"/>
      <c r="BD9" s="29">
        <v>3912</v>
      </c>
      <c r="BE9" s="29">
        <v>3493.6089391876994</v>
      </c>
      <c r="BF9" s="29">
        <v>3621.6912217141685</v>
      </c>
      <c r="BG9" s="29">
        <v>4767.286850778753</v>
      </c>
      <c r="BH9" s="29">
        <v>3200.039753561235</v>
      </c>
      <c r="BI9" s="29">
        <v>2301</v>
      </c>
    </row>
    <row r="10" spans="46:61" ht="15" customHeight="1">
      <c r="AT10" s="33" t="s">
        <v>71</v>
      </c>
      <c r="AU10" s="32">
        <v>1285.8010794140325</v>
      </c>
      <c r="AV10" s="32">
        <v>1868.0769230769229</v>
      </c>
      <c r="AW10" s="32">
        <v>1918.9186717513971</v>
      </c>
      <c r="AX10" s="32">
        <v>2359.879618728304</v>
      </c>
      <c r="AY10" s="31">
        <v>2325</v>
      </c>
      <c r="AZ10" s="31">
        <v>3627</v>
      </c>
      <c r="BA10" s="31">
        <v>4499</v>
      </c>
      <c r="BB10" s="29">
        <v>2214</v>
      </c>
      <c r="BC10" s="29">
        <v>3671</v>
      </c>
      <c r="BD10" s="29">
        <v>4268</v>
      </c>
      <c r="BE10" s="29">
        <v>3284.815670221822</v>
      </c>
      <c r="BF10" s="29">
        <v>4506.693714285714</v>
      </c>
      <c r="BG10" s="29">
        <v>4753.112748941508</v>
      </c>
      <c r="BH10" s="29">
        <v>3042.4920193745015</v>
      </c>
      <c r="BI10" s="29">
        <v>2619</v>
      </c>
    </row>
    <row r="11" spans="46:61" ht="15" customHeight="1">
      <c r="AT11" s="33" t="s">
        <v>72</v>
      </c>
      <c r="AU11" s="32">
        <v>1192.217286107551</v>
      </c>
      <c r="AV11" s="32">
        <v>1802.698145025295</v>
      </c>
      <c r="AW11" s="32">
        <v>2089.455571685261</v>
      </c>
      <c r="AX11" s="32">
        <v>2281.3099494756852</v>
      </c>
      <c r="AY11" s="31">
        <v>2401</v>
      </c>
      <c r="AZ11" s="31">
        <v>4531</v>
      </c>
      <c r="BA11" s="31">
        <v>8752.83</v>
      </c>
      <c r="BB11" s="29">
        <v>2265</v>
      </c>
      <c r="BC11" s="29">
        <v>3471</v>
      </c>
      <c r="BD11" s="29">
        <v>4364</v>
      </c>
      <c r="BE11" s="29">
        <v>3863.567090746914</v>
      </c>
      <c r="BF11" s="29">
        <v>4526.998208931978</v>
      </c>
      <c r="BG11" s="29">
        <v>4584.386105534945</v>
      </c>
      <c r="BH11" s="29">
        <v>3058.2395751376866</v>
      </c>
      <c r="BI11" s="29">
        <v>2566</v>
      </c>
    </row>
    <row r="12" spans="46:61" ht="15" customHeight="1">
      <c r="AT12" s="33" t="s">
        <v>73</v>
      </c>
      <c r="AU12" s="32">
        <v>1257.7658303464755</v>
      </c>
      <c r="AV12" s="32">
        <v>1875.4701211867948</v>
      </c>
      <c r="AW12" s="32">
        <v>2033.8047239356101</v>
      </c>
      <c r="AX12" s="32">
        <v>2447</v>
      </c>
      <c r="AY12" s="31">
        <v>2349</v>
      </c>
      <c r="AZ12" s="31">
        <v>4371</v>
      </c>
      <c r="BA12" s="31"/>
      <c r="BB12" s="29">
        <v>2557</v>
      </c>
      <c r="BC12" s="29">
        <v>2502</v>
      </c>
      <c r="BD12" s="29">
        <v>3962</v>
      </c>
      <c r="BE12" s="29">
        <v>3416.530127239804</v>
      </c>
      <c r="BF12" s="29">
        <v>5138.643424980907</v>
      </c>
      <c r="BG12" s="29">
        <v>4431.649956900604</v>
      </c>
      <c r="BH12" s="29">
        <v>2728.008828195048</v>
      </c>
      <c r="BI12" s="29">
        <v>2711.19</v>
      </c>
    </row>
    <row r="13" spans="46:61" ht="15" customHeight="1">
      <c r="AT13" s="33" t="s">
        <v>74</v>
      </c>
      <c r="AU13" s="32">
        <v>1208.1314720347007</v>
      </c>
      <c r="AV13" s="32">
        <v>1820.2368137782562</v>
      </c>
      <c r="AW13" s="32">
        <v>2116.3057779363553</v>
      </c>
      <c r="AX13" s="32">
        <v>2270</v>
      </c>
      <c r="AY13" s="31">
        <v>2195</v>
      </c>
      <c r="AZ13" s="31">
        <v>3166</v>
      </c>
      <c r="BA13" s="31">
        <v>4924</v>
      </c>
      <c r="BB13" s="29">
        <v>3336</v>
      </c>
      <c r="BC13" s="29">
        <v>3562</v>
      </c>
      <c r="BD13" s="29">
        <v>4142</v>
      </c>
      <c r="BE13" s="29">
        <v>3411.454263892168</v>
      </c>
      <c r="BF13" s="29">
        <v>4948.421970797774</v>
      </c>
      <c r="BG13" s="29">
        <v>4409.276177833023</v>
      </c>
      <c r="BH13" s="29">
        <v>2056.879469285776</v>
      </c>
      <c r="BI13" s="29">
        <v>2623</v>
      </c>
    </row>
    <row r="14" spans="46:61" ht="15" customHeight="1">
      <c r="AT14" s="33" t="s">
        <v>75</v>
      </c>
      <c r="AU14" s="32">
        <v>1239.9888377284778</v>
      </c>
      <c r="AV14" s="32">
        <v>1883.1664282308059</v>
      </c>
      <c r="AW14" s="32">
        <v>1827.5917349483434</v>
      </c>
      <c r="AX14" s="32">
        <v>2230</v>
      </c>
      <c r="AY14" s="31">
        <v>2811</v>
      </c>
      <c r="AZ14" s="31">
        <v>2476</v>
      </c>
      <c r="BA14" s="31">
        <v>3700</v>
      </c>
      <c r="BB14" s="29"/>
      <c r="BC14" s="29">
        <v>4142.51</v>
      </c>
      <c r="BD14" s="29">
        <v>4640</v>
      </c>
      <c r="BE14" s="29">
        <v>3640.248588865649</v>
      </c>
      <c r="BF14" s="29">
        <v>5184.29635</v>
      </c>
      <c r="BG14" s="29">
        <v>4415.965289064314</v>
      </c>
      <c r="BH14" s="29">
        <v>2526.42055440656</v>
      </c>
      <c r="BI14" s="29">
        <v>2876</v>
      </c>
    </row>
    <row r="15" spans="46:61" ht="15" customHeight="1">
      <c r="AT15" s="33" t="s">
        <v>76</v>
      </c>
      <c r="AU15" s="32">
        <v>1297.674666477182</v>
      </c>
      <c r="AV15" s="32">
        <v>1915.0365448504986</v>
      </c>
      <c r="AW15" s="32">
        <v>1370.1346153846155</v>
      </c>
      <c r="AX15" s="32">
        <v>2252</v>
      </c>
      <c r="AY15" s="31">
        <v>2557</v>
      </c>
      <c r="AZ15" s="31"/>
      <c r="BA15" s="31"/>
      <c r="BB15" s="29">
        <v>2375.28</v>
      </c>
      <c r="BC15" s="29"/>
      <c r="BD15" s="29"/>
      <c r="BE15" s="29">
        <v>3391.4602500000005</v>
      </c>
      <c r="BF15" s="29">
        <v>5283.042486126526</v>
      </c>
      <c r="BG15" s="29">
        <v>3080.690485748695</v>
      </c>
      <c r="BH15" s="29">
        <v>2709.489737287324</v>
      </c>
      <c r="BI15" s="29">
        <v>2837</v>
      </c>
    </row>
    <row r="16" spans="47:50" ht="15" customHeight="1">
      <c r="AU16" s="32"/>
      <c r="AV16" s="33"/>
      <c r="AW16" s="33"/>
      <c r="AX16" s="33"/>
    </row>
    <row r="17" spans="47:50" ht="15" customHeight="1">
      <c r="AU17" s="32"/>
      <c r="AV17" s="33"/>
      <c r="AW17" s="33"/>
      <c r="AX17" s="33"/>
    </row>
    <row r="18" spans="47:50" ht="15" customHeight="1">
      <c r="AU18" s="32"/>
      <c r="AV18" s="33"/>
      <c r="AW18" s="33"/>
      <c r="AX18" s="33"/>
    </row>
    <row r="19" spans="47:50" ht="15" customHeight="1">
      <c r="AU19" s="32"/>
      <c r="AV19" s="33"/>
      <c r="AW19" s="33"/>
      <c r="AX19" s="33"/>
    </row>
    <row r="20" spans="47:50" ht="15" customHeight="1">
      <c r="AU20" s="32"/>
      <c r="AV20" s="33"/>
      <c r="AW20" s="33"/>
      <c r="AX20" s="33"/>
    </row>
    <row r="21" spans="47:50" ht="15" customHeight="1">
      <c r="AU21" s="32"/>
      <c r="AV21" s="33"/>
      <c r="AW21" s="33"/>
      <c r="AX21" s="33"/>
    </row>
    <row r="22" spans="47:50" ht="15" customHeight="1">
      <c r="AU22" s="32"/>
      <c r="AV22" s="33"/>
      <c r="AW22" s="33"/>
      <c r="AX22" s="33"/>
    </row>
    <row r="23" spans="47:50" ht="15" customHeight="1">
      <c r="AU23" s="32"/>
      <c r="AV23" s="33"/>
      <c r="AW23" s="33"/>
      <c r="AX23" s="33"/>
    </row>
    <row r="24" spans="47:50" ht="15" customHeight="1">
      <c r="AU24" s="32"/>
      <c r="AV24" s="33"/>
      <c r="AW24" s="33"/>
      <c r="AX24" s="33"/>
    </row>
    <row r="25" spans="47:61" ht="15" customHeight="1">
      <c r="AU25" s="71">
        <v>2002</v>
      </c>
      <c r="AV25" s="71">
        <v>2003</v>
      </c>
      <c r="AW25" s="71">
        <v>2004</v>
      </c>
      <c r="AX25" s="71">
        <v>2005</v>
      </c>
      <c r="AY25" s="30">
        <v>2006</v>
      </c>
      <c r="AZ25" s="30">
        <v>2007</v>
      </c>
      <c r="BA25" s="30">
        <v>2008</v>
      </c>
      <c r="BB25" s="10">
        <v>2009</v>
      </c>
      <c r="BC25" s="10">
        <v>2010</v>
      </c>
      <c r="BD25" s="10">
        <v>2011</v>
      </c>
      <c r="BE25" s="10">
        <v>2012</v>
      </c>
      <c r="BF25" s="10">
        <v>2013</v>
      </c>
      <c r="BG25" s="10">
        <v>2014</v>
      </c>
      <c r="BH25" s="10">
        <v>2015</v>
      </c>
      <c r="BI25" s="10">
        <v>2016</v>
      </c>
    </row>
    <row r="26" spans="46:61" ht="15" customHeight="1">
      <c r="AT26" s="11" t="s">
        <v>65</v>
      </c>
      <c r="AU26" s="32">
        <v>1655</v>
      </c>
      <c r="AV26" s="32">
        <v>1342.7404608070217</v>
      </c>
      <c r="AW26" s="32">
        <v>1721.6315834327595</v>
      </c>
      <c r="AX26" s="32">
        <v>1861.2843601895734</v>
      </c>
      <c r="AY26" s="31">
        <v>2347</v>
      </c>
      <c r="AZ26" s="31">
        <v>2174</v>
      </c>
      <c r="BA26" s="31">
        <v>4885</v>
      </c>
      <c r="BB26" s="29">
        <v>2180</v>
      </c>
      <c r="BC26" s="29">
        <v>2201</v>
      </c>
      <c r="BD26" s="29">
        <v>3057</v>
      </c>
      <c r="BE26" s="29">
        <v>3376.5041997729854</v>
      </c>
      <c r="BF26" s="29">
        <v>3640.0893147807164</v>
      </c>
      <c r="BG26" s="29">
        <v>4431.578947368421</v>
      </c>
      <c r="BH26" s="29">
        <v>3540.2768717919994</v>
      </c>
      <c r="BI26" s="29">
        <v>2019</v>
      </c>
    </row>
    <row r="27" spans="46:61" ht="15" customHeight="1">
      <c r="AT27" s="11" t="s">
        <v>66</v>
      </c>
      <c r="AU27" s="32">
        <v>1663</v>
      </c>
      <c r="AV27" s="32">
        <v>1474.3209876543208</v>
      </c>
      <c r="AW27" s="32">
        <v>1679.9958523741457</v>
      </c>
      <c r="AX27" s="32">
        <v>1992.5671812464268</v>
      </c>
      <c r="AY27" s="31">
        <v>2258</v>
      </c>
      <c r="AZ27" s="31">
        <v>2295</v>
      </c>
      <c r="BA27" s="31">
        <v>3670.7</v>
      </c>
      <c r="BB27" s="29">
        <v>2115</v>
      </c>
      <c r="BC27" s="29"/>
      <c r="BD27" s="29">
        <v>2973</v>
      </c>
      <c r="BE27" s="29">
        <v>3362.222621399389</v>
      </c>
      <c r="BF27" s="29">
        <v>3716.2948861576265</v>
      </c>
      <c r="BG27" s="29">
        <v>4340</v>
      </c>
      <c r="BH27" s="29">
        <v>2883.3562144894972</v>
      </c>
      <c r="BI27" s="29">
        <v>2375</v>
      </c>
    </row>
    <row r="28" spans="46:61" ht="15" customHeight="1">
      <c r="AT28" s="11" t="s">
        <v>67</v>
      </c>
      <c r="AU28" s="32">
        <v>1625</v>
      </c>
      <c r="AV28" s="32">
        <v>1613.0959595959596</v>
      </c>
      <c r="AW28" s="32">
        <v>1721.989076296633</v>
      </c>
      <c r="AX28" s="32">
        <v>2183.2473253618627</v>
      </c>
      <c r="AY28" s="31">
        <v>2323</v>
      </c>
      <c r="AZ28" s="31">
        <v>2369</v>
      </c>
      <c r="BA28" s="31">
        <v>3742</v>
      </c>
      <c r="BB28" s="29">
        <v>2230</v>
      </c>
      <c r="BC28" s="29">
        <v>2873</v>
      </c>
      <c r="BD28" s="29">
        <v>3001</v>
      </c>
      <c r="BE28" s="29">
        <v>3342.9144171260073</v>
      </c>
      <c r="BF28" s="29">
        <v>3826.5744216726066</v>
      </c>
      <c r="BG28" s="29">
        <v>4370.29381533052</v>
      </c>
      <c r="BH28" s="29">
        <v>2703.641780666775</v>
      </c>
      <c r="BI28" s="29">
        <v>2162</v>
      </c>
    </row>
    <row r="29" spans="46:61" ht="15" customHeight="1">
      <c r="AT29" s="11" t="s">
        <v>68</v>
      </c>
      <c r="AU29" s="32">
        <v>1489</v>
      </c>
      <c r="AV29" s="32">
        <v>1714.2857142857142</v>
      </c>
      <c r="AW29" s="32">
        <v>1834.6153846153845</v>
      </c>
      <c r="AX29" s="32">
        <v>2164.4781454183644</v>
      </c>
      <c r="AY29" s="31">
        <v>2248</v>
      </c>
      <c r="AZ29" s="31">
        <v>1647</v>
      </c>
      <c r="BA29" s="31">
        <v>3397</v>
      </c>
      <c r="BB29" s="29">
        <v>2113</v>
      </c>
      <c r="BC29" s="29">
        <v>5212</v>
      </c>
      <c r="BD29" s="29">
        <v>3697</v>
      </c>
      <c r="BE29" s="29">
        <v>3212.0341709359363</v>
      </c>
      <c r="BF29" s="29">
        <v>3997.019335570079</v>
      </c>
      <c r="BG29" s="29"/>
      <c r="BH29" s="29">
        <v>2758.2387317465445</v>
      </c>
      <c r="BI29" s="29">
        <v>2139</v>
      </c>
    </row>
    <row r="30" spans="46:61" ht="15" customHeight="1">
      <c r="AT30" s="11" t="s">
        <v>69</v>
      </c>
      <c r="AU30" s="32">
        <v>1484</v>
      </c>
      <c r="AV30" s="32">
        <v>1707.6124567474048</v>
      </c>
      <c r="AW30" s="32">
        <v>1807.299115419249</v>
      </c>
      <c r="AX30" s="32">
        <v>2106.8803770069594</v>
      </c>
      <c r="AY30" s="31">
        <v>2208</v>
      </c>
      <c r="AZ30" s="31">
        <v>2642</v>
      </c>
      <c r="BA30" s="31">
        <v>3402</v>
      </c>
      <c r="BB30" s="29">
        <v>2288</v>
      </c>
      <c r="BC30" s="29">
        <v>2656</v>
      </c>
      <c r="BD30" s="29">
        <v>3724</v>
      </c>
      <c r="BE30" s="29">
        <v>3095.082667913568</v>
      </c>
      <c r="BF30" s="29">
        <v>3833.4506184264924</v>
      </c>
      <c r="BG30" s="29">
        <v>4755.882612144179</v>
      </c>
      <c r="BH30" s="29">
        <v>2582.8108155959126</v>
      </c>
      <c r="BI30" s="29">
        <v>2097.89</v>
      </c>
    </row>
    <row r="31" spans="46:61" ht="15" customHeight="1">
      <c r="AT31" s="11" t="s">
        <v>70</v>
      </c>
      <c r="AU31" s="32">
        <v>1388</v>
      </c>
      <c r="AV31" s="32">
        <v>1766.8500687757908</v>
      </c>
      <c r="AW31" s="32">
        <v>1972.1962556984072</v>
      </c>
      <c r="AX31" s="32">
        <v>2248.071272582886</v>
      </c>
      <c r="AY31" s="31">
        <v>2087</v>
      </c>
      <c r="AZ31" s="31">
        <v>3531</v>
      </c>
      <c r="BA31" s="31">
        <v>3539</v>
      </c>
      <c r="BB31" s="29">
        <v>2224</v>
      </c>
      <c r="BC31" s="29">
        <v>3020</v>
      </c>
      <c r="BD31" s="29">
        <v>3783</v>
      </c>
      <c r="BE31" s="29">
        <v>3021.1429839591297</v>
      </c>
      <c r="BF31" s="29">
        <v>3748.7524801481754</v>
      </c>
      <c r="BG31" s="29">
        <v>4599.940060145713</v>
      </c>
      <c r="BH31" s="29">
        <v>2844.008030046353</v>
      </c>
      <c r="BI31" s="29">
        <v>2094</v>
      </c>
    </row>
    <row r="32" spans="46:61" ht="15" customHeight="1">
      <c r="AT32" s="11" t="s">
        <v>71</v>
      </c>
      <c r="AU32" s="32">
        <v>1395</v>
      </c>
      <c r="AV32" s="32">
        <v>1753.9808917197452</v>
      </c>
      <c r="AW32" s="32">
        <v>2022.7564353336986</v>
      </c>
      <c r="AX32" s="32">
        <v>2240.219095477387</v>
      </c>
      <c r="AY32" s="31">
        <v>2236</v>
      </c>
      <c r="AZ32" s="31">
        <v>3558</v>
      </c>
      <c r="BA32" s="31">
        <v>3402</v>
      </c>
      <c r="BB32" s="29">
        <v>2156</v>
      </c>
      <c r="BC32" s="29">
        <v>3336</v>
      </c>
      <c r="BD32" s="29">
        <v>3652</v>
      </c>
      <c r="BE32" s="29">
        <v>2804.165154161906</v>
      </c>
      <c r="BF32" s="29">
        <v>3870.2558146830756</v>
      </c>
      <c r="BG32" s="29">
        <v>4684.879649607877</v>
      </c>
      <c r="BH32" s="29">
        <v>2560.842083434237</v>
      </c>
      <c r="BI32" s="29">
        <v>2118</v>
      </c>
    </row>
    <row r="33" spans="46:61" ht="15" customHeight="1">
      <c r="AT33" s="11" t="s">
        <v>72</v>
      </c>
      <c r="AU33" s="32">
        <v>1360</v>
      </c>
      <c r="AV33" s="32">
        <v>1706.8852459016393</v>
      </c>
      <c r="AW33" s="32">
        <v>2042.5731485370293</v>
      </c>
      <c r="AX33" s="32">
        <v>2301.9812952516713</v>
      </c>
      <c r="AY33" s="31">
        <v>2301</v>
      </c>
      <c r="AZ33" s="31">
        <v>5898</v>
      </c>
      <c r="BA33" s="31">
        <v>3531.97</v>
      </c>
      <c r="BB33" s="29">
        <v>2107</v>
      </c>
      <c r="BC33" s="29">
        <v>3184</v>
      </c>
      <c r="BD33" s="29">
        <v>3519</v>
      </c>
      <c r="BE33" s="29">
        <v>2985.8107040157342</v>
      </c>
      <c r="BF33" s="29">
        <v>4158.421977847811</v>
      </c>
      <c r="BG33" s="29">
        <v>4426.960365292852</v>
      </c>
      <c r="BH33" s="29">
        <v>2568.1540834032617</v>
      </c>
      <c r="BI33" s="29">
        <v>2130</v>
      </c>
    </row>
    <row r="34" spans="46:61" ht="15" customHeight="1">
      <c r="AT34" s="11" t="s">
        <v>73</v>
      </c>
      <c r="AU34" s="32">
        <v>1234</v>
      </c>
      <c r="AV34" s="32">
        <v>1752.549286199864</v>
      </c>
      <c r="AW34" s="32">
        <v>2071.725567416313</v>
      </c>
      <c r="AX34" s="32">
        <v>2295</v>
      </c>
      <c r="AY34" s="31">
        <v>2182</v>
      </c>
      <c r="AZ34" s="31">
        <v>4380</v>
      </c>
      <c r="BA34" s="31">
        <v>3589.3</v>
      </c>
      <c r="BB34" s="29">
        <v>2291</v>
      </c>
      <c r="BC34" s="29">
        <v>3130</v>
      </c>
      <c r="BD34" s="29">
        <v>3589</v>
      </c>
      <c r="BE34" s="29">
        <v>3159.6181632124726</v>
      </c>
      <c r="BF34" s="29">
        <v>4322.898541293313</v>
      </c>
      <c r="BG34" s="29">
        <v>4326.079132826265</v>
      </c>
      <c r="BH34" s="29">
        <v>2146.937441032779</v>
      </c>
      <c r="BI34" s="29">
        <v>2240.14</v>
      </c>
    </row>
    <row r="35" spans="46:61" ht="15" customHeight="1">
      <c r="AT35" s="11" t="s">
        <v>74</v>
      </c>
      <c r="AU35" s="32">
        <v>1398</v>
      </c>
      <c r="AV35" s="32">
        <v>1761.9783616692425</v>
      </c>
      <c r="AW35" s="32">
        <v>2129.962105263158</v>
      </c>
      <c r="AX35" s="32">
        <v>2397</v>
      </c>
      <c r="AY35" s="31">
        <v>2449</v>
      </c>
      <c r="AZ35" s="31">
        <v>8290</v>
      </c>
      <c r="BA35" s="31">
        <v>3635</v>
      </c>
      <c r="BB35" s="29">
        <v>2138</v>
      </c>
      <c r="BC35" s="29">
        <v>3006</v>
      </c>
      <c r="BD35" s="29">
        <v>3522</v>
      </c>
      <c r="BE35" s="29">
        <v>3222.487205625364</v>
      </c>
      <c r="BF35" s="29">
        <v>4161.836899599877</v>
      </c>
      <c r="BG35" s="29">
        <v>3799.874332390826</v>
      </c>
      <c r="BH35" s="29">
        <v>2182.270485613969</v>
      </c>
      <c r="BI35" s="29">
        <v>2189</v>
      </c>
    </row>
    <row r="36" spans="46:61" ht="15" customHeight="1">
      <c r="AT36" s="11" t="s">
        <v>75</v>
      </c>
      <c r="AU36" s="32">
        <v>1272</v>
      </c>
      <c r="AV36" s="32">
        <v>1793.103448275862</v>
      </c>
      <c r="AW36" s="32">
        <v>2001.4420562771709</v>
      </c>
      <c r="AX36" s="32">
        <v>2377</v>
      </c>
      <c r="AY36" s="31">
        <v>1528</v>
      </c>
      <c r="AZ36" s="31">
        <v>3072</v>
      </c>
      <c r="BA36" s="31">
        <v>3707</v>
      </c>
      <c r="BB36" s="29">
        <v>2199.67</v>
      </c>
      <c r="BC36" s="29">
        <v>2992</v>
      </c>
      <c r="BD36" s="29">
        <v>3527</v>
      </c>
      <c r="BE36" s="29">
        <v>3654.79178232912</v>
      </c>
      <c r="BF36" s="29">
        <v>4332.111239617287</v>
      </c>
      <c r="BG36" s="29">
        <v>3664.858528886104</v>
      </c>
      <c r="BH36" s="29">
        <v>2311.5907195762006</v>
      </c>
      <c r="BI36" s="29">
        <v>2275</v>
      </c>
    </row>
    <row r="37" spans="46:61" ht="15" customHeight="1">
      <c r="AT37" s="11" t="s">
        <v>76</v>
      </c>
      <c r="AU37" s="32">
        <v>1327</v>
      </c>
      <c r="AV37" s="32">
        <v>1793.44262295082</v>
      </c>
      <c r="AW37" s="32">
        <v>1884.117563772801</v>
      </c>
      <c r="AX37" s="32">
        <v>2361</v>
      </c>
      <c r="AY37" s="31">
        <v>2465</v>
      </c>
      <c r="AZ37" s="31">
        <v>3551</v>
      </c>
      <c r="BA37" s="31">
        <v>3603</v>
      </c>
      <c r="BB37" s="29">
        <v>2200</v>
      </c>
      <c r="BC37" s="29">
        <v>3213.4</v>
      </c>
      <c r="BD37" s="29">
        <v>3445</v>
      </c>
      <c r="BE37" s="29">
        <v>3687.005719268976</v>
      </c>
      <c r="BF37" s="29">
        <v>4469.857639450454</v>
      </c>
      <c r="BG37" s="29">
        <v>3703.6990595611283</v>
      </c>
      <c r="BH37" s="29">
        <v>2118.9703642594986</v>
      </c>
      <c r="BI37" s="29">
        <v>2285</v>
      </c>
    </row>
    <row r="38" spans="47:50" ht="15" customHeight="1">
      <c r="AU38" s="32"/>
      <c r="AV38" s="33"/>
      <c r="AW38" s="33"/>
      <c r="AX38" s="33"/>
    </row>
    <row r="39" ht="15" customHeight="1"/>
    <row r="40" ht="15" customHeight="1"/>
    <row r="41" ht="15" customHeight="1"/>
    <row r="42" ht="15" customHeight="1"/>
    <row r="43" ht="15" customHeight="1"/>
    <row r="44" ht="15" customHeight="1"/>
  </sheetData>
  <sheetProtection/>
  <printOptions horizontalCentered="1"/>
  <pageMargins left="0.5905511811023623" right="0.5118110236220472" top="0.9448818897637796" bottom="0.7874015748031497" header="0.5118110236220472" footer="0.1968503937007874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Aida Guerrero López</dc:creator>
  <cp:keywords/>
  <dc:description/>
  <cp:lastModifiedBy>Alicia Canales Meza</cp:lastModifiedBy>
  <cp:lastPrinted>2017-01-09T18:57:45Z</cp:lastPrinted>
  <dcterms:created xsi:type="dcterms:W3CDTF">2008-12-10T19:16:04Z</dcterms:created>
  <dcterms:modified xsi:type="dcterms:W3CDTF">2017-11-30T18:56:15Z</dcterms:modified>
  <cp:category/>
  <cp:version/>
  <cp:contentType/>
  <cp:contentStatus/>
</cp:coreProperties>
</file>