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'c1'!$A$1:$E$47</definedName>
    <definedName name="_xlnm.Print_Area" localSheetId="13">'c10'!$A$1:$H$40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'c15'!$A$1:$H$52</definedName>
    <definedName name="_xlnm.Print_Area" localSheetId="19">'c16'!$A$1:$J$47</definedName>
    <definedName name="_xlnm.Print_Area" localSheetId="20">'c17'!$A$1:$H$48</definedName>
    <definedName name="_xlnm.Print_Area" localSheetId="21">'c18'!$A$1:$E$43</definedName>
    <definedName name="_xlnm.Print_Area" localSheetId="22">'c19'!$A$1:$Q$25</definedName>
    <definedName name="_xlnm.Print_Area" localSheetId="5">'c2'!$A$1:$H$43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'c9'!$A$1:$E$42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<sst xmlns="http://schemas.openxmlformats.org/spreadsheetml/2006/main" count="843" uniqueCount="330">
  <si>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</si>
  <si>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</si>
  <si>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</si>
  <si>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</si>
  <si>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</si>
  <si>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</si>
  <si>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</si>
  <si>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</si>
  <si>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</si>
  <si>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</si>
  <si>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</si>
  <si>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</si>
  <si>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</si>
  <si>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</si>
  <si>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</si>
  <si>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</si>
  <si>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</si>
  <si>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</si>
  <si>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</si>
  <si>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</si>
  <si>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</si>
  <si>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</si>
  <si>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</si>
  <si>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</si>
  <si>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</si>
  <si>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</si>
  <si>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</si>
  <si>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</si>
  <si>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</si>
  <si>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</si>
  <si>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</si>
  <si>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</si>
  <si>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</si>
  <si>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</si>
  <si>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</si>
  <si>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</si>
  <si>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</si>
  <si>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</si>
  <si>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</si>
  <si>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</si>
  <si>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</si>
  <si>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</si>
  <si>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</si>
  <si>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</si>
  <si>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</si>
  <si>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</si>
  <si>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</si>
  <si>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</si>
  <si>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</si>
  <si>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</si>
  <si>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</si>
  <si>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</si>
  <si>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</si>
  <si>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</si>
  <si>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</si>
  <si>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</si>
  <si>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</si>
  <si>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</si>
  <si>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</si>
  <si>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</si>
  <si>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</si>
  <si>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</si>
  <si>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</si>
  <si>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</si>
  <si>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</si>
  <si>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</si>
  <si>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</si>
  <si>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</si>
  <si>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</si>
  <si>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</si>
  <si>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</si>
  <si>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</si>
  <si>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</si>
  <si>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</si>
  <si>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</si>
  <si>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</si>
  <si>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</si>
  <si>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</si>
  <si>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</si>
  <si>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</si>
  <si>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</si>
  <si>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</si>
  <si>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</si>
  <si>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</si>
  <si>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</si>
  <si>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</si>
  <si>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</si>
  <si>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</si>
  <si>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</si>
  <si>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</si>
  <si>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</si>
  <si>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</si>
  <si>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</si>
  <si>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</si>
  <si>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</si>
  <si>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</si>
  <si>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</si>
  <si>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</si>
  <si>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</si>
  <si>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</si>
  <si>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</si>
  <si>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</si>
  <si>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</si>
  <si>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</si>
  <si>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</si>
  <si>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</si>
  <si>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</si>
  <si>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</si>
  <si>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</si>
  <si>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</si>
  <si>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</si>
  <si>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</si>
  <si>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</si>
  <si>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</si>
  <si>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</si>
  <si>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</si>
  <si>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</si>
  <si>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</si>
  <si>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</si>
  <si>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</si>
  <si>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</si>
  <si>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</si>
  <si>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</si>
  <si>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</si>
  <si>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</si>
  <si>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</si>
  <si>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</si>
  <si>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</si>
  <si>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</si>
  <si>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</si>
  <si>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</si>
  <si>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</si>
  <si>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</si>
  <si>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</si>
  <si>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</si>
  <si>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</si>
  <si>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</si>
  <si>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</si>
  <si>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</si>
  <si>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</si>
  <si>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</si>
  <si>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</si>
  <si>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</si>
  <si>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</si>
  <si>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</si>
  <si>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</si>
  <si>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</si>
  <si>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</si>
  <si>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</si>
  <si>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</si>
  <si>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</si>
  <si>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</si>
  <si>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</si>
  <si>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</si>
  <si>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</si>
  <si>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</si>
  <si>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</si>
  <si>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</si>
  <si>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</si>
  <si>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</si>
  <si>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</si>
  <si>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</si>
  <si>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</si>
  <si>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</si>
  <si>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</si>
  <si>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</si>
  <si>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</si>
  <si>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</si>
  <si>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</si>
  <si>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</si>
  <si>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</si>
  <si>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</si>
  <si>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</si>
  <si>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</si>
  <si>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</si>
  <si>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</si>
  <si>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</si>
  <si>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</si>
  <si>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</si>
  <si>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</si>
  <si>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</si>
  <si>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</si>
  <si>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</si>
  <si>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</si>
  <si>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</si>
  <si>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</si>
  <si>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</si>
  <si>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</si>
  <si>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</si>
  <si>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</si>
  <si>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</si>
  <si>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</si>
  <si>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</si>
  <si>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</si>
  <si>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</si>
  <si>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</si>
  <si>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</si>
  <si>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</si>
  <si>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</si>
  <si>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</si>
  <si>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</si>
  <si>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</si>
  <si>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</si>
  <si>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</si>
  <si>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</si>
  <si>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</si>
  <si>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</si>
  <si>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</si>
  <si>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</si>
  <si>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</si>
  <si>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</si>
  <si>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</si>
  <si>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</si>
  <si>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</si>
  <si>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</si>
  <si>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</si>
  <si>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</si>
  <si>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</si>
  <si>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</si>
  <si>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</si>
  <si>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</si>
  <si>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</si>
  <si>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</si>
  <si>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</si>
  <si>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</si>
  <si>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</si>
  <si>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</si>
  <si>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</si>
  <si>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</si>
  <si>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</si>
  <si>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</si>
  <si>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</si>
  <si>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</si>
  <si>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</si>
  <si>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</si>
  <si>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</si>
  <si>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</si>
  <si>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</si>
  <si>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</si>
  <si>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</si>
  <si>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</si>
  <si>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</si>
  <si>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</si>
  <si>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</si>
  <si>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</si>
  <si>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</si>
  <si>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</si>
  <si>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</si>
  <si>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</si>
  <si>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</si>
  <si>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</si>
  <si>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</si>
  <si>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</si>
  <si>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</si>
  <si>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</si>
  <si>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</si>
  <si>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</si>
  <si>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</si>
  <si>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</si>
  <si>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</si>
  <si>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</si>
  <si>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</si>
  <si>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</si>
  <si>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</si>
  <si>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</si>
  <si>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</si>
  <si>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República Checa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</si>
  <si>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</si>
  <si>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</si>
  <si>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</si>
  <si>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</si>
  <si>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</si>
  <si>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</si>
  <si>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</si>
  <si>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</si>
  <si>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</si>
  <si>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</si>
  <si>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</si>
  <si>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</si>
  <si>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</si>
  <si>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</si>
  <si>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</si>
  <si>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</si>
  <si>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</si>
  <si>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</si>
  <si>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</si>
  <si>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</si>
  <si>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</si>
  <si>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Años 2003 - 2017</t>
  </si>
  <si>
    <t>Austria</t>
  </si>
  <si>
    <t>India</t>
  </si>
  <si>
    <t>Finlandia</t>
  </si>
  <si>
    <t>Suecia</t>
  </si>
  <si>
    <t>Taiwán</t>
  </si>
  <si>
    <t>Las demás materias grasas de la leche</t>
  </si>
  <si>
    <t>Demás quesos frescos</t>
  </si>
  <si>
    <t>Filipinas</t>
  </si>
  <si>
    <t>Egipto</t>
  </si>
  <si>
    <t>Leche en polvo sin azúcar, materia grasa &gt; 1,5% y &lt; 6%</t>
  </si>
  <si>
    <t>Aruba</t>
  </si>
  <si>
    <t xml:space="preserve">Los datos entregados corresponden a las importaciones y exportaciones de productos lácteos tanto en volumen, valor y mercado de origen/destino. </t>
  </si>
  <si>
    <t>Mayo 2017</t>
  </si>
  <si>
    <t>con información a abril 2017</t>
  </si>
  <si>
    <t>Importaciones de productos lácteos, abril 2017</t>
  </si>
  <si>
    <t>Exportaciones de productos lácteos, abril 2017</t>
  </si>
  <si>
    <t>Importaciones de leche en polvo por país de origen, abril 2017</t>
  </si>
  <si>
    <t>Importaciones de quesos por país de origen, abril 2017</t>
  </si>
  <si>
    <t>Importaciones de quesos por variedades, abril 2017</t>
  </si>
  <si>
    <t>Exportaciones de leche en polvo por país de destino, abril 2017</t>
  </si>
  <si>
    <t>Exportaciones de quesos por país de destino, abril 2017</t>
  </si>
  <si>
    <t>Exportaciones de quesos por variedades, abril 2017</t>
  </si>
  <si>
    <t>Enero - abril</t>
  </si>
  <si>
    <t>Tailandia</t>
  </si>
  <si>
    <t>Origen no precisado</t>
  </si>
  <si>
    <t>Leche en polvo sin azúcar, materia grasa &gt; 12% y &lt; 18%</t>
  </si>
  <si>
    <t>Leche en polvo edulcorada, materia grasa &gt;= al 26%</t>
  </si>
  <si>
    <t xml:space="preserve"> Enero - abril 2017</t>
  </si>
  <si>
    <t>Subtotal ene-abr (A)</t>
  </si>
  <si>
    <t>Subtotal ene-abr (B)</t>
  </si>
  <si>
    <t>Subtotal ene-abr (A+B)</t>
  </si>
  <si>
    <t>Enero - abril 2017</t>
  </si>
  <si>
    <t>Leche en polvo sin azúcar, materia grasa &gt; 18% y &lt;  24%</t>
  </si>
  <si>
    <t>Bebidas con contenido lácteo &lt;= al 50 %  (miles de litros)</t>
  </si>
  <si>
    <t>Subtotal ene-abr</t>
  </si>
  <si>
    <t>ene-abr 2016</t>
  </si>
  <si>
    <t>ene-abr 2017</t>
  </si>
  <si>
    <t>Ene-abr 2016</t>
  </si>
  <si>
    <t>Ene-abr 2017</t>
  </si>
  <si>
    <t>República Dominicana</t>
  </si>
  <si>
    <t>Territorio Británico en América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</si>
</sst>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3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6.2"/>
      <color indexed="8"/>
      <name val="Arial"/>
      <family val="0"/>
    </font>
    <font>
      <sz val="6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15"/>
    </xf>
    <xf numFmtId="0" fontId="68" fillId="0" borderId="0" xfId="0" applyFont="1" applyAlignment="1">
      <alignment horizontal="left" indent="5"/>
    </xf>
    <xf numFmtId="0" fontId="66" fillId="0" borderId="0" xfId="0" applyFont="1" applyAlignment="1">
      <alignment/>
    </xf>
    <xf numFmtId="49" fontId="67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9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9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70" fillId="0" borderId="0" xfId="0" applyFont="1" applyBorder="1" applyAlignment="1">
      <alignment/>
    </xf>
    <xf numFmtId="3" fontId="70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1" fillId="0" borderId="0" xfId="101" applyFont="1">
      <alignment/>
      <protection/>
    </xf>
    <xf numFmtId="176" fontId="69" fillId="0" borderId="12" xfId="104" applyNumberFormat="1" applyFont="1" applyBorder="1">
      <alignment/>
      <protection/>
    </xf>
    <xf numFmtId="0" fontId="69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9" fillId="0" borderId="26" xfId="104" applyNumberFormat="1" applyFont="1" applyBorder="1">
      <alignment/>
      <protection/>
    </xf>
    <xf numFmtId="3" fontId="69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9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9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9" fillId="0" borderId="31" xfId="104" applyNumberFormat="1" applyFont="1" applyBorder="1">
      <alignment/>
      <protection/>
    </xf>
    <xf numFmtId="0" fontId="69" fillId="0" borderId="28" xfId="104" applyFont="1" applyBorder="1">
      <alignment/>
      <protection/>
    </xf>
    <xf numFmtId="3" fontId="69" fillId="0" borderId="28" xfId="104" applyNumberFormat="1" applyFont="1" applyBorder="1">
      <alignment/>
      <protection/>
    </xf>
    <xf numFmtId="3" fontId="69" fillId="0" borderId="12" xfId="102" applyNumberFormat="1" applyFont="1" applyBorder="1">
      <alignment/>
      <protection/>
    </xf>
    <xf numFmtId="3" fontId="69" fillId="0" borderId="25" xfId="102" applyNumberFormat="1" applyFont="1" applyBorder="1">
      <alignment/>
      <protection/>
    </xf>
    <xf numFmtId="0" fontId="69" fillId="0" borderId="12" xfId="102" applyFont="1" applyBorder="1">
      <alignment/>
      <protection/>
    </xf>
    <xf numFmtId="0" fontId="69" fillId="0" borderId="25" xfId="102" applyFont="1" applyBorder="1">
      <alignment/>
      <protection/>
    </xf>
    <xf numFmtId="3" fontId="69" fillId="0" borderId="12" xfId="102" applyNumberFormat="1" applyFont="1" applyBorder="1" applyAlignment="1">
      <alignment vertical="center"/>
      <protection/>
    </xf>
    <xf numFmtId="3" fontId="69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9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17" fontId="26" fillId="0" borderId="0" xfId="0" applyNumberFormat="1" applyFont="1" applyAlignment="1">
      <alignment/>
    </xf>
    <xf numFmtId="17" fontId="26" fillId="0" borderId="0" xfId="0" applyNumberFormat="1" applyFont="1" applyAlignment="1">
      <alignment horizontal="center"/>
    </xf>
    <xf numFmtId="17" fontId="25" fillId="0" borderId="12" xfId="0" applyNumberFormat="1" applyFont="1" applyBorder="1" applyAlignment="1">
      <alignment horizontal="center"/>
    </xf>
    <xf numFmtId="175" fontId="25" fillId="0" borderId="24" xfId="0" applyNumberFormat="1" applyFont="1" applyBorder="1" applyAlignment="1">
      <alignment/>
    </xf>
    <xf numFmtId="0" fontId="69" fillId="0" borderId="0" xfId="104" applyFont="1" applyBorder="1">
      <alignment/>
      <protection/>
    </xf>
    <xf numFmtId="0" fontId="72" fillId="0" borderId="0" xfId="0" applyFont="1" applyAlignment="1">
      <alignment horizontal="left" vertical="justify" wrapText="1"/>
    </xf>
    <xf numFmtId="0" fontId="72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11" borderId="35" xfId="0" applyFont="1" applyFill="1" applyBorder="1" applyAlignment="1" applyProtection="1">
      <alignment horizontal="center" vertical="center"/>
      <protection/>
    </xf>
    <xf numFmtId="0" fontId="25" fillId="11" borderId="36" xfId="0" applyFont="1" applyFill="1" applyBorder="1" applyAlignment="1" applyProtection="1">
      <alignment horizontal="center" vertical="center"/>
      <protection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43" xfId="0" applyFont="1" applyFill="1" applyBorder="1" applyAlignment="1" applyProtection="1">
      <alignment horizontal="center" vertical="center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abril 2017
Valor miles USD 105.452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2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21390479"/>
        <c:axId val="41500512"/>
      </c:lineChart>
      <c:catAx>
        <c:axId val="2139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00512"/>
        <c:crosses val="autoZero"/>
        <c:auto val="1"/>
        <c:lblOffset val="100"/>
        <c:tickLblSkip val="1"/>
        <c:noMultiLvlLbl val="0"/>
      </c:catAx>
      <c:valAx>
        <c:axId val="4150051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9047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20259169"/>
        <c:axId val="53175186"/>
      </c:lineChart>
      <c:catAx>
        <c:axId val="2025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175186"/>
        <c:crosses val="autoZero"/>
        <c:auto val="1"/>
        <c:lblOffset val="100"/>
        <c:tickLblSkip val="1"/>
        <c:noMultiLvlLbl val="0"/>
      </c:catAx>
      <c:valAx>
        <c:axId val="5317518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5916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1"/>
          <c:order val="1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2"/>
          <c:order val="2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3"/>
          <c:order val="3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4"/>
          <c:order val="4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marker val="1"/>
        <c:axId val="55447283"/>
        <c:axId val="32562308"/>
      </c:lineChart>
      <c:catAx>
        <c:axId val="5544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62308"/>
        <c:crosses val="autoZero"/>
        <c:auto val="1"/>
        <c:lblOffset val="100"/>
        <c:tickLblSkip val="1"/>
        <c:noMultiLvlLbl val="0"/>
      </c:catAx>
      <c:valAx>
        <c:axId val="32562308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7283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6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5"/>
          <c:w val="0.344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abril 2017
Toneladas 2.078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5275"/>
          <c:w val="0.353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1"/>
          <c:order val="1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2"/>
          <c:order val="2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3"/>
          <c:order val="3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4"/>
          <c:order val="4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marker val="1"/>
        <c:axId val="52049221"/>
        <c:axId val="274998"/>
      </c:lineChart>
      <c:catAx>
        <c:axId val="5204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998"/>
        <c:crosses val="autoZero"/>
        <c:auto val="1"/>
        <c:lblOffset val="100"/>
        <c:tickLblSkip val="1"/>
        <c:noMultiLvlLbl val="0"/>
      </c:catAx>
      <c:valAx>
        <c:axId val="274998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4922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abril 2017
Toneladas 3.413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abril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3.412,6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55"/>
          <c:w val="0.352"/>
          <c:h val="0.3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'c18'!$AH$10:$AH$13</c:f>
              <c:strCache/>
            </c:strRef>
          </c:cat>
          <c:val>
            <c:numRef>
              <c:f>'c18'!$AI$10:$AI$13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4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2175"/>
          <c:w val="0.9242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19-20'!$AM$33:$BB$33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19-20'!$AM$34:$BB$34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19-20'!$AM$35:$BB$35</c:f>
              <c:numCache/>
            </c:numRef>
          </c:val>
        </c:ser>
        <c:axId val="13474903"/>
        <c:axId val="56290472"/>
      </c:barChart>
      <c:catAx>
        <c:axId val="1347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0472"/>
        <c:crosses val="autoZero"/>
        <c:auto val="1"/>
        <c:lblOffset val="100"/>
        <c:tickLblSkip val="1"/>
        <c:noMultiLvlLbl val="0"/>
      </c:catAx>
      <c:valAx>
        <c:axId val="56290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49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39476523"/>
        <c:axId val="55301436"/>
      </c:lineChart>
      <c:catAx>
        <c:axId val="39476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01436"/>
        <c:crosses val="autoZero"/>
        <c:auto val="1"/>
        <c:lblOffset val="100"/>
        <c:tickLblSkip val="1"/>
        <c:noMultiLvlLbl val="0"/>
      </c:catAx>
      <c:valAx>
        <c:axId val="55301436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7652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25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93"/>
          <c:w val="0.9337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19-20'!$AM$10:$BB$10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19-20'!$AM$11:$BB$11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19-20'!$AM$12:$BB$12</c:f>
              <c:numCache/>
            </c:numRef>
          </c:val>
        </c:ser>
        <c:axId val="6769705"/>
        <c:axId val="63280090"/>
      </c:barChart>
      <c:catAx>
        <c:axId val="6769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0090"/>
        <c:crosses val="autoZero"/>
        <c:auto val="1"/>
        <c:lblOffset val="100"/>
        <c:tickLblSkip val="1"/>
        <c:noMultiLvlLbl val="0"/>
      </c:catAx>
      <c:valAx>
        <c:axId val="63280090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769705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13716667"/>
        <c:axId val="1028044"/>
      </c:barChart>
      <c:catAx>
        <c:axId val="1371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8044"/>
        <c:crosses val="autoZero"/>
        <c:auto val="1"/>
        <c:lblOffset val="100"/>
        <c:tickLblSkip val="1"/>
        <c:noMultiLvlLbl val="0"/>
      </c:catAx>
      <c:valAx>
        <c:axId val="1028044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16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25415805"/>
        <c:axId val="37414894"/>
      </c:lineChart>
      <c:catAx>
        <c:axId val="2541580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414894"/>
        <c:crosses val="autoZero"/>
        <c:auto val="1"/>
        <c:lblOffset val="100"/>
        <c:tickLblSkip val="1"/>
        <c:noMultiLvlLbl val="0"/>
      </c:catAx>
      <c:valAx>
        <c:axId val="37414894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1580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abril 2017 
Toneladas 9.624</a:t>
            </a:r>
          </a:p>
        </c:rich>
      </c:tx>
      <c:layout>
        <c:manualLayout>
          <c:xMode val="factor"/>
          <c:yMode val="factor"/>
          <c:x val="0.0177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'c6'!$AM$16:$AM$20</c:f>
              <c:strCache/>
            </c:strRef>
          </c:cat>
          <c:val>
            <c:numRef>
              <c:f>'c6'!$AN$16:$AN$20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abril 2017
Toneladas 14.704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abril 2017
Toneladas 14.704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abril 2017
Valor miles dólares FOB 75.611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81250"/>
          <a:ext cx="3200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39</xdr:row>
      <xdr:rowOff>9525</xdr:rowOff>
    </xdr:from>
    <xdr:to>
      <xdr:col>7</xdr:col>
      <xdr:colOff>628650</xdr:colOff>
      <xdr:row>57</xdr:row>
      <xdr:rowOff>133350</xdr:rowOff>
    </xdr:to>
    <xdr:graphicFrame>
      <xdr:nvGraphicFramePr>
        <xdr:cNvPr id="2" name="Chart 2"/>
        <xdr:cNvGraphicFramePr/>
      </xdr:nvGraphicFramePr>
      <xdr:xfrm>
        <a:off x="95250" y="6067425"/>
        <a:ext cx="6705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0.9085</cdr:y>
    </cdr:from>
    <cdr:to>
      <cdr:x>0.441</cdr:x>
      <cdr:y>0.956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952625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0.857</cdr:y>
    </cdr:from>
    <cdr:to>
      <cdr:x>0.4695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14650"/>
          <a:ext cx="3028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3528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7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200025" y="5591175"/>
        <a:ext cx="66103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0.8905</cdr:y>
    </cdr:from>
    <cdr:to>
      <cdr:x>0.33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3867150"/>
          <a:ext cx="1971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0.799</cdr:y>
    </cdr:from>
    <cdr:to>
      <cdr:x>0.1585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628900"/>
          <a:ext cx="1009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123825</xdr:rowOff>
    </xdr:from>
    <xdr:to>
      <xdr:col>4</xdr:col>
      <xdr:colOff>1343025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14300" y="3629025"/>
        <a:ext cx="66865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0.94575</cdr:y>
    </cdr:from>
    <cdr:to>
      <cdr:x>0.21025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0.93575</cdr:y>
    </cdr:from>
    <cdr:to>
      <cdr:x>0.75125</cdr:x>
      <cdr:y>0.99675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33425" y="3705225"/>
          <a:ext cx="436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752475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57150</xdr:rowOff>
    </xdr:from>
    <xdr:to>
      <xdr:col>7</xdr:col>
      <xdr:colOff>752475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95250" y="209550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0.9335</cdr:y>
    </cdr:from>
    <cdr:to>
      <cdr:x>0.17325</cdr:x>
      <cdr:y>0.97975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86150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18</xdr:row>
      <xdr:rowOff>47625</xdr:rowOff>
    </xdr:from>
    <xdr:to>
      <xdr:col>3</xdr:col>
      <xdr:colOff>1466850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71450" y="3619500"/>
        <a:ext cx="6296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13" sqref="B13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9" t="s">
        <v>238</v>
      </c>
      <c r="C15" s="210"/>
      <c r="D15" s="210"/>
      <c r="E15" s="210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1"/>
      <c r="B19" s="211"/>
      <c r="C19" s="211"/>
      <c r="D19" s="211"/>
      <c r="E19" s="211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301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A31" sqref="A31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6" t="s">
        <v>2</v>
      </c>
      <c r="B1" s="216"/>
      <c r="C1" s="216"/>
      <c r="D1" s="216"/>
      <c r="E1" s="216"/>
      <c r="F1" s="216"/>
      <c r="G1" s="216"/>
      <c r="H1" s="216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8" t="s">
        <v>12</v>
      </c>
      <c r="B3" s="228"/>
      <c r="C3" s="228"/>
      <c r="D3" s="228"/>
      <c r="E3" s="228"/>
      <c r="F3" s="228"/>
      <c r="G3" s="228"/>
      <c r="H3" s="228"/>
      <c r="AM3" s="10">
        <v>2015</v>
      </c>
    </row>
    <row r="4" spans="1:41" ht="13.5" customHeight="1">
      <c r="A4" s="220" t="s">
        <v>83</v>
      </c>
      <c r="B4" s="229" t="s">
        <v>122</v>
      </c>
      <c r="C4" s="229"/>
      <c r="D4" s="229"/>
      <c r="E4" s="229"/>
      <c r="F4" s="229"/>
      <c r="G4" s="229"/>
      <c r="H4" s="229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32"/>
      <c r="B5" s="230">
        <v>2015</v>
      </c>
      <c r="C5" s="230">
        <v>2016</v>
      </c>
      <c r="D5" s="41" t="s">
        <v>124</v>
      </c>
      <c r="E5" s="228" t="s">
        <v>311</v>
      </c>
      <c r="F5" s="228"/>
      <c r="G5" s="41" t="s">
        <v>125</v>
      </c>
      <c r="H5" s="36" t="s">
        <v>124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3"/>
      <c r="B6" s="231"/>
      <c r="C6" s="231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123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86</v>
      </c>
      <c r="B8" s="178">
        <v>3280.954</v>
      </c>
      <c r="C8" s="178">
        <v>2385.9482000000003</v>
      </c>
      <c r="D8" s="55">
        <f aca="true" t="shared" si="1" ref="D8:D16">(C8/$C$16)*100</f>
        <v>13.134199231617554</v>
      </c>
      <c r="E8" s="178">
        <v>25.6</v>
      </c>
      <c r="F8" s="178">
        <v>4278.4756</v>
      </c>
      <c r="G8" s="60"/>
      <c r="H8" s="55">
        <f aca="true" t="shared" si="2" ref="H8:H13">F8/$F$16*100</f>
        <v>44.45431298901052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85</v>
      </c>
      <c r="B9" s="178">
        <v>6139.345824399999</v>
      </c>
      <c r="C9" s="178">
        <v>7463.13165</v>
      </c>
      <c r="D9" s="55">
        <f t="shared" si="1"/>
        <v>41.0831458884525</v>
      </c>
      <c r="E9" s="178">
        <v>3408.29552</v>
      </c>
      <c r="F9" s="178">
        <v>3384.7021923</v>
      </c>
      <c r="G9" s="60">
        <f>(F9/E9-1)*100</f>
        <v>-0.6922324534816116</v>
      </c>
      <c r="H9" s="55">
        <f t="shared" si="2"/>
        <v>35.16780851364311</v>
      </c>
      <c r="AM9" s="11" t="s">
        <v>126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123</v>
      </c>
      <c r="B10" s="178">
        <v>1802.5411108000003</v>
      </c>
      <c r="C10" s="178">
        <v>2261.6798781999996</v>
      </c>
      <c r="D10" s="55">
        <f t="shared" si="1"/>
        <v>12.450125328965363</v>
      </c>
      <c r="E10" s="178">
        <v>768.9405111</v>
      </c>
      <c r="F10" s="178">
        <v>752.2519768999999</v>
      </c>
      <c r="G10" s="60">
        <f>(F10/E10-1)*100</f>
        <v>-2.1703283880994184</v>
      </c>
      <c r="H10" s="55">
        <f t="shared" si="2"/>
        <v>7.816065335914154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88</v>
      </c>
      <c r="B11" s="178">
        <v>3500</v>
      </c>
      <c r="C11" s="178">
        <v>1240.002</v>
      </c>
      <c r="D11" s="55">
        <f t="shared" si="1"/>
        <v>6.825979422187048</v>
      </c>
      <c r="E11" s="178">
        <v>245</v>
      </c>
      <c r="F11" s="178">
        <v>596</v>
      </c>
      <c r="G11" s="60">
        <f>(F11/E11-1)*100</f>
        <v>143.26530612244898</v>
      </c>
      <c r="H11" s="55">
        <f t="shared" si="2"/>
        <v>6.192572546504711</v>
      </c>
      <c r="AM11" s="29"/>
      <c r="AN11" s="29"/>
      <c r="AO11" s="72"/>
    </row>
    <row r="12" spans="1:41" ht="13.5" customHeight="1">
      <c r="A12" s="21" t="s">
        <v>84</v>
      </c>
      <c r="B12" s="178">
        <v>961.4604499999999</v>
      </c>
      <c r="C12" s="178">
        <v>4790.1155077</v>
      </c>
      <c r="D12" s="55">
        <f t="shared" si="1"/>
        <v>26.36869124844901</v>
      </c>
      <c r="E12" s="178">
        <v>864.3551</v>
      </c>
      <c r="F12" s="178">
        <v>613.0033000000001</v>
      </c>
      <c r="G12" s="60">
        <f>(F12/E12-1)*100</f>
        <v>-29.079691899775906</v>
      </c>
      <c r="H12" s="55">
        <f t="shared" si="2"/>
        <v>6.369240614927503</v>
      </c>
      <c r="AO12" s="72"/>
    </row>
    <row r="13" spans="1:41" ht="13.5" customHeight="1">
      <c r="A13" s="21" t="s">
        <v>222</v>
      </c>
      <c r="B13" s="178">
        <v>473.2784615</v>
      </c>
      <c r="C13" s="178">
        <v>25</v>
      </c>
      <c r="D13" s="55">
        <f t="shared" si="1"/>
        <v>0.1376203308983987</v>
      </c>
      <c r="E13" s="178">
        <v>25</v>
      </c>
      <c r="F13" s="178"/>
      <c r="G13" s="60"/>
      <c r="H13" s="55">
        <f t="shared" si="2"/>
        <v>0</v>
      </c>
      <c r="AG13" s="29"/>
      <c r="AO13" s="72"/>
    </row>
    <row r="14" spans="1:41" ht="13.5" customHeight="1">
      <c r="A14" s="21" t="s">
        <v>91</v>
      </c>
      <c r="B14" s="178">
        <v>417.5</v>
      </c>
      <c r="C14" s="178">
        <v>0.00085</v>
      </c>
      <c r="D14" s="55">
        <f t="shared" si="1"/>
        <v>4.679091250545556E-06</v>
      </c>
      <c r="E14" s="178"/>
      <c r="F14" s="178"/>
      <c r="G14" s="60"/>
      <c r="H14" s="55"/>
      <c r="J14" s="73"/>
      <c r="AO14" s="72"/>
    </row>
    <row r="15" spans="1:39" ht="13.5" customHeight="1">
      <c r="A15" s="21" t="s">
        <v>126</v>
      </c>
      <c r="B15" s="178">
        <v>0.0711077</v>
      </c>
      <c r="C15" s="178">
        <v>0.0424847</v>
      </c>
      <c r="D15" s="55">
        <f t="shared" si="1"/>
        <v>0.00023387033888476802</v>
      </c>
      <c r="E15" s="178"/>
      <c r="F15" s="178"/>
      <c r="G15" s="60"/>
      <c r="H15" s="55"/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5337.191131099999</v>
      </c>
      <c r="F16" s="52">
        <f>SUM(F8:F15)</f>
        <v>9624.4330692</v>
      </c>
      <c r="G16" s="55">
        <f>(F16/E16-1)*100</f>
        <v>80.32768234808178</v>
      </c>
      <c r="H16" s="55">
        <f>F16/$F$16*100</f>
        <v>100</v>
      </c>
      <c r="AM16" s="29" t="str">
        <f>A8</f>
        <v>Nueva Zelanda</v>
      </c>
      <c r="AN16" s="29">
        <f>F8</f>
        <v>4278.4756</v>
      </c>
      <c r="AO16" s="72">
        <f aca="true" t="shared" si="3" ref="AO16:AO22">AN16/$AN$22*100</f>
        <v>44.45431298901052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A9</f>
        <v>Estados Unidos</v>
      </c>
      <c r="AN17" s="29">
        <f>F9</f>
        <v>3384.7021923</v>
      </c>
      <c r="AO17" s="72">
        <f t="shared" si="3"/>
        <v>35.16780851364311</v>
      </c>
    </row>
    <row r="18" spans="1:41" ht="13.5" customHeight="1">
      <c r="A18" s="47" t="s">
        <v>197</v>
      </c>
      <c r="B18" s="53"/>
      <c r="C18" s="53"/>
      <c r="D18" s="53"/>
      <c r="E18" s="53"/>
      <c r="F18" s="53"/>
      <c r="G18" s="53"/>
      <c r="H18" s="54"/>
      <c r="AM18" s="29" t="str">
        <f>A10</f>
        <v>Unión Europea</v>
      </c>
      <c r="AN18" s="29">
        <f>F10</f>
        <v>752.2519768999999</v>
      </c>
      <c r="AO18" s="72">
        <f t="shared" si="3"/>
        <v>7.816065335914154</v>
      </c>
    </row>
    <row r="19" spans="1:41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tr">
        <f>A11</f>
        <v>Uruguay</v>
      </c>
      <c r="AN19" s="29">
        <f>F11</f>
        <v>596</v>
      </c>
      <c r="AO19" s="72">
        <f t="shared" si="3"/>
        <v>6.192572546504711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>A12</f>
        <v>Argentina</v>
      </c>
      <c r="AN20" s="29">
        <f>F12</f>
        <v>613.0033000000001</v>
      </c>
      <c r="AO20" s="72">
        <f t="shared" si="3"/>
        <v>6.369240614927503</v>
      </c>
      <c r="AP20" s="73">
        <f>SUM(AO16:AO18)</f>
        <v>87.43818683856779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">
        <v>126</v>
      </c>
      <c r="AN21" s="29">
        <f>SUM(F13:F15)</f>
        <v>0</v>
      </c>
      <c r="AO21" s="72">
        <f t="shared" si="3"/>
        <v>0</v>
      </c>
    </row>
    <row r="22" spans="40:41" ht="12" customHeight="1">
      <c r="AN22" s="29">
        <f>SUM(AN16:AN21)</f>
        <v>9624.4330692</v>
      </c>
      <c r="AO22" s="72">
        <f t="shared" si="3"/>
        <v>100</v>
      </c>
    </row>
    <row r="23" spans="22:41" ht="12" customHeight="1">
      <c r="V23" s="145"/>
      <c r="AK23" s="73"/>
      <c r="AO23" s="72">
        <f>SUM(AO16:AO21)</f>
        <v>100</v>
      </c>
    </row>
    <row r="24" ht="12" customHeight="1">
      <c r="AO24" s="72"/>
    </row>
    <row r="25" ht="12" customHeight="1">
      <c r="AO25" s="73"/>
    </row>
    <row r="26" ht="12" customHeight="1"/>
    <row r="27" ht="12" customHeight="1"/>
    <row r="28" ht="12" customHeight="1"/>
    <row r="29" ht="12" customHeight="1"/>
    <row r="30" ht="12" customHeight="1"/>
    <row r="31" ht="12" customHeight="1">
      <c r="AO31" s="74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213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I15" sqref="I15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6" t="s">
        <v>4</v>
      </c>
      <c r="B1" s="216"/>
      <c r="C1" s="216"/>
      <c r="D1" s="216"/>
      <c r="E1" s="216"/>
      <c r="F1" s="216"/>
      <c r="G1" s="216"/>
      <c r="H1" s="216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7" t="s">
        <v>14</v>
      </c>
      <c r="B3" s="217"/>
      <c r="C3" s="217"/>
      <c r="D3" s="217"/>
      <c r="E3" s="217"/>
      <c r="F3" s="217"/>
      <c r="G3" s="217"/>
      <c r="H3" s="217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20" t="s">
        <v>83</v>
      </c>
      <c r="B4" s="228" t="s">
        <v>122</v>
      </c>
      <c r="C4" s="228"/>
      <c r="D4" s="228"/>
      <c r="E4" s="228"/>
      <c r="F4" s="228"/>
      <c r="G4" s="228"/>
      <c r="H4" s="228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2"/>
      <c r="B5" s="230">
        <v>2015</v>
      </c>
      <c r="C5" s="230">
        <v>2016</v>
      </c>
      <c r="D5" s="41" t="s">
        <v>124</v>
      </c>
      <c r="E5" s="228" t="s">
        <v>311</v>
      </c>
      <c r="F5" s="228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3"/>
      <c r="B6" s="231"/>
      <c r="C6" s="231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1098.4428500000001</v>
      </c>
      <c r="F7" s="183">
        <v>4513.555545</v>
      </c>
      <c r="G7" s="99">
        <f>(F7/E7-1)*100</f>
        <v>310.9049046111047</v>
      </c>
      <c r="H7" s="99">
        <f>F7/$F$17*100</f>
        <v>30.695796075154814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2718.8489271999997</v>
      </c>
      <c r="F8" s="178">
        <v>2723.7283174</v>
      </c>
      <c r="G8" s="55">
        <f aca="true" t="shared" si="1" ref="G8:G16">(F8/E8-1)*100</f>
        <v>0.17946529324177618</v>
      </c>
      <c r="H8" s="55">
        <f aca="true" t="shared" si="2" ref="H8:H17">F8/$F$17*100</f>
        <v>18.523536081804203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84</v>
      </c>
      <c r="B9" s="178">
        <v>5986.48559</v>
      </c>
      <c r="C9" s="178">
        <v>6945.4466015</v>
      </c>
      <c r="D9" s="75">
        <f t="shared" si="0"/>
        <v>20.40302010043324</v>
      </c>
      <c r="E9" s="178">
        <v>2141.0453615</v>
      </c>
      <c r="F9" s="178">
        <v>1813.824332</v>
      </c>
      <c r="G9" s="55">
        <f t="shared" si="1"/>
        <v>-15.28323665551633</v>
      </c>
      <c r="H9" s="55">
        <f t="shared" si="2"/>
        <v>12.335459540960606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251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542.81163</v>
      </c>
      <c r="F10" s="178">
        <v>1594.6402268999998</v>
      </c>
      <c r="G10" s="55">
        <f t="shared" si="1"/>
        <v>193.7741453513072</v>
      </c>
      <c r="H10" s="55">
        <f t="shared" si="2"/>
        <v>10.844831913586429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223</v>
      </c>
      <c r="BC10" s="52">
        <v>5714.6249858</v>
      </c>
      <c r="BD10" s="76">
        <v>16.787345024945466</v>
      </c>
    </row>
    <row r="11" spans="1:56" ht="13.5" customHeight="1">
      <c r="A11" s="21" t="s">
        <v>223</v>
      </c>
      <c r="B11" s="178">
        <v>1571.2703052</v>
      </c>
      <c r="C11" s="178">
        <v>5714.6249858</v>
      </c>
      <c r="D11" s="75">
        <f t="shared" si="0"/>
        <v>16.787345024945466</v>
      </c>
      <c r="E11" s="178">
        <v>458.32844399999993</v>
      </c>
      <c r="F11" s="178">
        <v>2191.759272</v>
      </c>
      <c r="G11" s="55">
        <f t="shared" si="1"/>
        <v>378.2071243215269</v>
      </c>
      <c r="H11" s="55">
        <f t="shared" si="2"/>
        <v>14.905720110982207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251</v>
      </c>
      <c r="BC11" s="52">
        <v>1386.7872</v>
      </c>
      <c r="BD11" s="76">
        <v>4.073841286248284</v>
      </c>
    </row>
    <row r="12" spans="1:56" ht="13.5" customHeight="1">
      <c r="A12" s="21" t="s">
        <v>88</v>
      </c>
      <c r="B12" s="178">
        <v>1591.60078</v>
      </c>
      <c r="C12" s="178">
        <v>1157.44628</v>
      </c>
      <c r="D12" s="75">
        <f t="shared" si="0"/>
        <v>3.4001268847004726</v>
      </c>
      <c r="E12" s="178">
        <v>384.38899999999995</v>
      </c>
      <c r="F12" s="178">
        <v>327.5596</v>
      </c>
      <c r="G12" s="55">
        <f t="shared" si="1"/>
        <v>-14.7843460660945</v>
      </c>
      <c r="H12" s="55">
        <f t="shared" si="2"/>
        <v>2.227667873766973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229</v>
      </c>
      <c r="B13" s="178">
        <v>71.2476024</v>
      </c>
      <c r="C13" s="178">
        <v>939.0993792000002</v>
      </c>
      <c r="D13" s="75">
        <f t="shared" si="0"/>
        <v>2.758708634515154</v>
      </c>
      <c r="E13" s="178">
        <v>153.74982</v>
      </c>
      <c r="F13" s="178">
        <v>337.95726</v>
      </c>
      <c r="G13" s="55">
        <f t="shared" si="1"/>
        <v>119.8098573383696</v>
      </c>
      <c r="H13" s="55">
        <f t="shared" si="2"/>
        <v>2.298380297229304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126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351.39275440000006</v>
      </c>
      <c r="F14" s="178">
        <v>357.0928197</v>
      </c>
      <c r="G14" s="55">
        <f t="shared" si="1"/>
        <v>1.6221351261874295</v>
      </c>
      <c r="H14" s="55">
        <f t="shared" si="2"/>
        <v>2.428517443538678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262.53049</v>
      </c>
      <c r="F15" s="178">
        <v>236.84419999999997</v>
      </c>
      <c r="G15" s="55">
        <f t="shared" si="1"/>
        <v>-9.78411688486165</v>
      </c>
      <c r="H15" s="55">
        <f t="shared" si="2"/>
        <v>1.6107304302119052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126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187.65450619999996</v>
      </c>
      <c r="F16" s="26">
        <v>607.1872751</v>
      </c>
      <c r="G16" s="55">
        <f t="shared" si="1"/>
        <v>223.56658382232877</v>
      </c>
      <c r="H16" s="55">
        <f t="shared" si="2"/>
        <v>4.1293602327649035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8299.193783300001</v>
      </c>
      <c r="F17" s="77">
        <f>SUM(F7:F16)</f>
        <v>14704.148848099996</v>
      </c>
      <c r="G17" s="55">
        <f>(F17/E17-1)*100</f>
        <v>77.17562973030374</v>
      </c>
      <c r="H17" s="55">
        <f t="shared" si="2"/>
        <v>100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47" t="s">
        <v>198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4513.555545</v>
      </c>
      <c r="BD19" s="80">
        <f aca="true" t="shared" si="5" ref="BD19:BD26">BC19/$BC$26</f>
        <v>0.3069579607515481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2723.7283174</v>
      </c>
      <c r="BD20" s="80">
        <f t="shared" si="5"/>
        <v>0.185235360818042</v>
      </c>
    </row>
    <row r="21" spans="54:56" ht="11.25" customHeight="1">
      <c r="BB21" s="10" t="str">
        <f t="shared" si="3"/>
        <v>Argentina</v>
      </c>
      <c r="BC21" s="29">
        <f t="shared" si="4"/>
        <v>1813.824332</v>
      </c>
      <c r="BD21" s="80">
        <f t="shared" si="5"/>
        <v>0.12335459540960604</v>
      </c>
    </row>
    <row r="22" spans="54:56" ht="11.25" customHeight="1">
      <c r="BB22" s="10" t="str">
        <f t="shared" si="3"/>
        <v>Países Bajos</v>
      </c>
      <c r="BC22" s="29">
        <f t="shared" si="4"/>
        <v>1594.6402268999998</v>
      </c>
      <c r="BD22" s="80">
        <f t="shared" si="5"/>
        <v>0.10844831913586428</v>
      </c>
    </row>
    <row r="23" spans="54:56" ht="11.25" customHeight="1">
      <c r="BB23" s="10" t="str">
        <f t="shared" si="3"/>
        <v>Alemania</v>
      </c>
      <c r="BC23" s="29">
        <f t="shared" si="4"/>
        <v>2191.759272</v>
      </c>
      <c r="BD23" s="80">
        <f t="shared" si="5"/>
        <v>0.14905720110982207</v>
      </c>
    </row>
    <row r="24" spans="11:56" ht="11.25" customHeight="1">
      <c r="K24" s="73"/>
      <c r="BB24" s="10" t="str">
        <f t="shared" si="3"/>
        <v>Uruguay</v>
      </c>
      <c r="BC24" s="29">
        <f t="shared" si="4"/>
        <v>327.5596</v>
      </c>
      <c r="BD24" s="80">
        <f t="shared" si="5"/>
        <v>0.022276678737669725</v>
      </c>
    </row>
    <row r="25" spans="54:56" ht="11.25" customHeight="1">
      <c r="BB25" s="10" t="s">
        <v>126</v>
      </c>
      <c r="BC25" s="29">
        <f>SUM(F13:F16)</f>
        <v>1539.0815548</v>
      </c>
      <c r="BD25" s="80">
        <f t="shared" si="5"/>
        <v>0.10466988403744791</v>
      </c>
    </row>
    <row r="26" spans="55:56" ht="11.25" customHeight="1">
      <c r="BC26" s="29">
        <f>SUM(BC19:BC25)</f>
        <v>14704.148848099998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F46" sqref="F46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6" t="s">
        <v>6</v>
      </c>
      <c r="B1" s="216"/>
      <c r="C1" s="216"/>
      <c r="D1" s="216"/>
      <c r="E1" s="216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9" t="s">
        <v>16</v>
      </c>
      <c r="B3" s="219"/>
      <c r="C3" s="219"/>
      <c r="D3" s="219"/>
      <c r="E3" s="219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5" t="s">
        <v>316</v>
      </c>
      <c r="B4" s="225"/>
      <c r="C4" s="225"/>
      <c r="D4" s="225"/>
      <c r="E4" s="225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3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4"/>
      <c r="C6" s="166" t="s">
        <v>119</v>
      </c>
      <c r="D6" s="166" t="s">
        <v>206</v>
      </c>
      <c r="E6" s="23" t="s">
        <v>205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79">
        <v>135.74343900000002</v>
      </c>
      <c r="D7" s="179">
        <v>543.56152</v>
      </c>
      <c r="E7" s="42">
        <f>D7/C7*1000</f>
        <v>4004.3299624963815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135.74343900000002</v>
      </c>
      <c r="AS7" s="76">
        <f>AR7/$AR$19*100</f>
        <v>0.9231642062542107</v>
      </c>
    </row>
    <row r="8" spans="1:45" ht="12.75" customHeight="1">
      <c r="A8" s="87">
        <v>4061020</v>
      </c>
      <c r="B8" s="22" t="s">
        <v>80</v>
      </c>
      <c r="C8" s="178">
        <v>2393.788983</v>
      </c>
      <c r="D8" s="178">
        <v>9113.61324</v>
      </c>
      <c r="E8" s="52">
        <f aca="true" t="shared" si="1" ref="E8:E26">D8/C8*1000</f>
        <v>3807.1915714886554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2393.788983</v>
      </c>
      <c r="AS8" s="76">
        <f aca="true" t="shared" si="2" ref="AS8:AS18">AR8/$AR$19*100</f>
        <v>16.27968410636236</v>
      </c>
    </row>
    <row r="9" spans="1:45" ht="12.75" customHeight="1">
      <c r="A9" s="87">
        <v>4061030</v>
      </c>
      <c r="B9" s="22" t="s">
        <v>171</v>
      </c>
      <c r="C9" s="178">
        <v>1354.7769034</v>
      </c>
      <c r="D9" s="178">
        <v>5916.09349</v>
      </c>
      <c r="E9" s="52">
        <f t="shared" si="1"/>
        <v>4366.839643599433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1354.7769034</v>
      </c>
      <c r="AS9" s="76">
        <f t="shared" si="2"/>
        <v>9.21356902324243</v>
      </c>
    </row>
    <row r="10" spans="1:45" ht="12.75" customHeight="1">
      <c r="A10" s="87">
        <v>4061090</v>
      </c>
      <c r="B10" s="22" t="s">
        <v>295</v>
      </c>
      <c r="C10" s="178">
        <v>2.841842</v>
      </c>
      <c r="D10" s="178">
        <v>25.26071</v>
      </c>
      <c r="E10" s="52">
        <f t="shared" si="1"/>
        <v>8888.850963565179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295</v>
      </c>
      <c r="AR10" s="73">
        <f t="shared" si="0"/>
        <v>2.841842</v>
      </c>
      <c r="AS10" s="76">
        <f t="shared" si="2"/>
        <v>0.01932680381134206</v>
      </c>
    </row>
    <row r="11" spans="1:45" ht="12.75" customHeight="1">
      <c r="A11" s="87"/>
      <c r="B11" s="22" t="s">
        <v>77</v>
      </c>
      <c r="C11" s="26">
        <f>SUM(C7:C10)</f>
        <v>3887.1511673999994</v>
      </c>
      <c r="D11" s="26">
        <f>SUM(D7:D10)</f>
        <v>15598.528960000001</v>
      </c>
      <c r="E11" s="52">
        <f t="shared" si="1"/>
        <v>4012.84341365952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130</v>
      </c>
      <c r="AR11" s="73">
        <f>C13</f>
        <v>341.8559125</v>
      </c>
      <c r="AS11" s="76">
        <f t="shared" si="2"/>
        <v>2.3248942596508946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131</v>
      </c>
      <c r="AR12" s="73">
        <f>C15</f>
        <v>679.61012</v>
      </c>
      <c r="AS12" s="76">
        <f t="shared" si="2"/>
        <v>4.6218936370996815</v>
      </c>
    </row>
    <row r="13" spans="1:45" ht="12.75" customHeight="1">
      <c r="A13" s="87">
        <v>4062000</v>
      </c>
      <c r="B13" s="22" t="s">
        <v>132</v>
      </c>
      <c r="C13" s="178">
        <v>341.8559125</v>
      </c>
      <c r="D13" s="178">
        <v>1931.03204</v>
      </c>
      <c r="E13" s="52">
        <f>D13/C13*1000</f>
        <v>5648.67234817827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133</v>
      </c>
      <c r="AR13" s="73">
        <f>C17</f>
        <v>92.178472</v>
      </c>
      <c r="AS13" s="76">
        <f t="shared" si="2"/>
        <v>0.6268875060518098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175</v>
      </c>
      <c r="AR14" s="73">
        <f>C19</f>
        <v>8598.03241</v>
      </c>
      <c r="AS14" s="76">
        <f t="shared" si="2"/>
        <v>58.47351314803234</v>
      </c>
    </row>
    <row r="15" spans="1:45" ht="12.75" customHeight="1">
      <c r="A15" s="87">
        <v>4063000</v>
      </c>
      <c r="B15" s="22" t="s">
        <v>134</v>
      </c>
      <c r="C15" s="178">
        <v>679.61012</v>
      </c>
      <c r="D15" s="178">
        <v>3115.5850800000003</v>
      </c>
      <c r="E15" s="52">
        <f t="shared" si="1"/>
        <v>4584.371227432576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135</v>
      </c>
      <c r="AR15" s="73">
        <f>C20</f>
        <v>141.1883032</v>
      </c>
      <c r="AS15" s="76">
        <f t="shared" si="2"/>
        <v>0.9601936477829093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136</v>
      </c>
      <c r="AR16" s="73">
        <f>C21</f>
        <v>9.5174369</v>
      </c>
      <c r="AS16" s="76">
        <f t="shared" si="2"/>
        <v>0.06472620073639827</v>
      </c>
    </row>
    <row r="17" spans="1:45" ht="12.75" customHeight="1">
      <c r="A17" s="87">
        <v>4064000</v>
      </c>
      <c r="B17" s="22" t="s">
        <v>133</v>
      </c>
      <c r="C17" s="178">
        <v>92.178472</v>
      </c>
      <c r="D17" s="178">
        <v>742.80011</v>
      </c>
      <c r="E17" s="52">
        <f t="shared" si="1"/>
        <v>8058.281873016945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137</v>
      </c>
      <c r="AR17" s="73">
        <f>C22</f>
        <v>127.07529360000001</v>
      </c>
      <c r="AS17" s="76">
        <f t="shared" si="2"/>
        <v>0.8642138685668982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138</v>
      </c>
      <c r="AR18" s="73">
        <f>C23</f>
        <v>827.5397325</v>
      </c>
      <c r="AS18" s="76">
        <f t="shared" si="2"/>
        <v>5.627933592408722</v>
      </c>
    </row>
    <row r="19" spans="1:45" ht="12.75" customHeight="1">
      <c r="A19" s="87">
        <v>4069010</v>
      </c>
      <c r="B19" s="22" t="s">
        <v>139</v>
      </c>
      <c r="C19" s="178">
        <v>8598.03241</v>
      </c>
      <c r="D19" s="178">
        <v>30094.988940000003</v>
      </c>
      <c r="E19" s="52">
        <f t="shared" si="1"/>
        <v>3500.2181318830367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14704.1488481</v>
      </c>
      <c r="AS19" s="76">
        <f>AR19/$AR$19*100</f>
        <v>100</v>
      </c>
    </row>
    <row r="20" spans="1:45" ht="12.75" customHeight="1">
      <c r="A20" s="87">
        <v>4069020</v>
      </c>
      <c r="B20" s="22" t="s">
        <v>135</v>
      </c>
      <c r="C20" s="178">
        <v>141.1883032</v>
      </c>
      <c r="D20" s="178">
        <v>620.88153</v>
      </c>
      <c r="E20" s="52">
        <f t="shared" si="1"/>
        <v>4397.542260427137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136</v>
      </c>
      <c r="C21" s="178">
        <v>9.5174369</v>
      </c>
      <c r="D21" s="178">
        <v>68.80859</v>
      </c>
      <c r="E21" s="52">
        <f t="shared" si="1"/>
        <v>7229.739553093334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137</v>
      </c>
      <c r="C22" s="178">
        <v>127.07529360000001</v>
      </c>
      <c r="D22" s="178">
        <v>834.61924</v>
      </c>
      <c r="E22" s="52">
        <f t="shared" si="1"/>
        <v>6567.9111679030575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138</v>
      </c>
      <c r="C23" s="178">
        <v>827.5397325</v>
      </c>
      <c r="D23" s="178">
        <v>4524.37172</v>
      </c>
      <c r="E23" s="52">
        <f t="shared" si="1"/>
        <v>5467.256183980266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9703.3531762</v>
      </c>
      <c r="D24" s="26">
        <f>SUM(D19:D23)</f>
        <v>36143.670020000005</v>
      </c>
      <c r="E24" s="52">
        <f t="shared" si="1"/>
        <v>3724.863906701012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2">
      <c r="A26" s="88"/>
      <c r="B26" s="22" t="s">
        <v>77</v>
      </c>
      <c r="C26" s="28">
        <f>C24+C15+C13+C11+C17</f>
        <v>14704.148848099998</v>
      </c>
      <c r="D26" s="28">
        <f>D24+D15+D13+D11+D17</f>
        <v>57531.61621</v>
      </c>
      <c r="E26" s="52">
        <f t="shared" si="1"/>
        <v>3912.6111143409685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195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140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spans="9:45" ht="12">
      <c r="I43" s="44"/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6" sqref="A16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7" width="4.72265625" style="10" customWidth="1"/>
    <col min="8" max="10" width="10.90625" style="10" customWidth="1"/>
    <col min="11" max="16384" width="10.90625" style="10" customWidth="1"/>
  </cols>
  <sheetData>
    <row r="1" spans="1:5" ht="15" customHeight="1">
      <c r="A1" s="216" t="s">
        <v>7</v>
      </c>
      <c r="B1" s="216"/>
      <c r="C1" s="216"/>
      <c r="D1" s="216"/>
      <c r="E1" s="216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7" t="s">
        <v>18</v>
      </c>
      <c r="B3" s="217"/>
      <c r="C3" s="217"/>
      <c r="D3" s="217"/>
      <c r="E3" s="217"/>
    </row>
    <row r="4" spans="1:5" ht="12" customHeight="1">
      <c r="A4" s="235" t="s">
        <v>320</v>
      </c>
      <c r="B4" s="235"/>
      <c r="C4" s="235"/>
      <c r="D4" s="235"/>
      <c r="E4" s="235"/>
    </row>
    <row r="5" spans="1:5" ht="12.75" customHeight="1">
      <c r="A5" s="220" t="s">
        <v>83</v>
      </c>
      <c r="B5" s="219" t="s">
        <v>208</v>
      </c>
      <c r="C5" s="219"/>
      <c r="D5" s="90" t="s">
        <v>125</v>
      </c>
      <c r="E5" s="41" t="s">
        <v>124</v>
      </c>
    </row>
    <row r="6" spans="1:5" ht="12.75" customHeight="1">
      <c r="A6" s="232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14238.564289999998</v>
      </c>
      <c r="C7" s="179">
        <v>17793.58218</v>
      </c>
      <c r="D7" s="118">
        <f aca="true" t="shared" si="0" ref="D7:D36">(C7/B7-1)*100</f>
        <v>24.967530557113516</v>
      </c>
      <c r="E7" s="118">
        <f aca="true" t="shared" si="1" ref="E7:E17">C7/$C$41*100</f>
        <v>23.533208302793533</v>
      </c>
    </row>
    <row r="8" spans="1:5" ht="12.75" customHeight="1">
      <c r="A8" s="180" t="s">
        <v>94</v>
      </c>
      <c r="B8" s="178">
        <v>7057.15438</v>
      </c>
      <c r="C8" s="178">
        <v>9750.205179999999</v>
      </c>
      <c r="D8" s="60">
        <f t="shared" si="0"/>
        <v>38.16057655805454</v>
      </c>
      <c r="E8" s="60">
        <f t="shared" si="1"/>
        <v>12.89530164161225</v>
      </c>
    </row>
    <row r="9" spans="1:5" ht="12.75" customHeight="1">
      <c r="A9" s="180" t="s">
        <v>89</v>
      </c>
      <c r="B9" s="178">
        <v>7117.966179999999</v>
      </c>
      <c r="C9" s="178">
        <v>7946.8561500000005</v>
      </c>
      <c r="D9" s="60">
        <f t="shared" si="0"/>
        <v>11.645039454233563</v>
      </c>
      <c r="E9" s="60">
        <f t="shared" si="1"/>
        <v>10.510251350090195</v>
      </c>
    </row>
    <row r="10" spans="1:8" ht="12.75" customHeight="1">
      <c r="A10" s="180" t="s">
        <v>87</v>
      </c>
      <c r="B10" s="178">
        <v>7280.41765</v>
      </c>
      <c r="C10" s="178">
        <v>6883.037</v>
      </c>
      <c r="D10" s="60">
        <f t="shared" si="0"/>
        <v>-5.4582122771486885</v>
      </c>
      <c r="E10" s="60">
        <f t="shared" si="1"/>
        <v>9.103279027137136</v>
      </c>
      <c r="G10" s="29"/>
      <c r="H10" s="29"/>
    </row>
    <row r="11" spans="1:5" ht="12.75" customHeight="1">
      <c r="A11" s="180" t="s">
        <v>232</v>
      </c>
      <c r="B11" s="178">
        <v>4286.38181</v>
      </c>
      <c r="C11" s="178">
        <v>4071.61594</v>
      </c>
      <c r="D11" s="60">
        <f t="shared" si="0"/>
        <v>-5.010423231522621</v>
      </c>
      <c r="E11" s="60">
        <f t="shared" si="1"/>
        <v>5.384985725510302</v>
      </c>
    </row>
    <row r="12" spans="1:5" ht="12.75" customHeight="1">
      <c r="A12" s="180" t="s">
        <v>92</v>
      </c>
      <c r="B12" s="178">
        <v>2626.16678</v>
      </c>
      <c r="C12" s="178">
        <v>3892.50191</v>
      </c>
      <c r="D12" s="60">
        <f t="shared" si="0"/>
        <v>48.21990513489018</v>
      </c>
      <c r="E12" s="60">
        <f t="shared" si="1"/>
        <v>5.148095382952938</v>
      </c>
    </row>
    <row r="13" spans="1:5" ht="12.75" customHeight="1">
      <c r="A13" s="180" t="s">
        <v>230</v>
      </c>
      <c r="B13" s="178">
        <v>2805.61508</v>
      </c>
      <c r="C13" s="178">
        <v>3882.81338</v>
      </c>
      <c r="D13" s="60">
        <f t="shared" si="0"/>
        <v>38.394372331360586</v>
      </c>
      <c r="E13" s="60">
        <f t="shared" si="1"/>
        <v>5.135281650881937</v>
      </c>
    </row>
    <row r="14" spans="1:5" ht="12.75" customHeight="1">
      <c r="A14" s="180" t="s">
        <v>168</v>
      </c>
      <c r="B14" s="178">
        <v>553.78913</v>
      </c>
      <c r="C14" s="178">
        <v>3836.94659</v>
      </c>
      <c r="D14" s="60">
        <f t="shared" si="0"/>
        <v>592.8533591838468</v>
      </c>
      <c r="E14" s="60">
        <f t="shared" si="1"/>
        <v>5.074619738495137</v>
      </c>
    </row>
    <row r="15" spans="1:5" ht="12.75" customHeight="1">
      <c r="A15" s="180" t="s">
        <v>231</v>
      </c>
      <c r="B15" s="178">
        <v>3389.07823</v>
      </c>
      <c r="C15" s="178">
        <v>3683.3639900000003</v>
      </c>
      <c r="D15" s="60">
        <f t="shared" si="0"/>
        <v>8.683356949243404</v>
      </c>
      <c r="E15" s="60">
        <f t="shared" si="1"/>
        <v>4.871496428027216</v>
      </c>
    </row>
    <row r="16" spans="1:5" ht="12.75" customHeight="1">
      <c r="A16" s="180" t="s">
        <v>143</v>
      </c>
      <c r="B16" s="178">
        <v>2110.22085</v>
      </c>
      <c r="C16" s="178">
        <v>2570.289</v>
      </c>
      <c r="D16" s="60">
        <f t="shared" si="0"/>
        <v>21.80189575892022</v>
      </c>
      <c r="E16" s="60">
        <f t="shared" si="1"/>
        <v>3.3993799462913366</v>
      </c>
    </row>
    <row r="17" spans="1:5" ht="12.75" customHeight="1">
      <c r="A17" s="180" t="s">
        <v>95</v>
      </c>
      <c r="B17" s="178">
        <v>1179.37342</v>
      </c>
      <c r="C17" s="178">
        <v>2189.04504</v>
      </c>
      <c r="D17" s="60">
        <f t="shared" si="0"/>
        <v>85.61085088724487</v>
      </c>
      <c r="E17" s="60">
        <f t="shared" si="1"/>
        <v>2.8951591865757185</v>
      </c>
    </row>
    <row r="18" spans="1:5" ht="12.75" customHeight="1">
      <c r="A18" s="180" t="s">
        <v>233</v>
      </c>
      <c r="B18" s="178">
        <v>1363.91814</v>
      </c>
      <c r="C18" s="178">
        <v>2141.1072799999997</v>
      </c>
      <c r="D18" s="60">
        <f t="shared" si="0"/>
        <v>56.98209571433661</v>
      </c>
      <c r="E18" s="60">
        <f aca="true" t="shared" si="2" ref="E18:E32">C18/$C$41*100</f>
        <v>2.831758277178321</v>
      </c>
    </row>
    <row r="19" spans="1:5" ht="12.75" customHeight="1">
      <c r="A19" s="180" t="s">
        <v>170</v>
      </c>
      <c r="B19" s="178">
        <v>1341.49892</v>
      </c>
      <c r="C19" s="178">
        <v>1743.03478</v>
      </c>
      <c r="D19" s="60">
        <f t="shared" si="0"/>
        <v>29.931880973858703</v>
      </c>
      <c r="E19" s="60">
        <f t="shared" si="2"/>
        <v>2.305280642301442</v>
      </c>
    </row>
    <row r="20" spans="1:5" ht="12.75" customHeight="1">
      <c r="A20" s="180" t="s">
        <v>234</v>
      </c>
      <c r="B20" s="178">
        <v>1473.44563</v>
      </c>
      <c r="C20" s="178">
        <v>1742.78386</v>
      </c>
      <c r="D20" s="60">
        <f t="shared" si="0"/>
        <v>18.27948208716734</v>
      </c>
      <c r="E20" s="60">
        <f t="shared" si="2"/>
        <v>2.30494878373763</v>
      </c>
    </row>
    <row r="21" spans="1:5" ht="12.75" customHeight="1">
      <c r="A21" s="180" t="s">
        <v>93</v>
      </c>
      <c r="B21" s="178">
        <v>195.9242</v>
      </c>
      <c r="C21" s="178">
        <v>817.02567</v>
      </c>
      <c r="D21" s="60">
        <f t="shared" si="0"/>
        <v>317.0111042944159</v>
      </c>
      <c r="E21" s="60">
        <f t="shared" si="2"/>
        <v>1.080571359175269</v>
      </c>
    </row>
    <row r="22" spans="1:5" ht="12.75" customHeight="1">
      <c r="A22" s="180" t="s">
        <v>84</v>
      </c>
      <c r="B22" s="178">
        <v>720.7692099999999</v>
      </c>
      <c r="C22" s="178">
        <v>793.50572</v>
      </c>
      <c r="D22" s="60">
        <f t="shared" si="0"/>
        <v>10.091511816937926</v>
      </c>
      <c r="E22" s="60">
        <f t="shared" si="2"/>
        <v>1.0494646445732245</v>
      </c>
    </row>
    <row r="23" spans="1:5" ht="12.75" customHeight="1">
      <c r="A23" s="180" t="s">
        <v>144</v>
      </c>
      <c r="B23" s="178">
        <v>721.0081899999999</v>
      </c>
      <c r="C23" s="178">
        <v>641.2811700000001</v>
      </c>
      <c r="D23" s="60">
        <f t="shared" si="0"/>
        <v>-11.057713505307031</v>
      </c>
      <c r="E23" s="60">
        <f t="shared" si="2"/>
        <v>0.848137446502026</v>
      </c>
    </row>
    <row r="24" spans="1:5" ht="12.75" customHeight="1">
      <c r="A24" s="180" t="s">
        <v>141</v>
      </c>
      <c r="B24" s="178">
        <v>0</v>
      </c>
      <c r="C24" s="178">
        <v>276.91376</v>
      </c>
      <c r="D24" s="60"/>
      <c r="E24" s="60">
        <f t="shared" si="2"/>
        <v>0.3662370583993209</v>
      </c>
    </row>
    <row r="25" spans="1:5" ht="12.75" customHeight="1">
      <c r="A25" s="180" t="s">
        <v>328</v>
      </c>
      <c r="B25" s="178">
        <v>392.83023</v>
      </c>
      <c r="C25" s="178">
        <v>203.84779999999998</v>
      </c>
      <c r="D25" s="60">
        <f t="shared" si="0"/>
        <v>-48.107914199984045</v>
      </c>
      <c r="E25" s="60">
        <f t="shared" si="2"/>
        <v>0.2696024156877328</v>
      </c>
    </row>
    <row r="26" spans="1:5" ht="12.75" customHeight="1">
      <c r="A26" s="180" t="s">
        <v>237</v>
      </c>
      <c r="B26" s="178">
        <v>45.871199999999995</v>
      </c>
      <c r="C26" s="178">
        <v>180.59944000000002</v>
      </c>
      <c r="D26" s="60">
        <f t="shared" si="0"/>
        <v>293.7098658853486</v>
      </c>
      <c r="E26" s="60">
        <f t="shared" si="2"/>
        <v>0.23885489711368857</v>
      </c>
    </row>
    <row r="27" spans="1:5" ht="12.75" customHeight="1">
      <c r="A27" s="180" t="s">
        <v>142</v>
      </c>
      <c r="B27" s="178">
        <v>3751.64586</v>
      </c>
      <c r="C27" s="178">
        <v>152.13882999999998</v>
      </c>
      <c r="D27" s="60">
        <f t="shared" si="0"/>
        <v>-95.94474436880884</v>
      </c>
      <c r="E27" s="60">
        <f t="shared" si="2"/>
        <v>0.20121382761013515</v>
      </c>
    </row>
    <row r="28" spans="1:5" ht="12.75" customHeight="1">
      <c r="A28" s="180" t="s">
        <v>236</v>
      </c>
      <c r="B28" s="178">
        <v>146.40429999999998</v>
      </c>
      <c r="C28" s="178">
        <v>111.50511999999999</v>
      </c>
      <c r="D28" s="60">
        <f t="shared" si="0"/>
        <v>-23.8375375586646</v>
      </c>
      <c r="E28" s="60">
        <f t="shared" si="2"/>
        <v>0.1474730152277853</v>
      </c>
    </row>
    <row r="29" spans="1:5" ht="12.75" customHeight="1">
      <c r="A29" s="180" t="s">
        <v>256</v>
      </c>
      <c r="B29" s="178">
        <v>83.9748</v>
      </c>
      <c r="C29" s="178">
        <v>108.89482000000001</v>
      </c>
      <c r="D29" s="60">
        <f t="shared" si="0"/>
        <v>29.675593154136727</v>
      </c>
      <c r="E29" s="60">
        <f t="shared" si="2"/>
        <v>0.14402071804493766</v>
      </c>
    </row>
    <row r="30" spans="1:5" ht="12.75" customHeight="1">
      <c r="A30" s="180" t="s">
        <v>97</v>
      </c>
      <c r="B30" s="178">
        <v>40.000449999999994</v>
      </c>
      <c r="C30" s="178">
        <v>84.4767</v>
      </c>
      <c r="D30" s="60">
        <f t="shared" si="0"/>
        <v>111.1893741195412</v>
      </c>
      <c r="E30" s="60">
        <f t="shared" si="2"/>
        <v>0.11172611325375058</v>
      </c>
    </row>
    <row r="31" spans="1:5" ht="12.75" customHeight="1">
      <c r="A31" s="180" t="s">
        <v>278</v>
      </c>
      <c r="B31" s="178">
        <v>0</v>
      </c>
      <c r="C31" s="178">
        <v>45.25</v>
      </c>
      <c r="D31" s="60"/>
      <c r="E31" s="60">
        <f t="shared" si="2"/>
        <v>0.05984616615862379</v>
      </c>
    </row>
    <row r="32" spans="1:5" ht="12.75" customHeight="1">
      <c r="A32" s="180" t="s">
        <v>235</v>
      </c>
      <c r="B32" s="178">
        <v>56.47488</v>
      </c>
      <c r="C32" s="178">
        <v>28.258560000000003</v>
      </c>
      <c r="D32" s="60">
        <f t="shared" si="0"/>
        <v>-49.96260284218399</v>
      </c>
      <c r="E32" s="60">
        <f t="shared" si="2"/>
        <v>0.03737384479919204</v>
      </c>
    </row>
    <row r="33" spans="1:5" ht="12.75" customHeight="1">
      <c r="A33" s="180" t="s">
        <v>249</v>
      </c>
      <c r="B33" s="178">
        <v>94.43344</v>
      </c>
      <c r="C33" s="178">
        <v>23.27</v>
      </c>
      <c r="D33" s="60">
        <f t="shared" si="0"/>
        <v>-75.35830527829972</v>
      </c>
      <c r="E33" s="60">
        <f aca="true" t="shared" si="3" ref="E33:E39">C33/$C$41*100</f>
        <v>0.03077613892842377</v>
      </c>
    </row>
    <row r="34" spans="1:5" ht="12.75" customHeight="1">
      <c r="A34" s="180" t="s">
        <v>299</v>
      </c>
      <c r="B34" s="178">
        <v>0</v>
      </c>
      <c r="C34" s="178">
        <v>7.4022</v>
      </c>
      <c r="D34" s="60"/>
      <c r="E34" s="60">
        <f t="shared" si="3"/>
        <v>0.009789906986505304</v>
      </c>
    </row>
    <row r="35" spans="1:5" ht="12.75" customHeight="1">
      <c r="A35" s="180" t="s">
        <v>329</v>
      </c>
      <c r="B35" s="178">
        <v>34.54056</v>
      </c>
      <c r="C35" s="178">
        <v>4.61488</v>
      </c>
      <c r="D35" s="60">
        <f t="shared" si="0"/>
        <v>-86.63924383391584</v>
      </c>
      <c r="E35" s="60">
        <f t="shared" si="3"/>
        <v>0.0061034889565107124</v>
      </c>
    </row>
    <row r="36" spans="1:5" ht="12.75" customHeight="1">
      <c r="A36" s="180" t="s">
        <v>88</v>
      </c>
      <c r="B36" s="178">
        <v>9.16702</v>
      </c>
      <c r="C36" s="178">
        <v>3.93504</v>
      </c>
      <c r="D36" s="60">
        <f t="shared" si="0"/>
        <v>-57.07394551337295</v>
      </c>
      <c r="E36" s="60">
        <f t="shared" si="3"/>
        <v>0.005204354865874717</v>
      </c>
    </row>
    <row r="37" spans="1:5" ht="12.75" customHeight="1">
      <c r="A37" s="180" t="s">
        <v>96</v>
      </c>
      <c r="B37" s="178">
        <v>3.5185</v>
      </c>
      <c r="C37" s="178">
        <v>0.297</v>
      </c>
      <c r="D37" s="60"/>
      <c r="E37" s="60">
        <f t="shared" si="3"/>
        <v>0.00039280246075384007</v>
      </c>
    </row>
    <row r="38" spans="1:5" ht="12.75" customHeight="1">
      <c r="A38" s="180" t="s">
        <v>229</v>
      </c>
      <c r="B38" s="178">
        <v>0</v>
      </c>
      <c r="C38" s="178">
        <v>0.1253</v>
      </c>
      <c r="D38" s="60"/>
      <c r="E38" s="60"/>
    </row>
    <row r="39" spans="1:5" ht="12.75" customHeight="1">
      <c r="A39" s="180" t="s">
        <v>296</v>
      </c>
      <c r="B39" s="178">
        <v>15</v>
      </c>
      <c r="C39" s="178">
        <v>0</v>
      </c>
      <c r="D39" s="60"/>
      <c r="E39" s="60">
        <f t="shared" si="3"/>
        <v>0</v>
      </c>
    </row>
    <row r="40" spans="1:5" ht="12.75" customHeight="1">
      <c r="A40" s="180" t="s">
        <v>255</v>
      </c>
      <c r="B40" s="178">
        <v>0.048</v>
      </c>
      <c r="C40" s="178">
        <v>0</v>
      </c>
      <c r="D40" s="60"/>
      <c r="E40" s="60"/>
    </row>
    <row r="41" spans="1:5" ht="12.75" customHeight="1">
      <c r="A41" s="21" t="s">
        <v>77</v>
      </c>
      <c r="B41" s="26">
        <f>SUM(B7:B40)</f>
        <v>63135.20133</v>
      </c>
      <c r="C41" s="26">
        <f>SUM(C7:C40)</f>
        <v>75610.52429</v>
      </c>
      <c r="D41" s="60">
        <f>(C41/B41-1)*100</f>
        <v>19.75969458748219</v>
      </c>
      <c r="E41" s="60">
        <f>C41/$C$41*100</f>
        <v>100</v>
      </c>
    </row>
    <row r="42" spans="1:5" ht="12.75" customHeight="1">
      <c r="A42" s="47" t="s">
        <v>195</v>
      </c>
      <c r="B42" s="48"/>
      <c r="C42" s="48"/>
      <c r="D42" s="92"/>
      <c r="E42" s="54"/>
    </row>
    <row r="43" ht="12.75" customHeight="1"/>
    <row r="44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41:C4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2"/>
  <sheetViews>
    <sheetView zoomScale="106" zoomScaleNormal="106" zoomScalePageLayoutView="0" workbookViewId="0" topLeftCell="A1">
      <selection activeCell="E33" sqref="E33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1.53515625" style="10" customWidth="1"/>
    <col min="13" max="13" width="6.18359375" style="10" customWidth="1"/>
    <col min="14" max="15" width="4.36328125" style="10" customWidth="1"/>
    <col min="16" max="16384" width="10.90625" style="10" customWidth="1"/>
  </cols>
  <sheetData>
    <row r="1" spans="1:10" ht="13.5" customHeight="1">
      <c r="A1" s="216" t="s">
        <v>9</v>
      </c>
      <c r="B1" s="216"/>
      <c r="C1" s="216"/>
      <c r="D1" s="216"/>
      <c r="E1" s="216"/>
      <c r="F1" s="216"/>
      <c r="G1" s="216"/>
      <c r="H1" s="216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19" t="s">
        <v>145</v>
      </c>
      <c r="B3" s="219"/>
      <c r="C3" s="219"/>
      <c r="D3" s="219"/>
      <c r="E3" s="219"/>
      <c r="F3" s="219"/>
      <c r="G3" s="219"/>
      <c r="H3" s="219"/>
      <c r="I3" s="34"/>
      <c r="J3" s="34"/>
    </row>
    <row r="4" spans="1:10" ht="13.5" customHeight="1">
      <c r="A4" s="236" t="s">
        <v>311</v>
      </c>
      <c r="B4" s="236"/>
      <c r="C4" s="236"/>
      <c r="D4" s="236"/>
      <c r="E4" s="236"/>
      <c r="F4" s="236"/>
      <c r="G4" s="236"/>
      <c r="H4" s="236"/>
      <c r="I4" s="34"/>
      <c r="J4" s="34"/>
    </row>
    <row r="5" spans="1:10" ht="13.5" customHeight="1">
      <c r="A5" s="36" t="s">
        <v>98</v>
      </c>
      <c r="B5" s="220" t="s">
        <v>99</v>
      </c>
      <c r="C5" s="219" t="s">
        <v>100</v>
      </c>
      <c r="D5" s="219"/>
      <c r="E5" s="36" t="s">
        <v>125</v>
      </c>
      <c r="F5" s="219" t="s">
        <v>209</v>
      </c>
      <c r="G5" s="219"/>
      <c r="H5" s="41" t="s">
        <v>125</v>
      </c>
      <c r="I5" s="34"/>
      <c r="J5" s="34"/>
    </row>
    <row r="6" spans="1:15" ht="13.5" customHeight="1">
      <c r="A6" s="50" t="s">
        <v>101</v>
      </c>
      <c r="B6" s="223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280</v>
      </c>
      <c r="C7" s="179">
        <v>3.936</v>
      </c>
      <c r="D7" s="179">
        <v>327.508</v>
      </c>
      <c r="E7" s="118">
        <f>(D7/C7-1)*100</f>
        <v>8220.833333333332</v>
      </c>
      <c r="F7" s="179">
        <v>3.951</v>
      </c>
      <c r="G7" s="179">
        <v>890.41432</v>
      </c>
      <c r="H7" s="118">
        <f>(G7/F7-1)*100</f>
        <v>22436.42925841559</v>
      </c>
      <c r="I7" s="62"/>
      <c r="J7" s="62"/>
      <c r="K7" s="29"/>
      <c r="L7" s="29"/>
      <c r="M7" s="29"/>
      <c r="N7" s="29"/>
      <c r="O7" s="29"/>
    </row>
    <row r="8" spans="1:14" ht="15" customHeight="1">
      <c r="A8" s="59">
        <v>4012000</v>
      </c>
      <c r="B8" s="10" t="s">
        <v>276</v>
      </c>
      <c r="C8" s="178">
        <v>473.01403000000005</v>
      </c>
      <c r="D8" s="178">
        <v>448.64790000000005</v>
      </c>
      <c r="E8" s="60">
        <f>(D8/C8-1)*100</f>
        <v>-5.151248896359373</v>
      </c>
      <c r="F8" s="178">
        <v>534.49848</v>
      </c>
      <c r="G8" s="178">
        <v>448.52831</v>
      </c>
      <c r="H8" s="60">
        <f>(G8/F8-1)*100</f>
        <v>-16.084268378087806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188</v>
      </c>
      <c r="C9" s="178">
        <v>16.95108</v>
      </c>
      <c r="D9" s="178">
        <v>221.3126</v>
      </c>
      <c r="E9" s="60">
        <f aca="true" t="shared" si="0" ref="E9:E37">(D9/C9-1)*100</f>
        <v>1205.595867637932</v>
      </c>
      <c r="F9" s="178">
        <v>13.34692</v>
      </c>
      <c r="G9" s="178">
        <v>615.16823</v>
      </c>
      <c r="H9" s="60">
        <f aca="true" t="shared" si="1" ref="H9:H37">(G9/F9-1)*100</f>
        <v>4509.065087675658</v>
      </c>
      <c r="I9" s="62"/>
      <c r="J9" s="62"/>
      <c r="K9" s="62"/>
      <c r="L9" s="62"/>
      <c r="M9" s="62"/>
      <c r="N9" s="62"/>
    </row>
    <row r="10" spans="1:14" ht="15" customHeight="1">
      <c r="A10" s="59">
        <v>4021000</v>
      </c>
      <c r="B10" s="10" t="s">
        <v>279</v>
      </c>
      <c r="C10" s="178">
        <v>620</v>
      </c>
      <c r="D10" s="178">
        <v>407.04</v>
      </c>
      <c r="E10" s="60">
        <f t="shared" si="0"/>
        <v>-34.34838709677419</v>
      </c>
      <c r="F10" s="178">
        <v>1381.6</v>
      </c>
      <c r="G10" s="178">
        <v>1134.2150100000001</v>
      </c>
      <c r="H10" s="60">
        <f t="shared" si="1"/>
        <v>-17.905688332368253</v>
      </c>
      <c r="I10" s="62"/>
      <c r="J10" s="62"/>
      <c r="K10" s="62"/>
      <c r="L10" s="62"/>
      <c r="M10" s="62"/>
      <c r="N10" s="62"/>
    </row>
    <row r="11" spans="1:14" ht="15" customHeight="1">
      <c r="A11" s="59">
        <v>4022116</v>
      </c>
      <c r="B11" s="10" t="s">
        <v>321</v>
      </c>
      <c r="C11" s="178">
        <v>0</v>
      </c>
      <c r="D11" s="178">
        <v>11.725</v>
      </c>
      <c r="E11" s="60"/>
      <c r="F11" s="178">
        <v>0</v>
      </c>
      <c r="G11" s="178">
        <v>42.32725</v>
      </c>
      <c r="H11" s="60"/>
      <c r="I11" s="62"/>
      <c r="J11" s="62"/>
      <c r="K11" s="62"/>
      <c r="L11" s="62"/>
      <c r="M11" s="62"/>
      <c r="N11" s="62"/>
    </row>
    <row r="12" spans="1:10" ht="15" customHeight="1">
      <c r="A12" s="59">
        <v>4022117</v>
      </c>
      <c r="B12" s="10" t="s">
        <v>270</v>
      </c>
      <c r="C12" s="178">
        <v>26.98896</v>
      </c>
      <c r="D12" s="178">
        <v>25.827840000000002</v>
      </c>
      <c r="E12" s="60">
        <f t="shared" si="0"/>
        <v>-4.302203567680996</v>
      </c>
      <c r="F12" s="178">
        <v>7.947</v>
      </c>
      <c r="G12" s="178">
        <v>11.1</v>
      </c>
      <c r="H12" s="60">
        <f t="shared" si="1"/>
        <v>39.67534918837296</v>
      </c>
      <c r="I12" s="62"/>
      <c r="J12" s="62"/>
    </row>
    <row r="13" spans="1:14" ht="15" customHeight="1">
      <c r="A13" s="59">
        <v>4022118</v>
      </c>
      <c r="B13" s="10" t="s">
        <v>271</v>
      </c>
      <c r="C13" s="178">
        <v>4337</v>
      </c>
      <c r="D13" s="178">
        <v>1606.8244</v>
      </c>
      <c r="E13" s="60">
        <f t="shared" si="0"/>
        <v>-62.95078625778188</v>
      </c>
      <c r="F13" s="178">
        <v>9855.176720000001</v>
      </c>
      <c r="G13" s="178">
        <v>4632.553269999999</v>
      </c>
      <c r="H13" s="60">
        <f t="shared" si="1"/>
        <v>-52.993706742987776</v>
      </c>
      <c r="I13" s="62"/>
      <c r="J13" s="62"/>
      <c r="K13" s="62"/>
      <c r="L13" s="62"/>
      <c r="M13" s="62"/>
      <c r="N13" s="62"/>
    </row>
    <row r="14" spans="1:10" ht="15" customHeight="1">
      <c r="A14" s="59">
        <v>4022120</v>
      </c>
      <c r="B14" s="10" t="s">
        <v>194</v>
      </c>
      <c r="C14" s="178">
        <v>10.9824</v>
      </c>
      <c r="D14" s="178">
        <v>11.988</v>
      </c>
      <c r="E14" s="60">
        <f t="shared" si="0"/>
        <v>9.15646853146852</v>
      </c>
      <c r="F14" s="178">
        <v>34.3091</v>
      </c>
      <c r="G14" s="178">
        <v>4.248</v>
      </c>
      <c r="H14" s="60">
        <f t="shared" si="1"/>
        <v>-87.61844525213426</v>
      </c>
      <c r="I14" s="62"/>
      <c r="J14" s="62"/>
    </row>
    <row r="15" spans="1:15" ht="15" customHeight="1">
      <c r="A15" s="59">
        <v>4022911</v>
      </c>
      <c r="B15" s="10" t="s">
        <v>272</v>
      </c>
      <c r="C15" s="178">
        <v>5.8205045</v>
      </c>
      <c r="D15" s="178">
        <v>7.0122312</v>
      </c>
      <c r="E15" s="60">
        <f t="shared" si="0"/>
        <v>20.474628960427754</v>
      </c>
      <c r="F15" s="178">
        <v>11.5038</v>
      </c>
      <c r="G15" s="178">
        <v>14.068790000000002</v>
      </c>
      <c r="H15" s="60">
        <f t="shared" si="1"/>
        <v>22.29689320050767</v>
      </c>
      <c r="I15" s="62"/>
      <c r="J15" s="62"/>
      <c r="K15" s="62"/>
      <c r="L15" s="62"/>
      <c r="M15" s="62"/>
      <c r="N15" s="62"/>
      <c r="O15" s="62"/>
    </row>
    <row r="16" spans="1:10" ht="15" customHeight="1">
      <c r="A16" s="59">
        <v>4022916</v>
      </c>
      <c r="B16" s="10" t="s">
        <v>242</v>
      </c>
      <c r="C16" s="178">
        <v>13.478399999999999</v>
      </c>
      <c r="D16" s="178">
        <v>0</v>
      </c>
      <c r="E16" s="60"/>
      <c r="F16" s="178">
        <v>36.725</v>
      </c>
      <c r="G16" s="178">
        <v>0</v>
      </c>
      <c r="H16" s="60"/>
      <c r="I16" s="62"/>
      <c r="J16" s="62"/>
    </row>
    <row r="17" spans="1:10" ht="15" customHeight="1">
      <c r="A17" s="59">
        <v>4022918</v>
      </c>
      <c r="B17" s="10" t="s">
        <v>262</v>
      </c>
      <c r="C17" s="178">
        <v>25.1452</v>
      </c>
      <c r="D17" s="178">
        <v>19.692</v>
      </c>
      <c r="E17" s="60">
        <f t="shared" si="0"/>
        <v>-21.686842816919327</v>
      </c>
      <c r="F17" s="178">
        <v>82.07442</v>
      </c>
      <c r="G17" s="178">
        <v>97.72252999999999</v>
      </c>
      <c r="H17" s="60">
        <f t="shared" si="1"/>
        <v>19.065757638007042</v>
      </c>
      <c r="I17" s="62"/>
      <c r="J17" s="62"/>
    </row>
    <row r="18" spans="1:10" ht="15" customHeight="1">
      <c r="A18" s="59">
        <v>4022920</v>
      </c>
      <c r="B18" s="10" t="s">
        <v>241</v>
      </c>
      <c r="C18" s="178">
        <v>0.081</v>
      </c>
      <c r="D18" s="178">
        <v>0</v>
      </c>
      <c r="E18" s="60"/>
      <c r="F18" s="178">
        <v>0.9979199999999999</v>
      </c>
      <c r="G18" s="178">
        <v>0</v>
      </c>
      <c r="H18" s="60"/>
      <c r="I18" s="62"/>
      <c r="J18" s="62"/>
    </row>
    <row r="19" spans="1:10" ht="15" customHeight="1">
      <c r="A19" s="59">
        <v>4029110</v>
      </c>
      <c r="B19" s="10" t="s">
        <v>248</v>
      </c>
      <c r="C19" s="178">
        <v>2.53003</v>
      </c>
      <c r="D19" s="178">
        <v>0.192</v>
      </c>
      <c r="E19" s="60">
        <f t="shared" si="0"/>
        <v>-92.41115717995439</v>
      </c>
      <c r="F19" s="178">
        <v>3.6143400000000003</v>
      </c>
      <c r="G19" s="178">
        <v>0.3552</v>
      </c>
      <c r="H19" s="60">
        <f t="shared" si="1"/>
        <v>-90.1724796228357</v>
      </c>
      <c r="I19" s="62"/>
      <c r="J19" s="62"/>
    </row>
    <row r="20" spans="1:10" ht="14.25" customHeight="1">
      <c r="A20" s="59">
        <v>4029120</v>
      </c>
      <c r="B20" s="10" t="s">
        <v>169</v>
      </c>
      <c r="C20" s="178">
        <v>66.47552</v>
      </c>
      <c r="D20" s="178">
        <v>60.310050000000004</v>
      </c>
      <c r="E20" s="60">
        <f t="shared" si="0"/>
        <v>-9.274797699965342</v>
      </c>
      <c r="F20" s="178">
        <v>21.404</v>
      </c>
      <c r="G20" s="178">
        <v>39.09156</v>
      </c>
      <c r="H20" s="60">
        <f t="shared" si="1"/>
        <v>82.6367034199215</v>
      </c>
      <c r="I20" s="62"/>
      <c r="J20" s="62"/>
    </row>
    <row r="21" spans="1:10" ht="15" customHeight="1">
      <c r="A21" s="59">
        <v>4029910</v>
      </c>
      <c r="B21" s="10" t="s">
        <v>81</v>
      </c>
      <c r="C21" s="178">
        <v>11705.285521</v>
      </c>
      <c r="D21" s="178">
        <v>11225.042116</v>
      </c>
      <c r="E21" s="60">
        <f t="shared" si="0"/>
        <v>-4.102791035198694</v>
      </c>
      <c r="F21" s="178">
        <v>16754.56644</v>
      </c>
      <c r="G21" s="178">
        <v>17793.042390000002</v>
      </c>
      <c r="H21" s="60">
        <f t="shared" si="1"/>
        <v>6.1981666533652335</v>
      </c>
      <c r="I21" s="62"/>
      <c r="J21" s="62"/>
    </row>
    <row r="22" spans="1:10" ht="15" customHeight="1">
      <c r="A22" s="59">
        <v>4029990</v>
      </c>
      <c r="B22" s="10" t="s">
        <v>273</v>
      </c>
      <c r="C22" s="178">
        <v>53.315949999999994</v>
      </c>
      <c r="D22" s="178">
        <v>11.05749</v>
      </c>
      <c r="E22" s="60">
        <f t="shared" si="0"/>
        <v>-79.26044645176538</v>
      </c>
      <c r="F22" s="178">
        <v>117.07551</v>
      </c>
      <c r="G22" s="178">
        <v>27.13136</v>
      </c>
      <c r="H22" s="60">
        <f t="shared" si="1"/>
        <v>-76.82575971695532</v>
      </c>
      <c r="I22" s="62"/>
      <c r="J22" s="62"/>
    </row>
    <row r="23" spans="1:10" ht="15" customHeight="1">
      <c r="A23" s="59">
        <v>4031000</v>
      </c>
      <c r="B23" s="10" t="s">
        <v>79</v>
      </c>
      <c r="C23" s="178">
        <v>109.19839999999999</v>
      </c>
      <c r="D23" s="178">
        <v>113.00603</v>
      </c>
      <c r="E23" s="60">
        <f t="shared" si="0"/>
        <v>3.486891749329657</v>
      </c>
      <c r="F23" s="178">
        <v>329.47672</v>
      </c>
      <c r="G23" s="178">
        <v>349.73887</v>
      </c>
      <c r="H23" s="60">
        <f t="shared" si="1"/>
        <v>6.149797169281035</v>
      </c>
      <c r="I23" s="62"/>
      <c r="J23" s="62"/>
    </row>
    <row r="24" spans="1:10" ht="15" customHeight="1">
      <c r="A24" s="59">
        <v>4039000</v>
      </c>
      <c r="B24" s="10" t="s">
        <v>183</v>
      </c>
      <c r="C24" s="178">
        <v>0.14859999999999998</v>
      </c>
      <c r="D24" s="178">
        <v>2.4</v>
      </c>
      <c r="E24" s="60"/>
      <c r="F24" s="178">
        <v>0.27072</v>
      </c>
      <c r="G24" s="178">
        <v>0.8</v>
      </c>
      <c r="H24" s="60"/>
      <c r="I24" s="62"/>
      <c r="J24" s="62"/>
    </row>
    <row r="25" spans="1:10" ht="15" customHeight="1">
      <c r="A25" s="59">
        <v>4041000</v>
      </c>
      <c r="B25" s="10" t="s">
        <v>102</v>
      </c>
      <c r="C25" s="178">
        <v>3643.5</v>
      </c>
      <c r="D25" s="178">
        <v>5834.5</v>
      </c>
      <c r="E25" s="60">
        <f t="shared" si="0"/>
        <v>60.13448607108549</v>
      </c>
      <c r="F25" s="178">
        <v>2450.48879</v>
      </c>
      <c r="G25" s="178">
        <v>5072.86889</v>
      </c>
      <c r="H25" s="60">
        <f t="shared" si="1"/>
        <v>107.01457238659722</v>
      </c>
      <c r="I25" s="62"/>
      <c r="J25" s="62"/>
    </row>
    <row r="26" spans="1:10" ht="15" customHeight="1">
      <c r="A26" s="59">
        <v>4051000</v>
      </c>
      <c r="B26" s="10" t="s">
        <v>103</v>
      </c>
      <c r="C26" s="178">
        <v>721.3843</v>
      </c>
      <c r="D26" s="178">
        <v>1097</v>
      </c>
      <c r="E26" s="60">
        <f t="shared" si="0"/>
        <v>52.068737841951915</v>
      </c>
      <c r="F26" s="178">
        <v>2578.7054500000004</v>
      </c>
      <c r="G26" s="178">
        <v>4339.548059999999</v>
      </c>
      <c r="H26" s="60">
        <f t="shared" si="1"/>
        <v>68.28397597717097</v>
      </c>
      <c r="I26" s="62"/>
      <c r="J26" s="62"/>
    </row>
    <row r="27" spans="1:10" ht="15" customHeight="1">
      <c r="A27" s="59">
        <v>4059000</v>
      </c>
      <c r="B27" s="10" t="s">
        <v>274</v>
      </c>
      <c r="C27" s="178">
        <v>756.4</v>
      </c>
      <c r="D27" s="178">
        <v>713.8</v>
      </c>
      <c r="E27" s="60">
        <f t="shared" si="0"/>
        <v>-5.63194077207827</v>
      </c>
      <c r="F27" s="178">
        <v>2769.07204</v>
      </c>
      <c r="G27" s="178">
        <v>3289.2702000000004</v>
      </c>
      <c r="H27" s="60">
        <f t="shared" si="1"/>
        <v>18.78601034879541</v>
      </c>
      <c r="I27" s="62"/>
      <c r="J27" s="62"/>
    </row>
    <row r="28" spans="1:10" ht="15" customHeight="1">
      <c r="A28" s="59"/>
      <c r="C28" s="26"/>
      <c r="D28" s="26"/>
      <c r="E28" s="60"/>
      <c r="F28" s="26"/>
      <c r="G28" s="26"/>
      <c r="H28" s="60"/>
      <c r="I28" s="62"/>
      <c r="J28" s="62"/>
    </row>
    <row r="29" spans="1:10" ht="15" customHeight="1">
      <c r="A29" s="59">
        <v>4061000</v>
      </c>
      <c r="B29" s="10" t="s">
        <v>269</v>
      </c>
      <c r="C29" s="178">
        <v>302.63340999999997</v>
      </c>
      <c r="D29" s="178">
        <v>684.89351</v>
      </c>
      <c r="E29" s="60">
        <f t="shared" si="0"/>
        <v>126.31126880538406</v>
      </c>
      <c r="F29" s="178">
        <v>1028.86716</v>
      </c>
      <c r="G29" s="178">
        <v>2802.8306000000002</v>
      </c>
      <c r="H29" s="60">
        <f t="shared" si="1"/>
        <v>172.41909441448206</v>
      </c>
      <c r="I29" s="62"/>
      <c r="J29" s="62"/>
    </row>
    <row r="30" spans="1:10" ht="15" customHeight="1">
      <c r="A30" s="59">
        <v>4062000</v>
      </c>
      <c r="B30" s="10" t="s">
        <v>104</v>
      </c>
      <c r="C30" s="178">
        <v>0.03</v>
      </c>
      <c r="D30" s="178">
        <v>0</v>
      </c>
      <c r="E30" s="60"/>
      <c r="F30" s="178">
        <v>0.54825</v>
      </c>
      <c r="G30" s="178">
        <v>0</v>
      </c>
      <c r="H30" s="60"/>
      <c r="I30" s="62"/>
      <c r="J30" s="62"/>
    </row>
    <row r="31" spans="1:10" ht="15" customHeight="1">
      <c r="A31" s="59">
        <v>4063000</v>
      </c>
      <c r="B31" s="10" t="s">
        <v>263</v>
      </c>
      <c r="C31" s="178">
        <v>0.2665</v>
      </c>
      <c r="D31" s="178">
        <v>0.23964</v>
      </c>
      <c r="E31" s="60"/>
      <c r="F31" s="178">
        <v>1.89818</v>
      </c>
      <c r="G31" s="178">
        <v>6.64584</v>
      </c>
      <c r="H31" s="60">
        <f t="shared" si="1"/>
        <v>250.11642731458554</v>
      </c>
      <c r="I31" s="62"/>
      <c r="J31" s="62"/>
    </row>
    <row r="32" spans="1:10" ht="15" customHeight="1">
      <c r="A32" s="59">
        <v>4069000</v>
      </c>
      <c r="B32" s="10" t="s">
        <v>277</v>
      </c>
      <c r="C32" s="178">
        <v>1463.34833</v>
      </c>
      <c r="D32" s="178">
        <v>2727.48797</v>
      </c>
      <c r="E32" s="60">
        <f t="shared" si="0"/>
        <v>86.38678939825625</v>
      </c>
      <c r="F32" s="178">
        <v>4685.798900000001</v>
      </c>
      <c r="G32" s="178">
        <v>10685.37839</v>
      </c>
      <c r="H32" s="60">
        <f t="shared" si="1"/>
        <v>128.03749409732453</v>
      </c>
      <c r="I32" s="62"/>
      <c r="J32" s="62"/>
    </row>
    <row r="33" spans="1:10" ht="15" customHeight="1">
      <c r="A33" s="59"/>
      <c r="B33" s="10" t="s">
        <v>165</v>
      </c>
      <c r="C33" s="26">
        <f>SUM(C29:C32)</f>
        <v>1766.27824</v>
      </c>
      <c r="D33" s="26">
        <f>SUM(D29:D32)</f>
        <v>3412.6211200000002</v>
      </c>
      <c r="E33" s="60">
        <f t="shared" si="0"/>
        <v>93.20971309707127</v>
      </c>
      <c r="F33" s="26">
        <f>SUM(F29:F32)</f>
        <v>5717.11249</v>
      </c>
      <c r="G33" s="26">
        <f>SUM(G29:G32)</f>
        <v>13494.85483</v>
      </c>
      <c r="H33" s="60">
        <f t="shared" si="1"/>
        <v>136.04319232137408</v>
      </c>
      <c r="I33" s="62"/>
      <c r="J33" s="62"/>
    </row>
    <row r="34" spans="1:10" ht="15" customHeight="1">
      <c r="A34" s="59"/>
      <c r="C34" s="26"/>
      <c r="D34" s="26"/>
      <c r="E34" s="60"/>
      <c r="F34" s="26"/>
      <c r="G34" s="26"/>
      <c r="H34" s="60"/>
      <c r="I34" s="62"/>
      <c r="J34" s="62"/>
    </row>
    <row r="35" spans="1:10" ht="15" customHeight="1">
      <c r="A35" s="59">
        <v>19011010</v>
      </c>
      <c r="B35" s="10" t="s">
        <v>268</v>
      </c>
      <c r="C35" s="178">
        <v>4816.91206</v>
      </c>
      <c r="D35" s="178">
        <v>5331.06438</v>
      </c>
      <c r="E35" s="60">
        <f t="shared" si="0"/>
        <v>10.673898829699624</v>
      </c>
      <c r="F35" s="178">
        <v>18234.538760000003</v>
      </c>
      <c r="G35" s="178">
        <v>20858.89336</v>
      </c>
      <c r="H35" s="60">
        <f t="shared" si="1"/>
        <v>14.392218166531755</v>
      </c>
      <c r="I35" s="62"/>
      <c r="J35" s="62"/>
    </row>
    <row r="36" spans="1:10" ht="15" customHeight="1">
      <c r="A36" s="59">
        <v>19019011</v>
      </c>
      <c r="B36" s="10" t="s">
        <v>106</v>
      </c>
      <c r="C36" s="178">
        <v>1585.5506</v>
      </c>
      <c r="D36" s="178">
        <v>1649.23978</v>
      </c>
      <c r="E36" s="60">
        <f t="shared" si="0"/>
        <v>4.016849414960344</v>
      </c>
      <c r="F36" s="178">
        <v>2183.42155</v>
      </c>
      <c r="G36" s="178">
        <v>2417.8096</v>
      </c>
      <c r="H36" s="60">
        <f t="shared" si="1"/>
        <v>10.734896795353155</v>
      </c>
      <c r="I36" s="62"/>
      <c r="J36" s="62"/>
    </row>
    <row r="37" spans="1:10" ht="15" customHeight="1">
      <c r="A37" s="59">
        <v>22029931</v>
      </c>
      <c r="B37" s="10" t="s">
        <v>275</v>
      </c>
      <c r="C37" s="178">
        <v>15.8412</v>
      </c>
      <c r="D37" s="178">
        <v>43.596</v>
      </c>
      <c r="E37" s="60">
        <f t="shared" si="0"/>
        <v>175.20642375577603</v>
      </c>
      <c r="F37" s="178">
        <v>11.81714</v>
      </c>
      <c r="G37" s="178">
        <v>36.774260000000005</v>
      </c>
      <c r="H37" s="60">
        <f t="shared" si="1"/>
        <v>211.19424835450883</v>
      </c>
      <c r="I37" s="62"/>
      <c r="J37" s="62"/>
    </row>
    <row r="38" spans="1:10" ht="15" customHeight="1">
      <c r="A38" s="59">
        <v>22029932</v>
      </c>
      <c r="B38" s="10" t="s">
        <v>322</v>
      </c>
      <c r="C38" s="178">
        <v>0.894</v>
      </c>
      <c r="D38" s="178">
        <v>0</v>
      </c>
      <c r="E38" s="60"/>
      <c r="F38" s="178">
        <v>1.50702</v>
      </c>
      <c r="G38" s="178">
        <v>0</v>
      </c>
      <c r="H38" s="60"/>
      <c r="I38" s="62"/>
      <c r="J38" s="62"/>
    </row>
    <row r="39" spans="1:10" ht="15" customHeight="1">
      <c r="A39" s="21"/>
      <c r="B39" s="10" t="s">
        <v>107</v>
      </c>
      <c r="C39" s="28"/>
      <c r="D39" s="28"/>
      <c r="E39" s="69"/>
      <c r="F39" s="28">
        <f>SUM(F7:F38)-F33</f>
        <v>63135.201329999996</v>
      </c>
      <c r="G39" s="28">
        <f>SUM(G7:G38)-G33</f>
        <v>75610.52429</v>
      </c>
      <c r="H39" s="69">
        <f>(G39/F39-1)*100</f>
        <v>19.759694587482212</v>
      </c>
      <c r="I39" s="62"/>
      <c r="J39" s="62"/>
    </row>
    <row r="40" spans="1:10" ht="12">
      <c r="A40" s="47" t="s">
        <v>199</v>
      </c>
      <c r="B40" s="53"/>
      <c r="C40" s="53"/>
      <c r="D40" s="53"/>
      <c r="E40" s="53"/>
      <c r="F40" s="53"/>
      <c r="G40" s="53"/>
      <c r="H40" s="54"/>
      <c r="I40" s="11"/>
      <c r="J40" s="11"/>
    </row>
    <row r="42" ht="12">
      <c r="D42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3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C7" sqref="C7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6" t="s">
        <v>11</v>
      </c>
      <c r="B1" s="216"/>
      <c r="C1" s="216"/>
      <c r="D1" s="21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40" t="s">
        <v>145</v>
      </c>
      <c r="B3" s="222"/>
      <c r="C3" s="222"/>
      <c r="D3" s="22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7" t="s">
        <v>316</v>
      </c>
      <c r="B4" s="238"/>
      <c r="C4" s="238"/>
      <c r="D4" s="239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20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3"/>
      <c r="B6" s="50" t="s">
        <v>100</v>
      </c>
      <c r="C6" s="23" t="s">
        <v>209</v>
      </c>
      <c r="D6" s="23" t="s">
        <v>205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68">
        <v>997.4685</v>
      </c>
      <c r="C7" s="167">
        <v>1954.11086</v>
      </c>
      <c r="D7" s="122">
        <f>C7/B7*1000</f>
        <v>1959.0702463285809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451.6050712</v>
      </c>
      <c r="C8" s="26">
        <v>1201.7110500000001</v>
      </c>
      <c r="D8" s="26">
        <f aca="true" t="shared" si="0" ref="D8:D16">C8/B8*1000</f>
        <v>2660.977758302906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1626.5164</v>
      </c>
      <c r="C9" s="26">
        <v>4730.275799999999</v>
      </c>
      <c r="D9" s="26">
        <f t="shared" si="0"/>
        <v>2908.225087678181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11225.042116</v>
      </c>
      <c r="C10" s="26">
        <v>17793.042390000002</v>
      </c>
      <c r="D10" s="26">
        <f>C10/B10*1000</f>
        <v>1585.1203234808427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83.54754</v>
      </c>
      <c r="C11" s="26">
        <v>70.82612</v>
      </c>
      <c r="D11" s="26">
        <f t="shared" si="0"/>
        <v>847.7343557931209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113.00603</v>
      </c>
      <c r="C12" s="26">
        <v>349.73887</v>
      </c>
      <c r="D12" s="26">
        <f t="shared" si="0"/>
        <v>3094.8690968083743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5836.9</v>
      </c>
      <c r="C13" s="26">
        <v>5073.66889</v>
      </c>
      <c r="D13" s="26">
        <f t="shared" si="0"/>
        <v>869.2403313402663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192</v>
      </c>
      <c r="B14" s="140">
        <v>1810.8</v>
      </c>
      <c r="C14" s="140">
        <v>7628.81826</v>
      </c>
      <c r="D14" s="140">
        <f>C14/B14*1000</f>
        <v>4212.954638833665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3412.6211200000002</v>
      </c>
      <c r="C15" s="26">
        <v>13494.85483</v>
      </c>
      <c r="D15" s="26">
        <f>C15/B15*1000</f>
        <v>3954.3958603878064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1649.23978</v>
      </c>
      <c r="C16" s="26">
        <v>2417.8096</v>
      </c>
      <c r="D16" s="52">
        <f t="shared" si="0"/>
        <v>1466.014602194473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187</v>
      </c>
      <c r="B17" s="140">
        <v>5331.06438</v>
      </c>
      <c r="C17" s="141">
        <v>20858.89336</v>
      </c>
      <c r="D17" s="141">
        <f>C17/B17*1000</f>
        <v>3912.7070830834723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43.596</v>
      </c>
      <c r="C18" s="52">
        <v>36.774260000000005</v>
      </c>
      <c r="D18" s="141">
        <f>C18/B18*1000</f>
        <v>843.5237177722729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32581.406937199998</v>
      </c>
      <c r="C19" s="52">
        <f>SUM(C7:C18)</f>
        <v>75610.52429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199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1954.11086</v>
      </c>
      <c r="AN26" s="94">
        <f aca="true" t="shared" si="3" ref="AN26:AN37">AM26/$AM$39</f>
        <v>0.02584442944086878</v>
      </c>
    </row>
    <row r="27" spans="38:40" ht="12">
      <c r="AL27" s="11" t="str">
        <f t="shared" si="1"/>
        <v>Leche descremada</v>
      </c>
      <c r="AM27" s="44">
        <f t="shared" si="2"/>
        <v>1201.7110500000001</v>
      </c>
      <c r="AN27" s="94">
        <f t="shared" si="3"/>
        <v>0.01589343628131586</v>
      </c>
    </row>
    <row r="28" spans="38:40" ht="12">
      <c r="AL28" s="11" t="str">
        <f t="shared" si="1"/>
        <v>Leche entera</v>
      </c>
      <c r="AM28" s="44">
        <f t="shared" si="2"/>
        <v>4730.275799999999</v>
      </c>
      <c r="AN28" s="94">
        <f t="shared" si="3"/>
        <v>0.06256107657523029</v>
      </c>
    </row>
    <row r="29" spans="38:40" ht="12">
      <c r="AL29" s="11" t="str">
        <f t="shared" si="1"/>
        <v>Leche condensada</v>
      </c>
      <c r="AM29" s="44">
        <f t="shared" si="2"/>
        <v>17793.042390000002</v>
      </c>
      <c r="AN29" s="94">
        <f t="shared" si="3"/>
        <v>0.2353249439424037</v>
      </c>
    </row>
    <row r="30" spans="38:40" ht="12">
      <c r="AL30" s="11" t="str">
        <f t="shared" si="1"/>
        <v>Leche crema y nata</v>
      </c>
      <c r="AM30" s="44">
        <f t="shared" si="2"/>
        <v>70.82612</v>
      </c>
      <c r="AN30" s="94">
        <f t="shared" si="3"/>
        <v>0.0009367230377658846</v>
      </c>
    </row>
    <row r="31" spans="38:40" ht="12">
      <c r="AL31" s="11" t="str">
        <f t="shared" si="1"/>
        <v>Yogur</v>
      </c>
      <c r="AM31" s="44">
        <f t="shared" si="2"/>
        <v>349.73887</v>
      </c>
      <c r="AN31" s="94">
        <f t="shared" si="3"/>
        <v>0.004625531607988801</v>
      </c>
    </row>
    <row r="32" spans="38:40" ht="12">
      <c r="AL32" s="11" t="str">
        <f t="shared" si="1"/>
        <v>Suero y lactosuero</v>
      </c>
      <c r="AM32" s="44">
        <f t="shared" si="2"/>
        <v>5073.66889</v>
      </c>
      <c r="AN32" s="94">
        <f t="shared" si="3"/>
        <v>0.067102680977852</v>
      </c>
    </row>
    <row r="33" spans="38:40" ht="12">
      <c r="AL33" s="11" t="str">
        <f t="shared" si="1"/>
        <v>Mantequilla y demás materias grasas de la leche</v>
      </c>
      <c r="AM33" s="44">
        <f t="shared" si="2"/>
        <v>7628.81826</v>
      </c>
      <c r="AN33" s="94">
        <f t="shared" si="3"/>
        <v>0.10089624865898414</v>
      </c>
    </row>
    <row r="34" spans="38:40" ht="12">
      <c r="AL34" s="11" t="str">
        <f t="shared" si="1"/>
        <v>Quesos</v>
      </c>
      <c r="AM34" s="44">
        <f t="shared" si="2"/>
        <v>13494.85483</v>
      </c>
      <c r="AN34" s="94">
        <f t="shared" si="3"/>
        <v>0.1784785247387153</v>
      </c>
    </row>
    <row r="35" spans="38:40" ht="12">
      <c r="AL35" s="11" t="str">
        <f t="shared" si="1"/>
        <v>Manjar</v>
      </c>
      <c r="AM35" s="44">
        <f t="shared" si="2"/>
        <v>2417.8096</v>
      </c>
      <c r="AN35" s="94">
        <f t="shared" si="3"/>
        <v>0.031977156919671984</v>
      </c>
    </row>
    <row r="36" spans="38:40" ht="12">
      <c r="AL36" s="11" t="str">
        <f t="shared" si="1"/>
        <v>Preparaciones para la alimentación infantil</v>
      </c>
      <c r="AM36" s="44">
        <f t="shared" si="2"/>
        <v>20858.89336</v>
      </c>
      <c r="AN36" s="94">
        <f t="shared" si="3"/>
        <v>0.27587288351548606</v>
      </c>
    </row>
    <row r="37" spans="38:40" ht="12">
      <c r="AL37" s="11" t="s">
        <v>126</v>
      </c>
      <c r="AM37" s="44">
        <f t="shared" si="2"/>
        <v>36.774260000000005</v>
      </c>
      <c r="AN37" s="94">
        <f t="shared" si="3"/>
        <v>0.0004863643037172227</v>
      </c>
    </row>
    <row r="39" spans="39:40" ht="12">
      <c r="AM39" s="29">
        <f>SUM(AM26:AM37)</f>
        <v>75610.52429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L41" sqref="L41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7" t="s">
        <v>13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8" t="s">
        <v>23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4.25" customHeight="1">
      <c r="A4" s="220" t="s">
        <v>118</v>
      </c>
      <c r="B4" s="219" t="s">
        <v>115</v>
      </c>
      <c r="C4" s="219"/>
      <c r="D4" s="219" t="s">
        <v>116</v>
      </c>
      <c r="E4" s="219"/>
      <c r="F4" s="219" t="s">
        <v>117</v>
      </c>
      <c r="G4" s="219"/>
      <c r="H4" s="226" t="s">
        <v>285</v>
      </c>
      <c r="I4" s="226"/>
      <c r="J4" s="226"/>
    </row>
    <row r="5" spans="1:10" ht="14.25" customHeight="1">
      <c r="A5" s="232"/>
      <c r="B5" s="217" t="s">
        <v>119</v>
      </c>
      <c r="C5" s="217"/>
      <c r="D5" s="224" t="s">
        <v>210</v>
      </c>
      <c r="E5" s="224"/>
      <c r="F5" s="217" t="s">
        <v>204</v>
      </c>
      <c r="G5" s="217"/>
      <c r="H5" s="36" t="s">
        <v>115</v>
      </c>
      <c r="I5" s="36" t="s">
        <v>109</v>
      </c>
      <c r="J5" s="41" t="s">
        <v>109</v>
      </c>
    </row>
    <row r="6" spans="1:10" ht="14.25" customHeight="1">
      <c r="A6" s="223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119</v>
      </c>
      <c r="I6" s="67" t="s">
        <v>211</v>
      </c>
      <c r="J6" s="67" t="s">
        <v>120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>(C7/B7-1)*100</f>
        <v>-56.59173285072565</v>
      </c>
      <c r="I7" s="60">
        <f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0" ref="F8:F18">D8/B8*1000</f>
        <v>2256.609507613334</v>
      </c>
      <c r="G8" s="52">
        <f>E8/C8*1000</f>
        <v>3041.298793609573</v>
      </c>
      <c r="H8" s="60">
        <f>(C8/B8-1)*100</f>
        <v>181.34457618845167</v>
      </c>
      <c r="I8" s="60">
        <f>(E8/D8-1)*100</f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>
        <v>372.6184</v>
      </c>
      <c r="D9" s="26">
        <v>5203.13475</v>
      </c>
      <c r="E9" s="26">
        <v>1066.977</v>
      </c>
      <c r="F9" s="52">
        <f t="shared" si="0"/>
        <v>2243.7479193151376</v>
      </c>
      <c r="G9" s="52">
        <f>E9/C9*1000</f>
        <v>2863.4576285014373</v>
      </c>
      <c r="H9" s="60">
        <f>(C9/B9-1)*100</f>
        <v>-83.93157586974783</v>
      </c>
      <c r="I9" s="60">
        <f>(E9/D9-1)*100</f>
        <v>-79.49357356159187</v>
      </c>
      <c r="J9" s="60">
        <f>(G9/F9-1)*100</f>
        <v>27.619399837725744</v>
      </c>
    </row>
    <row r="10" spans="1:10" ht="14.25" customHeight="1">
      <c r="A10" s="21" t="s">
        <v>68</v>
      </c>
      <c r="B10" s="26">
        <v>786.04</v>
      </c>
      <c r="C10" s="26">
        <v>103.869</v>
      </c>
      <c r="D10" s="26">
        <v>1605.148</v>
      </c>
      <c r="E10" s="26">
        <v>260.033</v>
      </c>
      <c r="F10" s="52">
        <f t="shared" si="0"/>
        <v>2042.0691058979185</v>
      </c>
      <c r="G10" s="52">
        <f>E10/C10*1000</f>
        <v>2503.4707179235384</v>
      </c>
      <c r="H10" s="60">
        <f>(C10/B10-1)*100</f>
        <v>-86.78578698285074</v>
      </c>
      <c r="I10" s="60">
        <f>(E10/D10-1)*100</f>
        <v>-83.80006080436196</v>
      </c>
      <c r="J10" s="60">
        <f>(G10/F10-1)*100</f>
        <v>22.594808897162032</v>
      </c>
    </row>
    <row r="11" spans="1:10" ht="14.25" customHeight="1">
      <c r="A11" s="21" t="s">
        <v>69</v>
      </c>
      <c r="B11" s="26">
        <v>621.4448000000001</v>
      </c>
      <c r="C11" s="26"/>
      <c r="D11" s="26">
        <v>1345.351</v>
      </c>
      <c r="E11" s="26"/>
      <c r="F11" s="52">
        <f t="shared" si="0"/>
        <v>2164.876108063017</v>
      </c>
      <c r="G11" s="52"/>
      <c r="H11" s="60"/>
      <c r="I11" s="60"/>
      <c r="J11" s="60"/>
    </row>
    <row r="12" spans="1:10" ht="14.25" customHeight="1">
      <c r="A12" s="21" t="s">
        <v>70</v>
      </c>
      <c r="B12" s="26">
        <v>37.802</v>
      </c>
      <c r="C12" s="26"/>
      <c r="D12" s="26">
        <v>93.044</v>
      </c>
      <c r="E12" s="26"/>
      <c r="F12" s="52">
        <f t="shared" si="0"/>
        <v>2461.351251256547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53.62</v>
      </c>
      <c r="C13" s="26"/>
      <c r="D13" s="26">
        <v>104.042</v>
      </c>
      <c r="E13" s="26"/>
      <c r="F13" s="52">
        <f t="shared" si="0"/>
        <v>1940.3580753450208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51.988</v>
      </c>
      <c r="C14" s="26"/>
      <c r="D14" s="26">
        <v>73.34</v>
      </c>
      <c r="E14" s="26"/>
      <c r="F14" s="52">
        <f t="shared" si="0"/>
        <v>1410.7101638839733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/>
      <c r="D15" s="26">
        <v>1974.818</v>
      </c>
      <c r="E15" s="26"/>
      <c r="F15" s="52">
        <f t="shared" si="0"/>
        <v>3018.9808204435176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116.633</v>
      </c>
      <c r="C16" s="26"/>
      <c r="D16" s="26">
        <v>251.4586</v>
      </c>
      <c r="E16" s="26"/>
      <c r="F16" s="52">
        <f t="shared" si="0"/>
        <v>2155.9815832568825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474.265</v>
      </c>
      <c r="C17" s="26"/>
      <c r="D17" s="26">
        <v>1314.999</v>
      </c>
      <c r="E17" s="26"/>
      <c r="F17" s="52">
        <f t="shared" si="0"/>
        <v>2772.7093502577677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216.904</v>
      </c>
      <c r="C18" s="26"/>
      <c r="D18" s="26">
        <v>550.03</v>
      </c>
      <c r="E18" s="26"/>
      <c r="F18" s="52">
        <f t="shared" si="0"/>
        <v>2535.822299266035</v>
      </c>
      <c r="G18" s="52"/>
      <c r="H18" s="60"/>
      <c r="I18" s="60"/>
      <c r="J18" s="60"/>
    </row>
    <row r="19" spans="1:10" ht="14.25" customHeight="1">
      <c r="A19" s="21" t="s">
        <v>317</v>
      </c>
      <c r="B19" s="26">
        <f>SUM(B7:B10)</f>
        <v>4361.901</v>
      </c>
      <c r="C19" s="26">
        <f>SUM(C7:C10)</f>
        <v>1626.5164</v>
      </c>
      <c r="D19" s="26">
        <f>SUM(D7:D10)</f>
        <v>9937.25175</v>
      </c>
      <c r="E19" s="26">
        <f>SUM(E7:E10)</f>
        <v>4730.278</v>
      </c>
      <c r="F19" s="52">
        <f>D19/B19*1000</f>
        <v>2278.192868201273</v>
      </c>
      <c r="G19" s="52">
        <f>E19/C19*1000</f>
        <v>2908.226440262146</v>
      </c>
      <c r="H19" s="60">
        <f>(C19/B19-1)*100</f>
        <v>-62.71083639908379</v>
      </c>
      <c r="I19" s="60">
        <f>(E19/D19-1)*100</f>
        <v>-52.39852910036218</v>
      </c>
      <c r="J19" s="60">
        <f>(G19/F19-1)*100</f>
        <v>27.65497078209669</v>
      </c>
    </row>
    <row r="20" spans="1:10" ht="14.25" customHeight="1">
      <c r="A20" s="21" t="s">
        <v>174</v>
      </c>
      <c r="B20" s="26">
        <f>SUM(B7:B18)</f>
        <v>6588.6918000000005</v>
      </c>
      <c r="C20" s="26"/>
      <c r="D20" s="26">
        <f>SUM(D7:D18)</f>
        <v>15644.33435</v>
      </c>
      <c r="E20" s="26"/>
      <c r="F20" s="52">
        <f>D20/B20*1000</f>
        <v>2374.4219375992056</v>
      </c>
      <c r="G20" s="52"/>
      <c r="H20" s="60"/>
      <c r="I20" s="60"/>
      <c r="J20" s="60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6" t="s">
        <v>15</v>
      </c>
      <c r="B24" s="216"/>
      <c r="C24" s="216"/>
      <c r="D24" s="216"/>
      <c r="E24" s="216"/>
      <c r="F24" s="216"/>
      <c r="G24" s="216"/>
      <c r="H24" s="216"/>
      <c r="I24" s="216"/>
      <c r="J24" s="216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8" t="s">
        <v>25</v>
      </c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10" ht="14.25" customHeight="1">
      <c r="A27" s="220" t="s">
        <v>118</v>
      </c>
      <c r="B27" s="219" t="s">
        <v>115</v>
      </c>
      <c r="C27" s="219"/>
      <c r="D27" s="219" t="s">
        <v>116</v>
      </c>
      <c r="E27" s="219"/>
      <c r="F27" s="219" t="s">
        <v>117</v>
      </c>
      <c r="G27" s="219"/>
      <c r="H27" s="226" t="s">
        <v>285</v>
      </c>
      <c r="I27" s="226"/>
      <c r="J27" s="226"/>
    </row>
    <row r="28" spans="1:10" ht="14.25" customHeight="1">
      <c r="A28" s="232"/>
      <c r="B28" s="217" t="s">
        <v>119</v>
      </c>
      <c r="C28" s="217"/>
      <c r="D28" s="224" t="s">
        <v>210</v>
      </c>
      <c r="E28" s="224"/>
      <c r="F28" s="217" t="s">
        <v>204</v>
      </c>
      <c r="G28" s="217"/>
      <c r="H28" s="36" t="s">
        <v>115</v>
      </c>
      <c r="I28" s="36" t="s">
        <v>109</v>
      </c>
      <c r="J28" s="41" t="s">
        <v>109</v>
      </c>
    </row>
    <row r="29" spans="1:10" ht="14.25" customHeight="1">
      <c r="A29" s="223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119</v>
      </c>
      <c r="I29" s="67" t="s">
        <v>211</v>
      </c>
      <c r="J29" s="67" t="s">
        <v>120</v>
      </c>
    </row>
    <row r="30" spans="1:10" ht="14.25" customHeight="1">
      <c r="A30" s="38" t="s">
        <v>65</v>
      </c>
      <c r="B30" s="26">
        <v>16.432</v>
      </c>
      <c r="C30" s="26">
        <v>15.31</v>
      </c>
      <c r="D30" s="26">
        <v>30.622</v>
      </c>
      <c r="E30" s="26">
        <v>42.316</v>
      </c>
      <c r="F30" s="52">
        <f aca="true" t="shared" si="1" ref="F30:G32">D30/B30*1000</f>
        <v>1863.5589094449856</v>
      </c>
      <c r="G30" s="52">
        <f t="shared" si="1"/>
        <v>2763.945133899412</v>
      </c>
      <c r="H30" s="60">
        <f>(C30/B30-1)*100</f>
        <v>-6.82814021421615</v>
      </c>
      <c r="I30" s="60">
        <f>(E30/D30-1)*100</f>
        <v>38.18823068382209</v>
      </c>
      <c r="J30" s="60">
        <f>(G30/F30-1)*100</f>
        <v>48.31541519246012</v>
      </c>
    </row>
    <row r="31" spans="1:10" ht="14.25" customHeight="1">
      <c r="A31" s="21" t="s">
        <v>66</v>
      </c>
      <c r="B31" s="26">
        <v>230.199</v>
      </c>
      <c r="C31" s="26">
        <v>108.994</v>
      </c>
      <c r="D31" s="26">
        <v>505.55</v>
      </c>
      <c r="E31" s="26">
        <v>278.691</v>
      </c>
      <c r="F31" s="52">
        <v>4814.4098092615595</v>
      </c>
      <c r="G31" s="52">
        <f>E31/C31*1000</f>
        <v>2556.938914068664</v>
      </c>
      <c r="H31" s="60">
        <f>(C31/B31-1)*100</f>
        <v>-52.65227042689151</v>
      </c>
      <c r="I31" s="60">
        <f>(E31/D31-1)*100</f>
        <v>-44.873701908812194</v>
      </c>
      <c r="J31" s="60">
        <f>(G31/F31-1)*100</f>
        <v>-46.88987819130315</v>
      </c>
    </row>
    <row r="32" spans="1:10" ht="14.25" customHeight="1">
      <c r="A32" s="21" t="s">
        <v>67</v>
      </c>
      <c r="B32" s="26">
        <v>11.879</v>
      </c>
      <c r="C32" s="26">
        <v>7.00095</v>
      </c>
      <c r="D32" s="26">
        <v>8.54</v>
      </c>
      <c r="E32" s="26">
        <v>7.109699999999999</v>
      </c>
      <c r="F32" s="52">
        <f t="shared" si="1"/>
        <v>718.9157336476134</v>
      </c>
      <c r="G32" s="52">
        <f>E32/C32*1000</f>
        <v>1015.5336061534506</v>
      </c>
      <c r="H32" s="60">
        <f>(C32/B32-1)*100</f>
        <v>-41.06448354238572</v>
      </c>
      <c r="I32" s="60">
        <f>(E32/D32-1)*100</f>
        <v>-16.74824355971897</v>
      </c>
      <c r="J32" s="60">
        <f>(G32/F32-1)*100</f>
        <v>41.25905980675457</v>
      </c>
    </row>
    <row r="33" spans="1:10" ht="14.25" customHeight="1">
      <c r="A33" s="21" t="s">
        <v>68</v>
      </c>
      <c r="B33" s="26">
        <v>407.777</v>
      </c>
      <c r="C33" s="26">
        <v>320.3</v>
      </c>
      <c r="D33" s="26">
        <v>893.063</v>
      </c>
      <c r="E33" s="26">
        <v>873.594</v>
      </c>
      <c r="F33" s="52">
        <f>D33/B33*1000</f>
        <v>2190.076929302045</v>
      </c>
      <c r="G33" s="52">
        <f>E33/C33*1000</f>
        <v>2727.42428972838</v>
      </c>
      <c r="H33" s="60">
        <f>(C33/B33-1)*100</f>
        <v>-21.45216625753782</v>
      </c>
      <c r="I33" s="60">
        <f>(E33/D33-1)*100</f>
        <v>-2.180025373349914</v>
      </c>
      <c r="J33" s="60">
        <f>(G33/F33-1)*100</f>
        <v>24.535547278587245</v>
      </c>
    </row>
    <row r="34" spans="1:10" ht="14.25" customHeight="1">
      <c r="A34" s="21" t="s">
        <v>69</v>
      </c>
      <c r="B34" s="26">
        <v>313.7704943</v>
      </c>
      <c r="C34" s="26"/>
      <c r="D34" s="26">
        <v>660.2511800000001</v>
      </c>
      <c r="E34" s="26"/>
      <c r="F34" s="52">
        <f aca="true" t="shared" si="2" ref="F34:F40">D34/B34*1000</f>
        <v>2104.248780539337</v>
      </c>
      <c r="G34" s="52"/>
      <c r="H34" s="60"/>
      <c r="I34" s="60"/>
      <c r="J34" s="60"/>
    </row>
    <row r="35" spans="1:10" ht="14.25" customHeight="1">
      <c r="A35" s="21" t="s">
        <v>70</v>
      </c>
      <c r="B35" s="26">
        <v>652.229</v>
      </c>
      <c r="C35" s="26"/>
      <c r="D35" s="26">
        <v>1316.402</v>
      </c>
      <c r="E35" s="26"/>
      <c r="F35" s="52">
        <f t="shared" si="2"/>
        <v>2018.3125865301909</v>
      </c>
      <c r="G35" s="52"/>
      <c r="H35" s="60"/>
      <c r="I35" s="60"/>
      <c r="J35" s="60"/>
    </row>
    <row r="36" spans="1:10" ht="14.25" customHeight="1">
      <c r="A36" s="21" t="s">
        <v>71</v>
      </c>
      <c r="B36" s="26">
        <v>11.098</v>
      </c>
      <c r="C36" s="26"/>
      <c r="D36" s="26">
        <v>11.431</v>
      </c>
      <c r="E36" s="26"/>
      <c r="F36" s="52">
        <f t="shared" si="2"/>
        <v>1030.0054063795276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123.086</v>
      </c>
      <c r="C37" s="26"/>
      <c r="D37" s="26">
        <v>259.656</v>
      </c>
      <c r="E37" s="26"/>
      <c r="F37" s="52">
        <f t="shared" si="2"/>
        <v>2109.5494207302213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11.875</v>
      </c>
      <c r="C38" s="26"/>
      <c r="D38" s="26">
        <v>3.579</v>
      </c>
      <c r="E38" s="26"/>
      <c r="F38" s="52">
        <f t="shared" si="2"/>
        <v>301.38947368421054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20.037</v>
      </c>
      <c r="C39" s="26"/>
      <c r="D39" s="26">
        <v>62.629</v>
      </c>
      <c r="E39" s="26"/>
      <c r="F39" s="52">
        <f t="shared" si="2"/>
        <v>3125.6675150970705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10.045</v>
      </c>
      <c r="C40" s="26"/>
      <c r="D40" s="26">
        <v>3.228</v>
      </c>
      <c r="E40" s="26"/>
      <c r="F40" s="52">
        <f t="shared" si="2"/>
        <v>321.35390741662525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4.721</v>
      </c>
      <c r="C41" s="26"/>
      <c r="D41" s="26">
        <v>4.856</v>
      </c>
      <c r="E41" s="26"/>
      <c r="F41" s="52">
        <f>D41/B41*1000</f>
        <v>1028.595636517687</v>
      </c>
      <c r="G41" s="52"/>
      <c r="H41" s="60"/>
      <c r="I41" s="60"/>
      <c r="J41" s="60"/>
    </row>
    <row r="42" spans="1:10" ht="14.25" customHeight="1">
      <c r="A42" s="21" t="s">
        <v>318</v>
      </c>
      <c r="B42" s="26">
        <f>SUM(B30:B33)</f>
        <v>666.287</v>
      </c>
      <c r="C42" s="26">
        <f>SUM(C30:C33)</f>
        <v>451.60495000000003</v>
      </c>
      <c r="D42" s="26">
        <f>SUM(D30:D33)</f>
        <v>1437.775</v>
      </c>
      <c r="E42" s="26">
        <f>SUM(E30:E33)</f>
        <v>1201.7107</v>
      </c>
      <c r="F42" s="52">
        <f>D42/B42*1000</f>
        <v>2157.8914191632134</v>
      </c>
      <c r="G42" s="52">
        <f>E42/C42*1000</f>
        <v>2660.977697432236</v>
      </c>
      <c r="H42" s="60">
        <f>(C42/B42-1)*100</f>
        <v>-32.22065716425504</v>
      </c>
      <c r="I42" s="60">
        <f>(E42/D42-1)*100</f>
        <v>-16.41872337465876</v>
      </c>
      <c r="J42" s="60">
        <f>(G42/F42-1)*100</f>
        <v>23.31379020285038</v>
      </c>
    </row>
    <row r="43" spans="1:10" ht="14.25" customHeight="1">
      <c r="A43" s="21" t="s">
        <v>319</v>
      </c>
      <c r="B43" s="26">
        <f>B42+B19</f>
        <v>5028.188</v>
      </c>
      <c r="C43" s="26">
        <f>C42+C19</f>
        <v>2078.12135</v>
      </c>
      <c r="D43" s="26">
        <f>D42+D19</f>
        <v>11375.026749999999</v>
      </c>
      <c r="E43" s="26">
        <f>E42+E19</f>
        <v>5931.9887</v>
      </c>
      <c r="F43" s="52">
        <f>D43/B43*1000</f>
        <v>2262.2516799292307</v>
      </c>
      <c r="G43" s="52">
        <f>E43/C43*1000</f>
        <v>2854.495816618216</v>
      </c>
      <c r="H43" s="60">
        <f>(C43/B43-1)*100</f>
        <v>-58.670571784507665</v>
      </c>
      <c r="I43" s="60">
        <f>(E43/D43-1)*100</f>
        <v>-47.850771427856195</v>
      </c>
      <c r="J43" s="60">
        <f>(G43/F43-1)*100</f>
        <v>26.179409742222504</v>
      </c>
    </row>
    <row r="44" spans="1:10" ht="14.25" customHeight="1">
      <c r="A44" s="21" t="s">
        <v>254</v>
      </c>
      <c r="B44" s="26">
        <f>SUM(B30:B41)</f>
        <v>1813.1484943</v>
      </c>
      <c r="C44" s="26"/>
      <c r="D44" s="26">
        <f>SUM(D30:D41)</f>
        <v>3759.8071800000007</v>
      </c>
      <c r="E44" s="26"/>
      <c r="F44" s="52">
        <f>D44/B44*1000</f>
        <v>2073.6344495885014</v>
      </c>
      <c r="G44" s="52"/>
      <c r="H44" s="60"/>
      <c r="I44" s="60"/>
      <c r="J44" s="60"/>
    </row>
    <row r="45" spans="1:12" ht="14.25" customHeight="1">
      <c r="A45" s="21" t="s">
        <v>252</v>
      </c>
      <c r="B45" s="26">
        <f>B20+B44</f>
        <v>8401.8402943</v>
      </c>
      <c r="C45" s="26"/>
      <c r="D45" s="26">
        <f>D20+D44</f>
        <v>19404.14153</v>
      </c>
      <c r="E45" s="26"/>
      <c r="F45" s="52">
        <f>D45/B45*1000</f>
        <v>2309.51087503582</v>
      </c>
      <c r="G45" s="52"/>
      <c r="H45" s="60"/>
      <c r="I45" s="60"/>
      <c r="J45" s="60"/>
      <c r="L45" s="62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B44:D44 B19:E19 B20:D20 B42:E4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A31" sqref="A31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>
        <v>2863.46</v>
      </c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>
        <v>2503</v>
      </c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/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/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/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/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>
        <v>1015.53</v>
      </c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>
        <v>2727</v>
      </c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/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/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/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/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selection activeCell="M30" sqref="M3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6" t="s">
        <v>17</v>
      </c>
      <c r="B2" s="216"/>
      <c r="C2" s="216"/>
      <c r="D2" s="216"/>
      <c r="E2" s="216"/>
      <c r="F2" s="216"/>
      <c r="G2" s="216"/>
      <c r="H2" s="216"/>
      <c r="I2" s="216"/>
      <c r="J2" s="216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8" t="s">
        <v>27</v>
      </c>
      <c r="B4" s="228"/>
      <c r="C4" s="228"/>
      <c r="D4" s="228"/>
      <c r="E4" s="228"/>
      <c r="F4" s="228"/>
      <c r="G4" s="228"/>
      <c r="H4" s="228"/>
      <c r="I4" s="228"/>
      <c r="J4" s="22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20" t="s">
        <v>118</v>
      </c>
      <c r="B5" s="219" t="s">
        <v>115</v>
      </c>
      <c r="C5" s="219"/>
      <c r="D5" s="219" t="s">
        <v>116</v>
      </c>
      <c r="E5" s="219"/>
      <c r="F5" s="219" t="s">
        <v>117</v>
      </c>
      <c r="G5" s="219"/>
      <c r="H5" s="226" t="s">
        <v>285</v>
      </c>
      <c r="I5" s="226"/>
      <c r="J5" s="226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2"/>
      <c r="B6" s="217" t="s">
        <v>119</v>
      </c>
      <c r="C6" s="217"/>
      <c r="D6" s="224" t="s">
        <v>209</v>
      </c>
      <c r="E6" s="224"/>
      <c r="F6" s="217" t="s">
        <v>204</v>
      </c>
      <c r="G6" s="217"/>
      <c r="H6" s="230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3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31"/>
      <c r="I7" s="67" t="s">
        <v>211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>D8/B8*1000</f>
        <v>1102.5380345145409</v>
      </c>
      <c r="G8" s="52"/>
      <c r="H8" s="60">
        <f>(C8/B8-1)*100</f>
        <v>128.10173057799125</v>
      </c>
      <c r="I8" s="60">
        <f>(E8/D8-1)*100</f>
        <v>398.10076148970046</v>
      </c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>D9/B9*1000</f>
        <v>984.9038884226512</v>
      </c>
      <c r="G9" s="52">
        <f>E9/C9*1000</f>
        <v>906.0589067798874</v>
      </c>
      <c r="H9" s="60">
        <f>(C9/B9-1)*100</f>
        <v>-25.17084282460137</v>
      </c>
      <c r="I9" s="60">
        <f>(E9/D9-1)*100</f>
        <v>-31.161177103092896</v>
      </c>
      <c r="J9" s="60">
        <f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>
        <v>562.825</v>
      </c>
      <c r="D10" s="26">
        <v>115.921</v>
      </c>
      <c r="E10" s="26">
        <v>1097.61554</v>
      </c>
      <c r="F10" s="52">
        <f>D10/B10*1000</f>
        <v>1195.7028510129142</v>
      </c>
      <c r="G10" s="52"/>
      <c r="H10" s="60">
        <f>(C10/B10-1)*100</f>
        <v>480.54317778602973</v>
      </c>
      <c r="I10" s="60">
        <f>(E10/D10-1)*100</f>
        <v>846.8651409149335</v>
      </c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>
        <v>58.804</v>
      </c>
      <c r="D11" s="26">
        <v>191.833</v>
      </c>
      <c r="E11" s="26">
        <v>64.091</v>
      </c>
      <c r="F11" s="52">
        <f>D11/B11*1000</f>
        <v>1163.1317908420644</v>
      </c>
      <c r="G11" s="52">
        <f>E11/C11*1000</f>
        <v>1089.9088497381128</v>
      </c>
      <c r="H11" s="60">
        <f>(C11/B11-1)*100</f>
        <v>-64.34565386107877</v>
      </c>
      <c r="I11" s="60">
        <f>(E11/D11-1)*100</f>
        <v>-66.59021127751743</v>
      </c>
      <c r="J11" s="60">
        <f>(G11/F11-1)*100</f>
        <v>-6.295326263152079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/>
      <c r="D12" s="26">
        <v>96.4</v>
      </c>
      <c r="E12" s="26"/>
      <c r="F12" s="52"/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/>
      <c r="D13" s="26">
        <v>75.848</v>
      </c>
      <c r="E13" s="26"/>
      <c r="F13" s="52"/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/>
      <c r="D14" s="26">
        <v>89.665</v>
      </c>
      <c r="E14" s="26"/>
      <c r="F14" s="52"/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/>
      <c r="D15" s="26">
        <v>64.557</v>
      </c>
      <c r="E15" s="26"/>
      <c r="F15" s="52"/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/>
      <c r="D16" s="26">
        <v>52.231</v>
      </c>
      <c r="E16" s="26"/>
      <c r="F16" s="52"/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/>
      <c r="D17" s="26">
        <v>187.25</v>
      </c>
      <c r="E17" s="26"/>
      <c r="F17" s="52"/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/>
      <c r="D18" s="26">
        <v>7.12</v>
      </c>
      <c r="E18" s="26"/>
      <c r="F18" s="52"/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323</v>
      </c>
      <c r="B20" s="26">
        <f>SUM(B8:B11)</f>
        <v>493.90079999999995</v>
      </c>
      <c r="C20" s="26">
        <f>SUM(C8:C11)</f>
        <v>997.468</v>
      </c>
      <c r="D20" s="26">
        <f>SUM(D8:D11)</f>
        <v>551.79593</v>
      </c>
      <c r="E20" s="26">
        <f>SUM(E8:E11)</f>
        <v>1954.11054</v>
      </c>
      <c r="F20" s="52">
        <f>D20/B20*1000</f>
        <v>1117.2201583799826</v>
      </c>
      <c r="G20" s="52">
        <f>E20/C20*1000</f>
        <v>1959.070907537886</v>
      </c>
      <c r="H20" s="60">
        <f>(C20/B20-1)*100</f>
        <v>101.95715414917328</v>
      </c>
      <c r="I20" s="60">
        <f>(E20/D20-1)*100</f>
        <v>254.13645403292483</v>
      </c>
      <c r="J20" s="60">
        <f>(G20/F20-1)*100</f>
        <v>75.35226990342021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173</v>
      </c>
      <c r="B21" s="26">
        <f>SUM(B8:B19)</f>
        <v>1093.6408</v>
      </c>
      <c r="C21" s="26"/>
      <c r="D21" s="26">
        <f>SUM(D8:D19)</f>
        <v>1198.4989299999997</v>
      </c>
      <c r="E21" s="26"/>
      <c r="F21" s="26"/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195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8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</row>
    <row r="27" spans="34:48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</row>
    <row r="28" spans="34:48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</row>
    <row r="29" spans="34:48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</row>
    <row r="30" spans="34:48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>
        <v>1090</v>
      </c>
    </row>
    <row r="31" spans="34:48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/>
    </row>
    <row r="32" spans="34:48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/>
    </row>
    <row r="33" spans="34:48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/>
    </row>
    <row r="34" spans="34:48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/>
    </row>
    <row r="35" spans="34:48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/>
    </row>
    <row r="36" spans="34:48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/>
    </row>
    <row r="37" spans="34:48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/>
    </row>
    <row r="38" spans="34:48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H5:J5"/>
    <mergeCell ref="A5:A7"/>
    <mergeCell ref="H6:H7"/>
    <mergeCell ref="B6:C6"/>
    <mergeCell ref="D6:E6"/>
    <mergeCell ref="F6:G6"/>
    <mergeCell ref="A2:J2"/>
    <mergeCell ref="A4:J4"/>
    <mergeCell ref="B5:C5"/>
    <mergeCell ref="D5:E5"/>
    <mergeCell ref="F5:G5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0:E20 B21:D21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1">
      <selection activeCell="L35" sqref="L35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2">
      <c r="A1" s="216" t="s">
        <v>19</v>
      </c>
      <c r="B1" s="216"/>
      <c r="C1" s="216"/>
      <c r="D1" s="216"/>
      <c r="E1" s="216"/>
      <c r="F1" s="216"/>
      <c r="G1" s="216"/>
      <c r="H1" s="216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8" t="s">
        <v>29</v>
      </c>
      <c r="B3" s="228"/>
      <c r="C3" s="228"/>
      <c r="D3" s="228"/>
      <c r="E3" s="228"/>
      <c r="F3" s="228"/>
      <c r="G3" s="228"/>
      <c r="H3" s="228"/>
    </row>
    <row r="4" spans="1:39" ht="18" customHeight="1">
      <c r="A4" s="220" t="s">
        <v>83</v>
      </c>
      <c r="B4" s="228" t="s">
        <v>122</v>
      </c>
      <c r="C4" s="228"/>
      <c r="D4" s="228"/>
      <c r="E4" s="228"/>
      <c r="F4" s="228"/>
      <c r="G4" s="228"/>
      <c r="H4" s="228"/>
      <c r="AM4" s="35">
        <v>2015</v>
      </c>
    </row>
    <row r="5" spans="1:41" ht="12">
      <c r="A5" s="232"/>
      <c r="B5" s="230">
        <v>2015</v>
      </c>
      <c r="C5" s="230">
        <v>2016</v>
      </c>
      <c r="D5" s="41" t="s">
        <v>124</v>
      </c>
      <c r="E5" s="228" t="s">
        <v>311</v>
      </c>
      <c r="F5" s="228"/>
      <c r="G5" s="41" t="s">
        <v>125</v>
      </c>
      <c r="H5" s="41" t="s">
        <v>124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2">
      <c r="A6" s="223"/>
      <c r="B6" s="231"/>
      <c r="C6" s="231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142</v>
      </c>
      <c r="AN6" s="29">
        <v>1268.7</v>
      </c>
      <c r="AO6" s="98">
        <f t="shared" si="0"/>
        <v>0.15100264518639117</v>
      </c>
    </row>
    <row r="7" spans="1:41" ht="12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3300</v>
      </c>
      <c r="F7" s="158">
        <v>1800</v>
      </c>
      <c r="G7" s="55">
        <f>(F7/E7-1)*100</f>
        <v>-45.45454545454546</v>
      </c>
      <c r="H7" s="118">
        <f aca="true" t="shared" si="1" ref="H7:H14">F7/$F$20*100</f>
        <v>86.61668843451197</v>
      </c>
      <c r="AM7" s="38" t="s">
        <v>144</v>
      </c>
      <c r="AN7" s="29">
        <v>574.88962</v>
      </c>
      <c r="AO7" s="98">
        <f t="shared" si="0"/>
        <v>0.06842425578166568</v>
      </c>
    </row>
    <row r="8" spans="1:41" ht="12">
      <c r="A8" s="21" t="s">
        <v>144</v>
      </c>
      <c r="B8" s="52">
        <v>642.93674</v>
      </c>
      <c r="C8" s="144">
        <v>574.88962</v>
      </c>
      <c r="D8" s="60">
        <f>C8/$C$20*100</f>
        <v>6.842425578166568</v>
      </c>
      <c r="E8" s="52">
        <v>212.30096</v>
      </c>
      <c r="F8" s="144">
        <v>173.85647999999998</v>
      </c>
      <c r="G8" s="55">
        <f>(F8/E8-1)*100</f>
        <v>-18.10848146894862</v>
      </c>
      <c r="H8" s="60">
        <f t="shared" si="1"/>
        <v>8.36604031137831</v>
      </c>
      <c r="I8" s="20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2">
      <c r="A9" s="21" t="s">
        <v>170</v>
      </c>
      <c r="B9" s="52">
        <v>24.3556</v>
      </c>
      <c r="C9" s="144">
        <v>44.047599999999996</v>
      </c>
      <c r="D9" s="55">
        <f>C9/$C$20*100</f>
        <v>0.5242613789006135</v>
      </c>
      <c r="E9" s="52">
        <v>15.127600000000001</v>
      </c>
      <c r="F9" s="144">
        <v>26.73</v>
      </c>
      <c r="G9" s="55">
        <f>(F9/E9-1)*100</f>
        <v>76.69689838440993</v>
      </c>
      <c r="H9" s="60">
        <f t="shared" si="1"/>
        <v>1.2862578232525026</v>
      </c>
      <c r="AM9" s="38" t="s">
        <v>92</v>
      </c>
      <c r="AN9" s="29">
        <v>200</v>
      </c>
      <c r="AO9" s="98">
        <f t="shared" si="0"/>
        <v>0.023804310741135204</v>
      </c>
    </row>
    <row r="10" spans="1:41" ht="12">
      <c r="A10" s="21" t="s">
        <v>278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0.6255649720270309</v>
      </c>
      <c r="AK10" s="76"/>
      <c r="AM10" s="38" t="s">
        <v>170</v>
      </c>
      <c r="AN10" s="29">
        <v>44.047599999999996</v>
      </c>
      <c r="AO10" s="98">
        <f t="shared" si="0"/>
        <v>0.005242613789006135</v>
      </c>
    </row>
    <row r="11" spans="1:42" ht="12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94.62463</v>
      </c>
      <c r="F11" s="144">
        <v>37.375449999999994</v>
      </c>
      <c r="G11" s="55">
        <f>(F11/E11-1)*100</f>
        <v>-60.501351498019076</v>
      </c>
      <c r="H11" s="60">
        <f t="shared" si="1"/>
        <v>1.7985209487498222</v>
      </c>
      <c r="AM11" s="10" t="s">
        <v>126</v>
      </c>
      <c r="AN11" s="29">
        <v>54.6148433</v>
      </c>
      <c r="AO11" s="98">
        <f t="shared" si="0"/>
        <v>0.00650034350495803</v>
      </c>
      <c r="AP11" s="29"/>
    </row>
    <row r="12" spans="1:41" ht="12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0.47247609999999995</v>
      </c>
      <c r="F12" s="144">
        <v>0.0746077</v>
      </c>
      <c r="G12" s="55">
        <f>(F12/E12-1)*100</f>
        <v>-84.20921185219738</v>
      </c>
      <c r="H12" s="60">
        <f t="shared" si="1"/>
        <v>0.0035901510587308546</v>
      </c>
      <c r="AN12" s="29"/>
      <c r="AO12" s="98"/>
    </row>
    <row r="13" spans="1:41" ht="12.75" customHeight="1">
      <c r="A13" s="21" t="s">
        <v>142</v>
      </c>
      <c r="B13" s="52">
        <v>1600</v>
      </c>
      <c r="C13" s="144">
        <v>1268.7</v>
      </c>
      <c r="D13" s="55">
        <f t="shared" si="2"/>
        <v>15.100264518639117</v>
      </c>
      <c r="E13" s="52">
        <v>1193.7</v>
      </c>
      <c r="F13" s="144">
        <v>0.002</v>
      </c>
      <c r="G13" s="55"/>
      <c r="H13" s="60">
        <f t="shared" si="1"/>
        <v>9.624076492723551E-05</v>
      </c>
      <c r="AM13" s="11"/>
      <c r="AN13" s="44">
        <f>SUM(AN5:AN12)</f>
        <v>8401.8395733</v>
      </c>
      <c r="AO13" s="98">
        <f>AN13/$AN$13</f>
        <v>1</v>
      </c>
    </row>
    <row r="14" spans="1:8" ht="12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2">
      <c r="A15" s="151" t="s">
        <v>141</v>
      </c>
      <c r="B15" s="27">
        <v>1312.2</v>
      </c>
      <c r="C15" s="144">
        <v>0</v>
      </c>
      <c r="D15" s="55">
        <f t="shared" si="2"/>
        <v>0</v>
      </c>
      <c r="E15" s="27"/>
      <c r="F15" s="144"/>
      <c r="G15" s="55"/>
      <c r="H15" s="60"/>
    </row>
    <row r="16" spans="1:41" ht="12">
      <c r="A16" s="21" t="s">
        <v>166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2">
      <c r="A17" s="21" t="s">
        <v>218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2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2">
      <c r="A19" s="21" t="s">
        <v>126</v>
      </c>
      <c r="B19" s="52">
        <v>67.02207359999998</v>
      </c>
      <c r="C19" s="26">
        <v>40.424557199999995</v>
      </c>
      <c r="D19" s="55">
        <f t="shared" si="2"/>
        <v>0.48113936058079715</v>
      </c>
      <c r="E19" s="52">
        <v>11.9633984</v>
      </c>
      <c r="F19" s="26">
        <v>27.082933500000003</v>
      </c>
      <c r="G19" s="55">
        <f>(F19/E19-1)*100</f>
        <v>126.38160658429634</v>
      </c>
      <c r="H19" s="55">
        <f>F19/$F$20*100</f>
        <v>1.303241118256726</v>
      </c>
      <c r="AM19" s="12" t="str">
        <f>A7</f>
        <v>Brasil</v>
      </c>
      <c r="AN19" s="44">
        <f>F7</f>
        <v>1800</v>
      </c>
      <c r="AO19" s="44">
        <f aca="true" t="shared" si="3" ref="AO19:AO24">AN19/$AN$26*100</f>
        <v>86.61668843451194</v>
      </c>
    </row>
    <row r="20" spans="1:41" ht="12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5028.1890645</v>
      </c>
      <c r="F20" s="28">
        <f>SUM(F7:F19)</f>
        <v>2078.1214711999996</v>
      </c>
      <c r="G20" s="55">
        <f>(F20/E20-1)*100</f>
        <v>-58.670578123803175</v>
      </c>
      <c r="H20" s="55">
        <f>F20/$F$20*100</f>
        <v>100</v>
      </c>
      <c r="AM20" s="11" t="str">
        <f>A8</f>
        <v>Bolivia</v>
      </c>
      <c r="AN20" s="44">
        <f>F8</f>
        <v>173.85647999999998</v>
      </c>
      <c r="AO20" s="44">
        <f t="shared" si="3"/>
        <v>8.36604031137831</v>
      </c>
    </row>
    <row r="21" spans="1:41" ht="12">
      <c r="A21" s="47" t="s">
        <v>200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26.73</v>
      </c>
      <c r="AO21" s="44">
        <f t="shared" si="3"/>
        <v>1.2862578232525024</v>
      </c>
    </row>
    <row r="22" spans="1:41" ht="12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0.6255649720270308</v>
      </c>
    </row>
    <row r="23" spans="1:41" ht="12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37.375449999999994</v>
      </c>
      <c r="AO23" s="44">
        <f t="shared" si="3"/>
        <v>1.7985209487498217</v>
      </c>
    </row>
    <row r="24" spans="1:42" ht="12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27.159541200000003</v>
      </c>
      <c r="AO24" s="44">
        <f t="shared" si="3"/>
        <v>1.3069275100803839</v>
      </c>
      <c r="AP24" s="29">
        <f>SUM(AO19:AO24)</f>
        <v>100</v>
      </c>
    </row>
    <row r="25" spans="1:41" ht="12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2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2078.1214712</v>
      </c>
      <c r="AO26" s="44">
        <f>AN26/$AN$26*100</f>
        <v>100</v>
      </c>
    </row>
    <row r="27" spans="1:41" ht="12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2">
      <c r="AM28" s="11"/>
      <c r="AN28" s="44"/>
      <c r="AO28" s="44"/>
    </row>
    <row r="29" spans="39:41" ht="12">
      <c r="AM29" s="11"/>
      <c r="AN29" s="44"/>
      <c r="AO29" s="44"/>
    </row>
    <row r="30" spans="39:41" ht="12">
      <c r="AM30" s="11"/>
      <c r="AN30" s="44"/>
      <c r="AO30" s="44"/>
    </row>
    <row r="31" spans="39:41" ht="12">
      <c r="AM31" s="11"/>
      <c r="AN31" s="44"/>
      <c r="AO31" s="44"/>
    </row>
    <row r="32" spans="39:41" ht="12">
      <c r="AM32" s="11"/>
      <c r="AN32" s="44"/>
      <c r="AO32" s="44"/>
    </row>
    <row r="33" spans="39:41" ht="12">
      <c r="AM33" s="11"/>
      <c r="AN33" s="44"/>
      <c r="AO33" s="101"/>
    </row>
    <row r="34" spans="39:41" ht="12">
      <c r="AM34" s="11"/>
      <c r="AN34" s="44"/>
      <c r="AO34" s="101"/>
    </row>
    <row r="35" spans="39:41" ht="12">
      <c r="AM35" s="11"/>
      <c r="AN35" s="44"/>
      <c r="AO35" s="43"/>
    </row>
    <row r="36" spans="39:41" ht="12">
      <c r="AM36" s="11"/>
      <c r="AN36" s="44"/>
      <c r="AO36" s="43"/>
    </row>
    <row r="37" spans="39:40" ht="12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C20 E20:F20" formulaRange="1"/>
    <ignoredError sqref="D2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2" t="s">
        <v>239</v>
      </c>
      <c r="B7" s="2"/>
      <c r="C7" s="2"/>
      <c r="D7" s="2"/>
      <c r="E7" s="2"/>
      <c r="F7" s="2"/>
    </row>
    <row r="10" ht="15">
      <c r="A10" s="3" t="s">
        <v>302</v>
      </c>
    </row>
    <row r="14" ht="30">
      <c r="A14" s="121" t="s">
        <v>167</v>
      </c>
    </row>
    <row r="19" ht="15">
      <c r="A19" s="4" t="s">
        <v>215</v>
      </c>
    </row>
    <row r="20" ht="15">
      <c r="A20" s="4" t="s">
        <v>217</v>
      </c>
    </row>
    <row r="28" ht="15">
      <c r="A28" s="4" t="s">
        <v>219</v>
      </c>
    </row>
    <row r="30" ht="15">
      <c r="A30" s="4"/>
    </row>
    <row r="31" ht="15">
      <c r="A31" s="4" t="s">
        <v>216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243</v>
      </c>
    </row>
    <row r="41" ht="15">
      <c r="A41" s="162" t="s">
        <v>244</v>
      </c>
    </row>
    <row r="42" ht="15">
      <c r="A42" s="162" t="s">
        <v>245</v>
      </c>
    </row>
    <row r="43" ht="15">
      <c r="A43" s="163" t="s">
        <v>246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K31" sqref="K31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6" t="s">
        <v>21</v>
      </c>
      <c r="B1" s="216"/>
      <c r="C1" s="216"/>
      <c r="D1" s="216"/>
      <c r="E1" s="216"/>
      <c r="F1" s="216"/>
      <c r="G1" s="216"/>
      <c r="H1" s="216"/>
      <c r="I1" s="216"/>
      <c r="J1" s="216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8" t="s">
        <v>30</v>
      </c>
      <c r="B3" s="228"/>
      <c r="C3" s="228"/>
      <c r="D3" s="228"/>
      <c r="E3" s="228"/>
      <c r="F3" s="228"/>
      <c r="G3" s="228"/>
      <c r="H3" s="228"/>
      <c r="I3" s="228"/>
      <c r="J3" s="22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20" t="s">
        <v>118</v>
      </c>
      <c r="B4" s="230" t="s">
        <v>115</v>
      </c>
      <c r="C4" s="230"/>
      <c r="D4" s="230" t="s">
        <v>116</v>
      </c>
      <c r="E4" s="230"/>
      <c r="F4" s="230" t="s">
        <v>117</v>
      </c>
      <c r="G4" s="230"/>
      <c r="H4" s="241" t="s">
        <v>285</v>
      </c>
      <c r="I4" s="241"/>
      <c r="J4" s="241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2"/>
      <c r="B5" s="217" t="s">
        <v>119</v>
      </c>
      <c r="C5" s="217"/>
      <c r="D5" s="224" t="s">
        <v>209</v>
      </c>
      <c r="E5" s="224"/>
      <c r="F5" s="217" t="s">
        <v>204</v>
      </c>
      <c r="G5" s="217"/>
      <c r="H5" s="230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3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31"/>
      <c r="I6" s="67" t="s">
        <v>211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>(C7/B7-1)*100</f>
        <v>93.05181470730246</v>
      </c>
      <c r="I7" s="60">
        <f>(E7/D7-1)*100</f>
        <v>126.09120519241182</v>
      </c>
      <c r="J7" s="60">
        <f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0" ref="F8:F18">D8/B8*1000</f>
        <v>3294.3447670982137</v>
      </c>
      <c r="G8" s="52">
        <f>E8/C8*1000</f>
        <v>3843.9218156328097</v>
      </c>
      <c r="H8" s="60">
        <f>(C8/B8-1)*100</f>
        <v>17.301752245123648</v>
      </c>
      <c r="I8" s="60">
        <f>(E8/D8-1)*100</f>
        <v>36.870545235663</v>
      </c>
      <c r="J8" s="60">
        <f>(G8/F8-1)*100</f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>
        <v>863.51</v>
      </c>
      <c r="D9" s="26">
        <v>1115.819</v>
      </c>
      <c r="E9" s="26">
        <v>3542.764</v>
      </c>
      <c r="F9" s="52">
        <f t="shared" si="0"/>
        <v>3182.1689097752123</v>
      </c>
      <c r="G9" s="52">
        <f>E9/C9*1000</f>
        <v>4102.748086298943</v>
      </c>
      <c r="H9" s="60">
        <f>(C9/B9-1)*100</f>
        <v>146.26168538804177</v>
      </c>
      <c r="I9" s="60">
        <f>(E9/D9-1)*100</f>
        <v>217.50346606394052</v>
      </c>
      <c r="J9" s="60">
        <f>(G9/F9-1)*100</f>
        <v>28.9292995634465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>
        <v>1061.367</v>
      </c>
      <c r="D10" s="26">
        <v>1532.604</v>
      </c>
      <c r="E10" s="26">
        <v>4247.29</v>
      </c>
      <c r="F10" s="52">
        <f t="shared" si="0"/>
        <v>3190.5852374925057</v>
      </c>
      <c r="G10" s="52">
        <f>E10/C10*1000</f>
        <v>4001.716654088548</v>
      </c>
      <c r="H10" s="60">
        <f>(C10/B10-1)*100</f>
        <v>120.95609053360867</v>
      </c>
      <c r="I10" s="60">
        <f>(E10/D10-1)*100</f>
        <v>177.1289909200289</v>
      </c>
      <c r="J10" s="60">
        <f>(G10/F10-1)*100</f>
        <v>25.422653093998314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/>
      <c r="D11" s="26">
        <v>1107.87</v>
      </c>
      <c r="E11" s="26"/>
      <c r="F11" s="52">
        <f t="shared" si="0"/>
        <v>3142.0022688598974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/>
      <c r="D12" s="26">
        <v>815.74</v>
      </c>
      <c r="E12" s="26"/>
      <c r="F12" s="52">
        <f t="shared" si="0"/>
        <v>3114.4029779517036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/>
      <c r="D13" s="26">
        <v>650.964</v>
      </c>
      <c r="E13" s="26"/>
      <c r="F13" s="52">
        <f t="shared" si="0"/>
        <v>3587.4284265693805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/>
      <c r="D14" s="26">
        <v>1194.369</v>
      </c>
      <c r="E14" s="26"/>
      <c r="F14" s="52">
        <f t="shared" si="0"/>
        <v>3340.219592138086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/>
      <c r="D15" s="26">
        <v>1552.4</v>
      </c>
      <c r="E15" s="26"/>
      <c r="F15" s="52">
        <f t="shared" si="0"/>
        <v>3429.8920260092045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/>
      <c r="D16" s="26">
        <v>644.905</v>
      </c>
      <c r="E16" s="26"/>
      <c r="F16" s="52">
        <f t="shared" si="0"/>
        <v>3593.346037264865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/>
      <c r="D17" s="26">
        <v>3096.143</v>
      </c>
      <c r="E17" s="26"/>
      <c r="F17" s="52">
        <f t="shared" si="0"/>
        <v>3734.8195523731174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/>
      <c r="D18" s="26">
        <v>2362.72</v>
      </c>
      <c r="E18" s="26"/>
      <c r="F18" s="52">
        <f t="shared" si="0"/>
        <v>3735.3662373305797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323</v>
      </c>
      <c r="B19" s="26">
        <f>SUM(B7:B10)</f>
        <v>1766.27832</v>
      </c>
      <c r="C19" s="26">
        <f>SUM(C7:C10)</f>
        <v>3412.621</v>
      </c>
      <c r="D19" s="26">
        <f>SUM(D7:D10)</f>
        <v>5717.112</v>
      </c>
      <c r="E19" s="26">
        <f>SUM(E7:E10)</f>
        <v>13494.857</v>
      </c>
      <c r="F19" s="52">
        <f>D19/B19*1000</f>
        <v>3236.8126445666844</v>
      </c>
      <c r="G19" s="52">
        <f>E19/C19*1000</f>
        <v>3954.3966353134438</v>
      </c>
      <c r="H19" s="60">
        <f>(C19/B19-1)*100</f>
        <v>93.2096975520823</v>
      </c>
      <c r="I19" s="60">
        <f>(E19/D19-1)*100</f>
        <v>136.0432505082986</v>
      </c>
      <c r="J19" s="60">
        <f>(G19/F19-1)*100</f>
        <v>22.16946328207461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173</v>
      </c>
      <c r="B20" s="26">
        <f>SUM(B7:B18)</f>
        <v>5013.43432</v>
      </c>
      <c r="C20" s="26"/>
      <c r="D20" s="26">
        <f>SUM(D7:D18)</f>
        <v>17142.223</v>
      </c>
      <c r="E20" s="26"/>
      <c r="F20" s="52">
        <f>D20/B20*1000</f>
        <v>3419.2575200626147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1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</row>
    <row r="26" spans="57:71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</row>
    <row r="27" spans="57:71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</row>
    <row r="28" spans="57:71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</row>
    <row r="29" spans="57:71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>
        <v>4002</v>
      </c>
    </row>
    <row r="30" spans="57:71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/>
    </row>
    <row r="31" spans="57:71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/>
    </row>
    <row r="32" spans="57:71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/>
    </row>
    <row r="33" spans="57:71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/>
    </row>
    <row r="34" spans="57:71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/>
    </row>
    <row r="35" spans="57:71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/>
    </row>
    <row r="36" spans="57:71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/>
    </row>
    <row r="37" spans="57:71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H4:J4"/>
    <mergeCell ref="A4:A6"/>
    <mergeCell ref="H5:H6"/>
    <mergeCell ref="B5:C5"/>
    <mergeCell ref="D5:E5"/>
    <mergeCell ref="F5:G5"/>
    <mergeCell ref="A1:J1"/>
    <mergeCell ref="A3:J3"/>
    <mergeCell ref="B4:C4"/>
    <mergeCell ref="D4:E4"/>
    <mergeCell ref="F4:G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ignoredErrors>
    <ignoredError sqref="B20:D20 B19:E19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E14" sqref="E14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6" t="s">
        <v>22</v>
      </c>
      <c r="B1" s="216"/>
      <c r="C1" s="216"/>
      <c r="D1" s="216"/>
      <c r="E1" s="216"/>
      <c r="F1" s="216"/>
      <c r="G1" s="216"/>
      <c r="H1" s="216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7" t="s">
        <v>31</v>
      </c>
      <c r="B3" s="217"/>
      <c r="C3" s="217"/>
      <c r="D3" s="217"/>
      <c r="E3" s="217"/>
      <c r="F3" s="217"/>
      <c r="G3" s="217"/>
      <c r="H3" s="217"/>
    </row>
    <row r="4" spans="1:8" ht="13.5" customHeight="1">
      <c r="A4" s="220" t="s">
        <v>83</v>
      </c>
      <c r="B4" s="228" t="s">
        <v>122</v>
      </c>
      <c r="C4" s="228"/>
      <c r="D4" s="228"/>
      <c r="E4" s="228"/>
      <c r="F4" s="228"/>
      <c r="G4" s="228"/>
      <c r="H4" s="228"/>
    </row>
    <row r="5" spans="1:37" ht="13.5" customHeight="1">
      <c r="A5" s="232"/>
      <c r="B5" s="230">
        <v>2015</v>
      </c>
      <c r="C5" s="230">
        <v>2016</v>
      </c>
      <c r="D5" s="41" t="s">
        <v>124</v>
      </c>
      <c r="E5" s="228" t="s">
        <v>311</v>
      </c>
      <c r="F5" s="228"/>
      <c r="G5" s="36" t="s">
        <v>125</v>
      </c>
      <c r="H5" s="36" t="s">
        <v>124</v>
      </c>
      <c r="AJ5" s="10">
        <v>2015</v>
      </c>
      <c r="AK5" s="10"/>
    </row>
    <row r="6" spans="1:37" ht="13.5" customHeight="1">
      <c r="A6" s="223"/>
      <c r="B6" s="231"/>
      <c r="C6" s="231"/>
      <c r="D6" s="50" t="s">
        <v>64</v>
      </c>
      <c r="E6" s="36">
        <v>2016</v>
      </c>
      <c r="F6" s="41">
        <v>2017</v>
      </c>
      <c r="G6" s="130" t="s">
        <v>64</v>
      </c>
      <c r="H6" s="37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1056.7662</v>
      </c>
      <c r="F7" s="173">
        <v>1591.63209</v>
      </c>
      <c r="G7" s="60">
        <f>(F7/E7-1)*100</f>
        <v>50.61345546441587</v>
      </c>
      <c r="H7" s="99">
        <f aca="true" t="shared" si="1" ref="H7:H16">F7/$F$16*100</f>
        <v>46.63957802617128</v>
      </c>
      <c r="AJ7" s="38" t="s">
        <v>95</v>
      </c>
      <c r="AK7" s="42">
        <v>593.0452</v>
      </c>
    </row>
    <row r="8" spans="1:37" ht="13.5" customHeight="1">
      <c r="A8" s="21" t="s">
        <v>168</v>
      </c>
      <c r="B8" s="26">
        <v>1226.68458</v>
      </c>
      <c r="C8" s="26">
        <v>336.96181</v>
      </c>
      <c r="D8" s="147">
        <f t="shared" si="0"/>
        <v>6.721176640329792</v>
      </c>
      <c r="E8" s="26">
        <v>169.9532</v>
      </c>
      <c r="F8" s="26">
        <v>688.1737800000001</v>
      </c>
      <c r="G8" s="60">
        <f>(F8/E8-1)*100</f>
        <v>304.91957786025796</v>
      </c>
      <c r="H8" s="60">
        <f t="shared" si="1"/>
        <v>20.165548878745735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228.78212</v>
      </c>
      <c r="F9" s="144">
        <v>414.60605</v>
      </c>
      <c r="G9" s="60">
        <f>(F9/E9-1)*100</f>
        <v>81.22309995204171</v>
      </c>
      <c r="H9" s="60">
        <f t="shared" si="1"/>
        <v>12.149196626902432</v>
      </c>
      <c r="AJ9" s="38" t="s">
        <v>168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221.98537</v>
      </c>
      <c r="F10" s="26">
        <v>375.40751</v>
      </c>
      <c r="G10" s="60">
        <f>(F10/E10-1)*100</f>
        <v>69.11362672233761</v>
      </c>
      <c r="H10" s="60">
        <f t="shared" si="1"/>
        <v>11.000562230594179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47.10701</v>
      </c>
      <c r="F11" s="144">
        <v>165.11966999999999</v>
      </c>
      <c r="G11" s="60">
        <f>(F11/E11-1)*100</f>
        <v>250.52037902639114</v>
      </c>
      <c r="H11" s="60">
        <f t="shared" si="1"/>
        <v>4.838499915279197</v>
      </c>
      <c r="AJ11" s="11" t="s">
        <v>126</v>
      </c>
      <c r="AK11" s="44">
        <v>181.78181</v>
      </c>
    </row>
    <row r="12" spans="1:37" ht="13.5" customHeight="1">
      <c r="A12" s="21" t="s">
        <v>141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63.0525</v>
      </c>
      <c r="G12" s="60"/>
      <c r="H12" s="60">
        <f t="shared" si="1"/>
        <v>1.8476267298023406</v>
      </c>
      <c r="AJ12" s="11"/>
      <c r="AK12" s="44">
        <f>SUM(AK6:AK11)</f>
        <v>5013.43482</v>
      </c>
    </row>
    <row r="13" spans="1:37" ht="13.5" customHeight="1">
      <c r="A13" s="21" t="s">
        <v>143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40.01134</v>
      </c>
      <c r="F13" s="144">
        <v>40.03346</v>
      </c>
      <c r="G13" s="60">
        <f>(F13/E13-1)*100</f>
        <v>0.05528432689332341</v>
      </c>
      <c r="H13" s="60">
        <f t="shared" si="1"/>
        <v>1.1731000480944103</v>
      </c>
      <c r="I13" s="102"/>
      <c r="AJ13" s="103"/>
      <c r="AK13" s="104"/>
    </row>
    <row r="14" spans="1:37" ht="13.5" customHeight="1">
      <c r="A14" s="21" t="s">
        <v>142</v>
      </c>
      <c r="B14" s="26">
        <v>66</v>
      </c>
      <c r="C14" s="26">
        <v>24</v>
      </c>
      <c r="D14" s="147">
        <f t="shared" si="0"/>
        <v>0.47871371348555786</v>
      </c>
      <c r="E14" s="26"/>
      <c r="F14" s="26"/>
      <c r="G14" s="60"/>
      <c r="H14" s="60"/>
      <c r="AJ14" s="103"/>
      <c r="AK14" s="103"/>
    </row>
    <row r="15" spans="1:37" ht="13.5" customHeight="1">
      <c r="A15" s="21" t="s">
        <v>126</v>
      </c>
      <c r="B15" s="26">
        <v>2.1</v>
      </c>
      <c r="C15" s="26">
        <v>37.693</v>
      </c>
      <c r="D15" s="147">
        <f t="shared" si="0"/>
        <v>0.7518398334337971</v>
      </c>
      <c r="E15" s="26">
        <v>1.673</v>
      </c>
      <c r="F15" s="26">
        <v>74.59606000000001</v>
      </c>
      <c r="G15" s="60"/>
      <c r="H15" s="60">
        <f t="shared" si="1"/>
        <v>2.1858875444104386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1766.27824</v>
      </c>
      <c r="F16" s="28">
        <f>SUM(F7:F15)</f>
        <v>3412.62112</v>
      </c>
      <c r="G16" s="55">
        <f>(F16/E16-1)*100</f>
        <v>93.20971309707124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195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1591.63209</v>
      </c>
      <c r="AL17" s="105">
        <f>AK17/$AK$24</f>
        <v>0.4663957802617128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688.1737800000001</v>
      </c>
      <c r="AL18" s="105">
        <f>AK18/$AK$24</f>
        <v>0.20165548878745734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414.60605</v>
      </c>
      <c r="AL19" s="105">
        <f>AK19/$AK$24</f>
        <v>0.12149196626902432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375.40751</v>
      </c>
      <c r="AL20" s="105">
        <f>AK20/$AK$24</f>
        <v>0.11000562230594178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126</v>
      </c>
      <c r="AK21" s="44">
        <f>SUM(F11:F15)</f>
        <v>342.80169</v>
      </c>
      <c r="AL21" s="105">
        <f>AK21/$AK$24</f>
        <v>0.10045114237586387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3412.62112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1"/>
  <sheetViews>
    <sheetView zoomScale="96" zoomScaleNormal="96" zoomScaleSheetLayoutView="75" zoomScalePageLayoutView="0" workbookViewId="0" topLeftCell="A1">
      <selection activeCell="B6" sqref="B6:B7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6" t="s">
        <v>24</v>
      </c>
      <c r="B2" s="216"/>
      <c r="C2" s="216"/>
      <c r="D2" s="216"/>
      <c r="E2" s="216"/>
    </row>
    <row r="3" spans="1:5" ht="12">
      <c r="A3" s="34"/>
      <c r="B3" s="34"/>
      <c r="C3" s="34"/>
      <c r="D3" s="34"/>
      <c r="E3" s="34"/>
    </row>
    <row r="4" spans="1:5" ht="12">
      <c r="A4" s="242" t="s">
        <v>32</v>
      </c>
      <c r="B4" s="243"/>
      <c r="C4" s="243"/>
      <c r="D4" s="243"/>
      <c r="E4" s="244"/>
    </row>
    <row r="5" spans="1:5" ht="12">
      <c r="A5" s="245" t="s">
        <v>316</v>
      </c>
      <c r="B5" s="246"/>
      <c r="C5" s="246"/>
      <c r="D5" s="246"/>
      <c r="E5" s="247"/>
    </row>
    <row r="6" spans="1:5" ht="12">
      <c r="A6" s="84" t="s">
        <v>98</v>
      </c>
      <c r="B6" s="248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9"/>
      <c r="C7" s="50" t="s">
        <v>119</v>
      </c>
      <c r="D7" s="50" t="s">
        <v>209</v>
      </c>
      <c r="E7" s="23" t="s">
        <v>205</v>
      </c>
    </row>
    <row r="8" spans="1:5" ht="12">
      <c r="A8" s="198"/>
      <c r="B8" s="196"/>
      <c r="C8" s="200"/>
      <c r="D8" s="200"/>
      <c r="E8" s="122"/>
    </row>
    <row r="9" spans="1:5" ht="12">
      <c r="A9" s="143">
        <v>4061030</v>
      </c>
      <c r="B9" s="197" t="s">
        <v>171</v>
      </c>
      <c r="C9" s="170">
        <v>684.89351</v>
      </c>
      <c r="D9" s="170">
        <v>2802.8306000000002</v>
      </c>
      <c r="E9" s="26">
        <f>D9/C9*1000</f>
        <v>4092.3597012913733</v>
      </c>
    </row>
    <row r="10" spans="1:36" ht="12">
      <c r="A10" s="143"/>
      <c r="B10" s="169" t="s">
        <v>77</v>
      </c>
      <c r="C10" s="171">
        <f>SUM(C8:C9)</f>
        <v>684.89351</v>
      </c>
      <c r="D10" s="171">
        <f>SUM(D8:D9)</f>
        <v>2802.8306000000002</v>
      </c>
      <c r="E10" s="52">
        <f>D10/C10*1000</f>
        <v>4092.3597012913733</v>
      </c>
      <c r="AH10" s="10" t="str">
        <f>B9</f>
        <v>Mozzarella</v>
      </c>
      <c r="AI10" s="58">
        <f>C9</f>
        <v>684.89351</v>
      </c>
      <c r="AJ10" s="76">
        <f>AI10/$AI$14*100</f>
        <v>20.069427162192564</v>
      </c>
    </row>
    <row r="11" spans="1:36" ht="12">
      <c r="A11" s="174"/>
      <c r="B11" s="11"/>
      <c r="C11" s="172"/>
      <c r="D11" s="172"/>
      <c r="E11" s="52"/>
      <c r="AH11" s="10" t="str">
        <f>B12</f>
        <v>Queso fundido</v>
      </c>
      <c r="AI11" s="60">
        <f>C12</f>
        <v>0.23964</v>
      </c>
      <c r="AJ11" s="76">
        <f>AI11/$AI$14*100</f>
        <v>0.007022168344313594</v>
      </c>
    </row>
    <row r="12" spans="1:36" ht="12">
      <c r="A12" s="174">
        <v>4063000</v>
      </c>
      <c r="B12" s="11" t="s">
        <v>264</v>
      </c>
      <c r="C12" s="172">
        <v>0.23964</v>
      </c>
      <c r="D12" s="172">
        <v>6.64584</v>
      </c>
      <c r="E12" s="52">
        <f>D12/C12*1000</f>
        <v>27732.59889834752</v>
      </c>
      <c r="AH12" s="10" t="str">
        <f>B14</f>
        <v>Gouda y del tipo gouda</v>
      </c>
      <c r="AI12" s="60">
        <f>C14</f>
        <v>2408.24698</v>
      </c>
      <c r="AJ12" s="76">
        <f>AI12/$AI$14*100</f>
        <v>70.56883537074283</v>
      </c>
    </row>
    <row r="13" spans="1:36" ht="12">
      <c r="A13" s="174"/>
      <c r="B13" s="11"/>
      <c r="C13" s="172"/>
      <c r="D13" s="172"/>
      <c r="E13" s="52"/>
      <c r="AH13" s="73" t="s">
        <v>126</v>
      </c>
      <c r="AI13" s="60">
        <f>+C15+C16</f>
        <v>319.24099</v>
      </c>
      <c r="AJ13" s="76">
        <f>AI13/$AI$14*100</f>
        <v>9.354715298720299</v>
      </c>
    </row>
    <row r="14" spans="1:36" ht="12">
      <c r="A14" s="174">
        <v>4069010</v>
      </c>
      <c r="B14" s="11" t="s">
        <v>139</v>
      </c>
      <c r="C14" s="170">
        <v>2408.24698</v>
      </c>
      <c r="D14" s="170">
        <v>9033.09338</v>
      </c>
      <c r="E14" s="52">
        <f>D14/C14*1000</f>
        <v>3750.8999097758656</v>
      </c>
      <c r="AI14" s="73">
        <f>SUM(AI10:AI13)</f>
        <v>3412.62112</v>
      </c>
      <c r="AJ14" s="76">
        <f>AI14/$AI$14*100</f>
        <v>100</v>
      </c>
    </row>
    <row r="15" spans="1:35" ht="12">
      <c r="A15" s="174">
        <v>4069040</v>
      </c>
      <c r="B15" s="11" t="s">
        <v>267</v>
      </c>
      <c r="C15" s="199">
        <v>229.70975</v>
      </c>
      <c r="D15" s="199">
        <v>1285.3619899999999</v>
      </c>
      <c r="E15" s="52">
        <f>D15/C15*1000</f>
        <v>5595.591784850229</v>
      </c>
      <c r="AI15" s="73"/>
    </row>
    <row r="16" spans="1:35" ht="12">
      <c r="A16" s="174">
        <v>4069090</v>
      </c>
      <c r="B16" s="11" t="s">
        <v>250</v>
      </c>
      <c r="C16" s="199">
        <v>89.53124000000001</v>
      </c>
      <c r="D16" s="199">
        <v>366.92302</v>
      </c>
      <c r="E16" s="52">
        <f>D16/C16*1000</f>
        <v>4098.268045879851</v>
      </c>
      <c r="AI16" s="73"/>
    </row>
    <row r="17" spans="1:35" ht="12">
      <c r="A17" s="87"/>
      <c r="B17" s="11" t="s">
        <v>77</v>
      </c>
      <c r="C17" s="172">
        <f>SUM(C14:C16)</f>
        <v>2727.4879699999997</v>
      </c>
      <c r="D17" s="172">
        <f>SUM(D14:D16)</f>
        <v>10685.37839</v>
      </c>
      <c r="E17" s="52">
        <f>D17/C17*1000</f>
        <v>3917.6628852372173</v>
      </c>
      <c r="AI17" s="73"/>
    </row>
    <row r="18" spans="1:35" ht="12">
      <c r="A18" s="87"/>
      <c r="B18" s="11"/>
      <c r="C18" s="172"/>
      <c r="D18" s="172"/>
      <c r="E18" s="52"/>
      <c r="AI18" s="73"/>
    </row>
    <row r="19" spans="1:35" ht="12">
      <c r="A19" s="88"/>
      <c r="B19" s="11" t="s">
        <v>77</v>
      </c>
      <c r="C19" s="172">
        <f>C17+C10+C12</f>
        <v>3412.6211199999993</v>
      </c>
      <c r="D19" s="172">
        <f>D17+D10+D12</f>
        <v>13494.854829999998</v>
      </c>
      <c r="E19" s="52">
        <f>D19/C19*1000</f>
        <v>3954.395860387807</v>
      </c>
      <c r="AI19" s="73"/>
    </row>
    <row r="20" spans="1:35" ht="12">
      <c r="A20" s="88"/>
      <c r="B20" s="22"/>
      <c r="C20" s="26"/>
      <c r="D20" s="26"/>
      <c r="E20" s="52"/>
      <c r="AI20" s="73"/>
    </row>
    <row r="21" spans="1:36" ht="12">
      <c r="A21" s="88"/>
      <c r="B21" s="22"/>
      <c r="C21" s="60"/>
      <c r="D21" s="60"/>
      <c r="E21" s="52"/>
      <c r="AJ21" s="134"/>
    </row>
    <row r="22" spans="1:36" ht="12">
      <c r="A22" s="88"/>
      <c r="B22" s="64"/>
      <c r="C22" s="24"/>
      <c r="D22" s="24"/>
      <c r="E22" s="22"/>
      <c r="AJ22" s="134"/>
    </row>
    <row r="23" spans="1:36" ht="12">
      <c r="A23" s="47" t="s">
        <v>195</v>
      </c>
      <c r="B23" s="53"/>
      <c r="C23" s="53"/>
      <c r="D23" s="53"/>
      <c r="E23" s="54"/>
      <c r="AJ23" s="134"/>
    </row>
    <row r="24" ht="12">
      <c r="AJ24" s="134"/>
    </row>
    <row r="25" ht="12">
      <c r="AJ25" s="134"/>
    </row>
    <row r="26" ht="12">
      <c r="AJ26" s="134"/>
    </row>
    <row r="27" ht="12">
      <c r="AJ27" s="134"/>
    </row>
    <row r="28" spans="34:35" ht="12">
      <c r="AH28" s="73"/>
      <c r="AI28" s="73"/>
    </row>
    <row r="29" spans="34:35" ht="12">
      <c r="AH29" s="73"/>
      <c r="AI29" s="73"/>
    </row>
    <row r="30" spans="34:35" ht="12">
      <c r="AH30" s="73"/>
      <c r="AI30" s="73"/>
    </row>
    <row r="33" spans="34:35" ht="12">
      <c r="AH33" s="73"/>
      <c r="AI33" s="73"/>
    </row>
    <row r="34" spans="34:35" ht="12.75" customHeight="1">
      <c r="AH34" s="73"/>
      <c r="AI34" s="73"/>
    </row>
    <row r="35" spans="34:35" ht="12">
      <c r="AH35" s="73"/>
      <c r="AI35" s="73"/>
    </row>
    <row r="39" spans="34:35" ht="12">
      <c r="AH39" s="10" t="s">
        <v>140</v>
      </c>
      <c r="AI39" s="73"/>
    </row>
    <row r="40" ht="12">
      <c r="AI40" s="73"/>
    </row>
    <row r="41" ht="12">
      <c r="AI41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R10" sqref="R10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6" width="4.2734375" style="10" customWidth="1"/>
    <col min="17" max="17" width="4.90625" style="10" customWidth="1"/>
    <col min="18" max="16384" width="6.453125" style="10" customWidth="1"/>
  </cols>
  <sheetData>
    <row r="1" spans="1:17" ht="12">
      <c r="A1" s="216" t="s">
        <v>26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ht="14.25" customHeight="1">
      <c r="A3" s="266" t="s">
        <v>33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/>
    </row>
    <row r="4" spans="1:17" ht="14.25" customHeight="1">
      <c r="A4" s="255" t="s">
        <v>288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7"/>
    </row>
    <row r="5" spans="1:17" ht="12">
      <c r="A5" s="250" t="s">
        <v>202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2"/>
    </row>
    <row r="6" spans="1:17" ht="18" customHeight="1">
      <c r="A6" s="253" t="s">
        <v>151</v>
      </c>
      <c r="B6" s="253">
        <v>2003</v>
      </c>
      <c r="C6" s="253">
        <v>2004</v>
      </c>
      <c r="D6" s="253">
        <v>2005</v>
      </c>
      <c r="E6" s="261">
        <v>2006</v>
      </c>
      <c r="F6" s="261">
        <v>2007</v>
      </c>
      <c r="G6" s="261">
        <v>2008</v>
      </c>
      <c r="H6" s="261">
        <v>2009</v>
      </c>
      <c r="I6" s="261">
        <v>2010</v>
      </c>
      <c r="J6" s="261">
        <v>2011</v>
      </c>
      <c r="K6" s="259">
        <v>2012</v>
      </c>
      <c r="L6" s="263">
        <v>2013</v>
      </c>
      <c r="M6" s="258">
        <v>2014</v>
      </c>
      <c r="N6" s="262">
        <v>2015</v>
      </c>
      <c r="O6" s="269">
        <v>2016</v>
      </c>
      <c r="P6" s="272" t="s">
        <v>311</v>
      </c>
      <c r="Q6" s="262"/>
    </row>
    <row r="7" spans="1:17" ht="12">
      <c r="A7" s="253"/>
      <c r="B7" s="253"/>
      <c r="C7" s="253"/>
      <c r="D7" s="253"/>
      <c r="E7" s="261"/>
      <c r="F7" s="261"/>
      <c r="G7" s="261"/>
      <c r="H7" s="261"/>
      <c r="I7" s="261"/>
      <c r="J7" s="261"/>
      <c r="K7" s="259"/>
      <c r="L7" s="263"/>
      <c r="M7" s="259"/>
      <c r="N7" s="263"/>
      <c r="O7" s="270"/>
      <c r="P7" s="273"/>
      <c r="Q7" s="263"/>
    </row>
    <row r="8" spans="1:17" ht="12">
      <c r="A8" s="254"/>
      <c r="B8" s="254"/>
      <c r="C8" s="254"/>
      <c r="D8" s="254"/>
      <c r="E8" s="231"/>
      <c r="F8" s="231"/>
      <c r="G8" s="231"/>
      <c r="H8" s="231"/>
      <c r="I8" s="231"/>
      <c r="J8" s="231"/>
      <c r="K8" s="265"/>
      <c r="L8" s="264"/>
      <c r="M8" s="260"/>
      <c r="N8" s="264"/>
      <c r="O8" s="271"/>
      <c r="P8" s="202">
        <v>2016</v>
      </c>
      <c r="Q8" s="203">
        <v>2017</v>
      </c>
    </row>
    <row r="9" spans="1:17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">
      <c r="A10" s="107" t="s">
        <v>150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63135.201329999996</v>
      </c>
      <c r="Q11" s="52">
        <v>75610.52429</v>
      </c>
    </row>
    <row r="12" spans="1:17" ht="12">
      <c r="A12" s="107" t="s">
        <v>153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8056.22508</v>
      </c>
      <c r="Q12" s="52">
        <v>7861.077200000001</v>
      </c>
    </row>
    <row r="13" spans="1:17" ht="12">
      <c r="A13" s="109" t="s">
        <v>154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Q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12.76027463330812</v>
      </c>
      <c r="Q13" s="14">
        <f t="shared" si="1"/>
        <v>10.396802923689924</v>
      </c>
    </row>
    <row r="14" spans="1:17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209549.2995</v>
      </c>
      <c r="P16" s="52">
        <v>60101.70678</v>
      </c>
      <c r="Q16" s="52">
        <v>105451.63329000001</v>
      </c>
    </row>
    <row r="17" spans="1:17" ht="12">
      <c r="A17" s="107" t="s">
        <v>153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58788.84171</v>
      </c>
      <c r="P17" s="52">
        <v>16177.175029999999</v>
      </c>
      <c r="Q17" s="52">
        <v>19560.85616</v>
      </c>
    </row>
    <row r="18" spans="1:17" ht="12">
      <c r="A18" s="109" t="s">
        <v>154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Q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28.054897749729772</v>
      </c>
      <c r="P18" s="14">
        <f>P17/P16*100</f>
        <v>26.916332158778665</v>
      </c>
      <c r="Q18" s="14">
        <f t="shared" si="3"/>
        <v>18.549599991691128</v>
      </c>
    </row>
    <row r="19" spans="1:17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203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Q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8056.22508</v>
      </c>
      <c r="Q21" s="111">
        <f t="shared" si="5"/>
        <v>7861.077200000001</v>
      </c>
    </row>
    <row r="22" spans="1:17" ht="12">
      <c r="A22" s="107" t="s">
        <v>156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Q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58788.84171</v>
      </c>
      <c r="P22" s="111">
        <f t="shared" si="7"/>
        <v>16177.175029999999</v>
      </c>
      <c r="Q22" s="111">
        <f t="shared" si="7"/>
        <v>19560.85616</v>
      </c>
    </row>
    <row r="23" spans="1:17" ht="12">
      <c r="A23" s="107" t="s">
        <v>157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Q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-41996.7064</v>
      </c>
      <c r="P23" s="111">
        <f t="shared" si="9"/>
        <v>-8120.949949999998</v>
      </c>
      <c r="Q23" s="111">
        <f t="shared" si="9"/>
        <v>-11699.77896</v>
      </c>
    </row>
    <row r="24" spans="1:17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16"/>
      <c r="Q24" s="22"/>
    </row>
    <row r="25" spans="1:17" ht="12">
      <c r="A25" s="114" t="s">
        <v>196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115"/>
      <c r="Q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K6:K8"/>
    <mergeCell ref="A1:Q1"/>
    <mergeCell ref="C6:C8"/>
    <mergeCell ref="G6:G8"/>
    <mergeCell ref="A3:Q3"/>
    <mergeCell ref="L6:L8"/>
    <mergeCell ref="J6:J8"/>
    <mergeCell ref="O6:O8"/>
    <mergeCell ref="P6:Q7"/>
    <mergeCell ref="I6:I8"/>
    <mergeCell ref="A5:Q5"/>
    <mergeCell ref="B6:B8"/>
    <mergeCell ref="A4:Q4"/>
    <mergeCell ref="M6:M8"/>
    <mergeCell ref="E6:E8"/>
    <mergeCell ref="D6:D8"/>
    <mergeCell ref="F6:F8"/>
    <mergeCell ref="A6:A8"/>
    <mergeCell ref="H6:H8"/>
    <mergeCell ref="N6:N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B35"/>
  <sheetViews>
    <sheetView zoomScale="112" zoomScaleNormal="112" zoomScaleSheetLayoutView="75" zoomScalePageLayoutView="0" workbookViewId="0" topLeftCell="A1">
      <selection activeCell="L17" sqref="L17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3" width="4.2734375" style="30" customWidth="1"/>
    <col min="54" max="54" width="4.36328125" style="30" customWidth="1"/>
    <col min="55" max="55" width="3.9062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158</v>
      </c>
    </row>
    <row r="8" ht="12" customHeight="1"/>
    <row r="9" spans="37:54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4" t="s">
        <v>324</v>
      </c>
      <c r="BB9" s="204" t="s">
        <v>325</v>
      </c>
    </row>
    <row r="10" spans="37:54" ht="12" customHeight="1">
      <c r="AK10" s="189" t="s">
        <v>159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  <c r="BA10" s="31">
        <v>60101.70678</v>
      </c>
      <c r="BB10" s="31">
        <v>105451.63329000001</v>
      </c>
    </row>
    <row r="11" spans="37:54" ht="12" customHeight="1">
      <c r="AK11" s="184" t="s">
        <v>160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63135.201329999996</v>
      </c>
      <c r="BB11" s="31">
        <v>75610.52429</v>
      </c>
    </row>
    <row r="12" spans="37:54" ht="12" customHeight="1">
      <c r="AK12" s="149" t="s">
        <v>161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  <c r="BA12" s="31">
        <f>BA11-BA10</f>
        <v>3033.494549999996</v>
      </c>
      <c r="BB12" s="31">
        <f>BB11-BB10</f>
        <v>-29841.10900000001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162</v>
      </c>
    </row>
    <row r="31" ht="12" customHeight="1"/>
    <row r="32" spans="38:54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4" t="str">
        <f>BA9</f>
        <v>ene-abr 2016</v>
      </c>
      <c r="BB32" s="205" t="str">
        <f>BB9</f>
        <v>ene-abr 2017</v>
      </c>
    </row>
    <row r="33" spans="37:54" ht="12" customHeight="1">
      <c r="AK33" s="149" t="s">
        <v>160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8056.22508</v>
      </c>
      <c r="BB33" s="31">
        <v>7861.077200000001</v>
      </c>
    </row>
    <row r="34" spans="37:54" ht="12" customHeight="1">
      <c r="AK34" s="149" t="s">
        <v>159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  <c r="BA34" s="31">
        <v>16177.175029999999</v>
      </c>
      <c r="BB34" s="31">
        <v>19560.85616</v>
      </c>
    </row>
    <row r="35" spans="37:54" ht="12" customHeight="1">
      <c r="AK35" s="149" t="s">
        <v>161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  <c r="BA35" s="31">
        <f>BA33-BA34</f>
        <v>-8120.949949999998</v>
      </c>
      <c r="BB35" s="31">
        <f>BB33-BB34</f>
        <v>-11699.77896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A14" sqref="A14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6" t="s">
        <v>28</v>
      </c>
      <c r="B2" s="216"/>
      <c r="C2" s="216"/>
      <c r="D2" s="21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7" t="s">
        <v>163</v>
      </c>
      <c r="B5" s="217"/>
      <c r="C5" s="217"/>
      <c r="D5" s="217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7" t="s">
        <v>164</v>
      </c>
      <c r="B6" s="217"/>
      <c r="C6" s="217"/>
      <c r="D6" s="217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7" t="s">
        <v>201</v>
      </c>
      <c r="B7" s="217"/>
      <c r="C7" s="217"/>
      <c r="D7" s="21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25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 t="shared" si="0"/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 t="shared" si="0"/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 t="shared" si="0"/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 t="shared" si="0"/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45733.239030000004</v>
      </c>
      <c r="D23" s="117">
        <f t="shared" si="0"/>
        <v>-43400.257190000004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206" t="s">
        <v>326</v>
      </c>
      <c r="B24" s="117">
        <v>720.7692099999999</v>
      </c>
      <c r="C24" s="117">
        <v>12549.24755</v>
      </c>
      <c r="D24" s="117">
        <f t="shared" si="0"/>
        <v>-11828.47834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206" t="s">
        <v>327</v>
      </c>
      <c r="B25" s="117">
        <v>793.50572</v>
      </c>
      <c r="C25" s="117">
        <v>13373.591339999999</v>
      </c>
      <c r="D25" s="117">
        <f t="shared" si="0"/>
        <v>-12580.08562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199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38" sqref="B38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2" t="s">
        <v>0</v>
      </c>
      <c r="B1" s="212"/>
    </row>
    <row r="2" spans="1:2" ht="12">
      <c r="A2" s="10"/>
      <c r="B2" s="11"/>
    </row>
    <row r="3" spans="1:3" ht="12">
      <c r="A3" s="10"/>
      <c r="B3" s="11" t="s">
        <v>220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176</v>
      </c>
      <c r="B5" s="12" t="s">
        <v>5</v>
      </c>
      <c r="C5" s="7">
        <v>6</v>
      </c>
    </row>
    <row r="6" spans="1:3" ht="12">
      <c r="A6" s="10" t="s">
        <v>178</v>
      </c>
      <c r="B6" s="12" t="s">
        <v>303</v>
      </c>
      <c r="C6" s="7">
        <v>7</v>
      </c>
    </row>
    <row r="7" spans="1:3" ht="12">
      <c r="A7" s="10" t="s">
        <v>179</v>
      </c>
      <c r="B7" s="12" t="s">
        <v>8</v>
      </c>
      <c r="C7" s="7">
        <v>8</v>
      </c>
    </row>
    <row r="8" spans="1:3" ht="12">
      <c r="A8" s="10" t="s">
        <v>180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304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303</v>
      </c>
      <c r="C25" s="7">
        <v>7</v>
      </c>
    </row>
    <row r="26" spans="1:3" ht="12">
      <c r="A26" s="10" t="s">
        <v>181</v>
      </c>
      <c r="B26" s="12" t="s">
        <v>40</v>
      </c>
      <c r="C26" s="7">
        <v>9</v>
      </c>
    </row>
    <row r="27" spans="1:3" ht="12">
      <c r="A27" s="10" t="s">
        <v>182</v>
      </c>
      <c r="B27" s="12" t="s">
        <v>42</v>
      </c>
      <c r="C27" s="7">
        <v>9</v>
      </c>
    </row>
    <row r="28" spans="1:3" ht="12">
      <c r="A28" s="10" t="s">
        <v>36</v>
      </c>
      <c r="B28" s="12" t="s">
        <v>281</v>
      </c>
      <c r="C28" s="7">
        <v>10</v>
      </c>
    </row>
    <row r="29" spans="1:3" ht="12">
      <c r="A29" s="10" t="s">
        <v>37</v>
      </c>
      <c r="B29" s="12" t="s">
        <v>305</v>
      </c>
      <c r="C29" s="7">
        <v>10</v>
      </c>
    </row>
    <row r="30" spans="1:3" ht="12">
      <c r="A30" s="10" t="s">
        <v>38</v>
      </c>
      <c r="B30" s="12" t="s">
        <v>282</v>
      </c>
      <c r="C30" s="7">
        <v>11</v>
      </c>
    </row>
    <row r="31" spans="1:3" ht="12">
      <c r="A31" s="10" t="s">
        <v>39</v>
      </c>
      <c r="B31" s="12" t="s">
        <v>306</v>
      </c>
      <c r="C31" s="7">
        <v>11</v>
      </c>
    </row>
    <row r="32" spans="1:3" ht="12">
      <c r="A32" s="10" t="s">
        <v>41</v>
      </c>
      <c r="B32" s="12" t="s">
        <v>307</v>
      </c>
      <c r="C32" s="7">
        <v>12</v>
      </c>
    </row>
    <row r="33" spans="1:3" ht="12">
      <c r="A33" s="10" t="s">
        <v>43</v>
      </c>
      <c r="B33" s="12" t="s">
        <v>304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283</v>
      </c>
      <c r="C37" s="7">
        <v>19</v>
      </c>
    </row>
    <row r="38" spans="1:3" ht="12">
      <c r="A38" s="10" t="s">
        <v>48</v>
      </c>
      <c r="B38" s="12" t="s">
        <v>308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7" t="s">
        <v>284</v>
      </c>
      <c r="C40" s="7">
        <v>21</v>
      </c>
    </row>
    <row r="41" spans="1:3" ht="12">
      <c r="A41" s="10" t="s">
        <v>53</v>
      </c>
      <c r="B41" s="12" t="s">
        <v>309</v>
      </c>
      <c r="C41" s="7">
        <v>21</v>
      </c>
    </row>
    <row r="42" spans="1:3" ht="12">
      <c r="A42" s="10" t="s">
        <v>55</v>
      </c>
      <c r="B42" s="12" t="s">
        <v>310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13" t="s">
        <v>193</v>
      </c>
      <c r="B47" s="213"/>
      <c r="C47" s="213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G13" sqref="G13"/>
    </sheetView>
  </sheetViews>
  <sheetFormatPr defaultColWidth="10.90625" defaultRowHeight="18"/>
  <cols>
    <col min="1" max="16384" width="10.90625" style="155" customWidth="1"/>
  </cols>
  <sheetData>
    <row r="1" spans="1:5" ht="14.25">
      <c r="A1" s="154"/>
      <c r="B1" s="154"/>
      <c r="C1" s="154"/>
      <c r="D1" s="154"/>
      <c r="E1" s="154"/>
    </row>
    <row r="2" spans="1:5" ht="14.25">
      <c r="A2" s="154"/>
      <c r="B2" s="154"/>
      <c r="C2" s="154"/>
      <c r="D2" s="154"/>
      <c r="E2" s="154"/>
    </row>
    <row r="3" spans="1:5" ht="14.25">
      <c r="A3" s="154"/>
      <c r="B3" s="154"/>
      <c r="C3" s="154"/>
      <c r="D3" s="154"/>
      <c r="E3" s="154"/>
    </row>
    <row r="4" spans="1:5" ht="15">
      <c r="A4" s="214" t="s">
        <v>220</v>
      </c>
      <c r="B4" s="214"/>
      <c r="C4" s="214"/>
      <c r="D4" s="214"/>
      <c r="E4" s="214"/>
    </row>
    <row r="5" spans="1:5" ht="14.25">
      <c r="A5" s="154"/>
      <c r="B5" s="154"/>
      <c r="C5" s="154"/>
      <c r="D5" s="154"/>
      <c r="E5" s="154"/>
    </row>
    <row r="6" spans="1:5" ht="14.25">
      <c r="A6" s="154"/>
      <c r="B6" s="154"/>
      <c r="C6" s="154"/>
      <c r="D6" s="154"/>
      <c r="E6" s="154"/>
    </row>
    <row r="7" spans="1:5" ht="47.25" customHeight="1">
      <c r="A7" s="215" t="s">
        <v>221</v>
      </c>
      <c r="B7" s="215"/>
      <c r="C7" s="215"/>
      <c r="D7" s="215"/>
      <c r="E7" s="215"/>
    </row>
    <row r="8" spans="1:5" ht="12.75" customHeight="1">
      <c r="A8" s="156"/>
      <c r="B8" s="156"/>
      <c r="C8" s="156"/>
      <c r="D8" s="156"/>
      <c r="E8" s="156"/>
    </row>
    <row r="9" spans="1:5" ht="39" customHeight="1">
      <c r="A9" s="215" t="s">
        <v>300</v>
      </c>
      <c r="B9" s="215"/>
      <c r="C9" s="215"/>
      <c r="D9" s="215"/>
      <c r="E9" s="215"/>
    </row>
    <row r="10" spans="1:5" ht="14.25">
      <c r="A10" s="154"/>
      <c r="B10" s="154"/>
      <c r="C10" s="154"/>
      <c r="D10" s="154"/>
      <c r="E10" s="154"/>
    </row>
    <row r="11" spans="1:5" ht="14.25">
      <c r="A11" s="154"/>
      <c r="B11" s="154"/>
      <c r="C11" s="154"/>
      <c r="D11" s="154"/>
      <c r="E11" s="154"/>
    </row>
    <row r="12" spans="1:5" ht="14.25">
      <c r="A12" s="154"/>
      <c r="B12" s="154"/>
      <c r="C12" s="154"/>
      <c r="D12" s="154"/>
      <c r="E12" s="154"/>
    </row>
    <row r="13" spans="1:5" ht="14.25">
      <c r="A13" s="154"/>
      <c r="B13" s="154"/>
      <c r="C13" s="154"/>
      <c r="D13" s="154"/>
      <c r="E13" s="154"/>
    </row>
    <row r="14" spans="1:5" ht="14.25">
      <c r="A14" s="154"/>
      <c r="B14" s="154"/>
      <c r="C14" s="154"/>
      <c r="D14" s="154"/>
      <c r="E14" s="154"/>
    </row>
    <row r="15" spans="1:5" ht="14.25">
      <c r="A15" s="154"/>
      <c r="B15" s="154"/>
      <c r="C15" s="154"/>
      <c r="D15" s="154"/>
      <c r="E15" s="154"/>
    </row>
    <row r="16" spans="1:5" ht="14.25">
      <c r="A16" s="154"/>
      <c r="B16" s="154"/>
      <c r="C16" s="154"/>
      <c r="D16" s="154"/>
      <c r="E16" s="154"/>
    </row>
    <row r="17" spans="1:5" ht="14.25">
      <c r="A17" s="154"/>
      <c r="B17" s="154"/>
      <c r="C17" s="154"/>
      <c r="D17" s="154"/>
      <c r="E17" s="154"/>
    </row>
    <row r="18" spans="1:5" ht="14.25">
      <c r="A18" s="154"/>
      <c r="B18" s="154"/>
      <c r="C18" s="154"/>
      <c r="D18" s="154"/>
      <c r="E18" s="154"/>
    </row>
    <row r="19" spans="1:5" ht="14.25">
      <c r="A19" s="154"/>
      <c r="B19" s="154"/>
      <c r="C19" s="154"/>
      <c r="D19" s="154"/>
      <c r="E19" s="154"/>
    </row>
    <row r="20" spans="1:5" ht="14.25">
      <c r="A20" s="154"/>
      <c r="B20" s="154"/>
      <c r="C20" s="154"/>
      <c r="D20" s="154"/>
      <c r="E20" s="154"/>
    </row>
    <row r="21" spans="1:5" ht="14.25">
      <c r="A21" s="154"/>
      <c r="B21" s="154"/>
      <c r="C21" s="154"/>
      <c r="D21" s="154"/>
      <c r="E21" s="154"/>
    </row>
    <row r="22" spans="1:5" ht="14.25">
      <c r="A22" s="154"/>
      <c r="B22" s="154"/>
      <c r="C22" s="154"/>
      <c r="D22" s="154"/>
      <c r="E22" s="154"/>
    </row>
    <row r="23" spans="1:5" ht="14.25">
      <c r="A23" s="154"/>
      <c r="B23" s="154"/>
      <c r="C23" s="154"/>
      <c r="D23" s="154"/>
      <c r="E23" s="154"/>
    </row>
    <row r="24" spans="1:5" ht="14.25">
      <c r="A24" s="154"/>
      <c r="B24" s="154"/>
      <c r="C24" s="154"/>
      <c r="D24" s="154"/>
      <c r="E24" s="154"/>
    </row>
    <row r="25" spans="1:5" ht="14.25">
      <c r="A25" s="154"/>
      <c r="B25" s="154"/>
      <c r="C25" s="154"/>
      <c r="D25" s="154"/>
      <c r="E25" s="154"/>
    </row>
    <row r="26" spans="1:5" ht="14.25">
      <c r="A26" s="154"/>
      <c r="B26" s="154"/>
      <c r="C26" s="154"/>
      <c r="D26" s="154"/>
      <c r="E26" s="154"/>
    </row>
    <row r="27" spans="1:5" ht="14.25">
      <c r="A27" s="154"/>
      <c r="B27" s="154"/>
      <c r="C27" s="154"/>
      <c r="D27" s="154"/>
      <c r="E27" s="154"/>
    </row>
    <row r="28" spans="1:5" ht="14.25">
      <c r="A28" s="154"/>
      <c r="B28" s="154"/>
      <c r="C28" s="154"/>
      <c r="D28" s="154"/>
      <c r="E28" s="154"/>
    </row>
    <row r="29" spans="1:5" ht="14.25">
      <c r="A29" s="154"/>
      <c r="B29" s="154"/>
      <c r="C29" s="154"/>
      <c r="D29" s="154"/>
      <c r="E29" s="154"/>
    </row>
    <row r="30" spans="1:5" ht="14.25">
      <c r="A30" s="154"/>
      <c r="B30" s="154"/>
      <c r="C30" s="154"/>
      <c r="D30" s="154"/>
      <c r="E30" s="154"/>
    </row>
    <row r="31" spans="1:5" ht="14.25">
      <c r="A31" s="154"/>
      <c r="B31" s="154"/>
      <c r="C31" s="154"/>
      <c r="D31" s="154"/>
      <c r="E31" s="154"/>
    </row>
    <row r="32" spans="1:5" ht="14.25">
      <c r="A32" s="154"/>
      <c r="B32" s="154"/>
      <c r="C32" s="154"/>
      <c r="D32" s="154"/>
      <c r="E32" s="154"/>
    </row>
    <row r="33" spans="1:5" ht="14.25">
      <c r="A33" s="154"/>
      <c r="B33" s="154"/>
      <c r="C33" s="154"/>
      <c r="D33" s="154"/>
      <c r="E33" s="154"/>
    </row>
    <row r="34" spans="1:5" ht="14.25">
      <c r="A34" s="154"/>
      <c r="B34" s="154"/>
      <c r="C34" s="154"/>
      <c r="D34" s="154"/>
      <c r="E34" s="154"/>
    </row>
    <row r="35" spans="1:5" ht="14.25">
      <c r="A35" s="154"/>
      <c r="B35" s="154"/>
      <c r="C35" s="154"/>
      <c r="D35" s="154"/>
      <c r="E35" s="154"/>
    </row>
    <row r="36" spans="1:5" ht="14.25">
      <c r="A36" s="154"/>
      <c r="B36" s="154"/>
      <c r="C36" s="154"/>
      <c r="D36" s="154"/>
      <c r="E36" s="154"/>
    </row>
    <row r="37" spans="1:5" ht="14.25">
      <c r="A37" s="154"/>
      <c r="B37" s="154"/>
      <c r="C37" s="154"/>
      <c r="D37" s="154"/>
      <c r="E37" s="154"/>
    </row>
    <row r="38" spans="1:5" ht="14.25">
      <c r="A38" s="154"/>
      <c r="B38" s="154"/>
      <c r="C38" s="154"/>
      <c r="D38" s="154"/>
      <c r="E38" s="154"/>
    </row>
    <row r="39" spans="1:5" ht="14.25">
      <c r="A39" s="154"/>
      <c r="B39" s="154"/>
      <c r="C39" s="154"/>
      <c r="D39" s="154"/>
      <c r="E39" s="154"/>
    </row>
    <row r="40" spans="1:5" ht="14.25">
      <c r="A40" s="154"/>
      <c r="B40" s="154"/>
      <c r="C40" s="154"/>
      <c r="D40" s="154"/>
      <c r="E40" s="154"/>
    </row>
    <row r="41" spans="1:5" ht="14.25">
      <c r="A41" s="154"/>
      <c r="B41" s="154"/>
      <c r="C41" s="154"/>
      <c r="D41" s="154"/>
      <c r="E41" s="154"/>
    </row>
    <row r="42" spans="1:5" ht="14.25">
      <c r="A42" s="154"/>
      <c r="B42" s="154"/>
      <c r="C42" s="154"/>
      <c r="D42" s="154"/>
      <c r="E42" s="154"/>
    </row>
    <row r="43" spans="1:5" ht="14.25">
      <c r="A43" s="154"/>
      <c r="B43" s="154"/>
      <c r="C43" s="154"/>
      <c r="D43" s="154"/>
      <c r="E43" s="154"/>
    </row>
    <row r="44" spans="1:5" ht="14.25">
      <c r="A44" s="154"/>
      <c r="B44" s="154"/>
      <c r="C44" s="154"/>
      <c r="D44" s="154"/>
      <c r="E44" s="154"/>
    </row>
    <row r="45" spans="1:5" ht="14.25">
      <c r="A45" s="154"/>
      <c r="B45" s="154"/>
      <c r="C45" s="154"/>
      <c r="D45" s="154"/>
      <c r="E45" s="154"/>
    </row>
    <row r="46" spans="1:5" ht="14.25">
      <c r="A46" s="154"/>
      <c r="B46" s="154"/>
      <c r="C46" s="154"/>
      <c r="D46" s="154"/>
      <c r="E46" s="154"/>
    </row>
    <row r="47" spans="1:5" ht="14.25">
      <c r="A47" s="154"/>
      <c r="B47" s="154"/>
      <c r="C47" s="154"/>
      <c r="D47" s="154"/>
      <c r="E47" s="154"/>
    </row>
    <row r="48" spans="1:5" ht="14.25">
      <c r="A48" s="154"/>
      <c r="B48" s="154"/>
      <c r="C48" s="154"/>
      <c r="D48" s="154"/>
      <c r="E48" s="154"/>
    </row>
    <row r="49" spans="1:5" ht="14.25">
      <c r="A49" s="154"/>
      <c r="B49" s="154"/>
      <c r="C49" s="154"/>
      <c r="D49" s="154"/>
      <c r="E49" s="154"/>
    </row>
    <row r="50" spans="1:5" ht="14.25">
      <c r="A50" s="154"/>
      <c r="B50" s="154"/>
      <c r="C50" s="154"/>
      <c r="D50" s="154"/>
      <c r="E50" s="154"/>
    </row>
    <row r="51" spans="1:5" ht="14.25">
      <c r="A51" s="154"/>
      <c r="B51" s="154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B45" sqref="B45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6" t="s">
        <v>1</v>
      </c>
      <c r="B1" s="216"/>
      <c r="C1" s="216"/>
      <c r="D1" s="216"/>
      <c r="E1" s="216"/>
    </row>
    <row r="2" spans="1:5" ht="15" customHeight="1">
      <c r="A2" s="49"/>
      <c r="B2" s="49"/>
      <c r="C2" s="49"/>
      <c r="D2" s="49"/>
      <c r="E2" s="49"/>
    </row>
    <row r="3" spans="1:5" ht="15" customHeight="1">
      <c r="A3" s="217" t="s">
        <v>3</v>
      </c>
      <c r="B3" s="217"/>
      <c r="C3" s="217"/>
      <c r="D3" s="217"/>
      <c r="E3" s="217"/>
    </row>
    <row r="4" spans="1:5" ht="15" customHeight="1">
      <c r="A4" s="218" t="s">
        <v>311</v>
      </c>
      <c r="B4" s="218"/>
      <c r="C4" s="218"/>
      <c r="D4" s="218"/>
      <c r="E4" s="218"/>
    </row>
    <row r="5" spans="1:5" ht="15" customHeight="1">
      <c r="A5" s="220" t="s">
        <v>83</v>
      </c>
      <c r="B5" s="219" t="s">
        <v>207</v>
      </c>
      <c r="C5" s="219"/>
      <c r="D5" s="36" t="s">
        <v>125</v>
      </c>
      <c r="E5" s="41" t="s">
        <v>124</v>
      </c>
    </row>
    <row r="6" spans="1:5" ht="15" customHeight="1">
      <c r="A6" s="221"/>
      <c r="B6" s="36">
        <v>2016</v>
      </c>
      <c r="C6" s="41">
        <v>2017</v>
      </c>
      <c r="D6" s="50" t="s">
        <v>64</v>
      </c>
      <c r="E6" s="23" t="s">
        <v>64</v>
      </c>
    </row>
    <row r="7" spans="1:5" ht="15" customHeight="1">
      <c r="A7" s="176" t="s">
        <v>86</v>
      </c>
      <c r="B7" s="175">
        <v>9437.34679</v>
      </c>
      <c r="C7" s="175">
        <v>35550.40456</v>
      </c>
      <c r="D7" s="123">
        <f>(C7/B7-1)*100</f>
        <v>276.6991438490945</v>
      </c>
      <c r="E7" s="123">
        <f aca="true" t="shared" si="0" ref="E7:E12">C7/$C$45*100</f>
        <v>33.71252151423174</v>
      </c>
    </row>
    <row r="8" spans="1:5" ht="15" customHeight="1">
      <c r="A8" s="176" t="s">
        <v>85</v>
      </c>
      <c r="B8" s="177">
        <v>18895.91802</v>
      </c>
      <c r="C8" s="177">
        <v>20454.73608</v>
      </c>
      <c r="D8" s="55">
        <f>(C8/B8-1)*100</f>
        <v>8.249496311055648</v>
      </c>
      <c r="E8" s="55">
        <f t="shared" si="0"/>
        <v>19.397268152071128</v>
      </c>
    </row>
    <row r="9" spans="1:5" ht="15" customHeight="1">
      <c r="A9" s="176" t="s">
        <v>84</v>
      </c>
      <c r="B9" s="177">
        <v>12549.24755</v>
      </c>
      <c r="C9" s="177">
        <v>13373.591339999999</v>
      </c>
      <c r="D9" s="55">
        <f>(C9/B9-1)*100</f>
        <v>6.56887025867936</v>
      </c>
      <c r="E9" s="55">
        <f t="shared" si="0"/>
        <v>12.682204080444738</v>
      </c>
    </row>
    <row r="10" spans="1:5" ht="15" customHeight="1">
      <c r="A10" s="176" t="s">
        <v>223</v>
      </c>
      <c r="B10" s="177">
        <v>1333.18248</v>
      </c>
      <c r="C10" s="177">
        <v>7805.88036</v>
      </c>
      <c r="D10" s="55">
        <f>(C10/B10-1)*100</f>
        <v>485.50727129267403</v>
      </c>
      <c r="E10" s="55">
        <f t="shared" si="0"/>
        <v>7.402332345610274</v>
      </c>
    </row>
    <row r="11" spans="1:5" ht="15" customHeight="1">
      <c r="A11" s="176" t="s">
        <v>251</v>
      </c>
      <c r="B11" s="177">
        <v>2272.06131</v>
      </c>
      <c r="C11" s="177">
        <v>6410.62658</v>
      </c>
      <c r="D11" s="55">
        <f aca="true" t="shared" si="1" ref="D11:D36">(C11/B11-1)*100</f>
        <v>182.15024620088263</v>
      </c>
      <c r="E11" s="55">
        <f t="shared" si="0"/>
        <v>6.079210326093567</v>
      </c>
    </row>
    <row r="12" spans="1:5" ht="15" customHeight="1">
      <c r="A12" s="176" t="s">
        <v>94</v>
      </c>
      <c r="B12" s="177">
        <v>2789.28942</v>
      </c>
      <c r="C12" s="177">
        <v>4401.289400000001</v>
      </c>
      <c r="D12" s="55">
        <f t="shared" si="1"/>
        <v>57.79249612612809</v>
      </c>
      <c r="E12" s="55">
        <f t="shared" si="0"/>
        <v>4.173751759630049</v>
      </c>
    </row>
    <row r="13" spans="1:5" ht="15" customHeight="1">
      <c r="A13" s="176" t="s">
        <v>88</v>
      </c>
      <c r="B13" s="177">
        <v>2018.05111</v>
      </c>
      <c r="C13" s="177">
        <v>3499.96782</v>
      </c>
      <c r="D13" s="55">
        <f t="shared" si="1"/>
        <v>73.43306136582437</v>
      </c>
      <c r="E13" s="55">
        <f aca="true" t="shared" si="2" ref="E13:E33">C13/$C$45*100</f>
        <v>3.3190266578183985</v>
      </c>
    </row>
    <row r="14" spans="1:5" ht="15" customHeight="1">
      <c r="A14" s="176" t="s">
        <v>90</v>
      </c>
      <c r="B14" s="177">
        <v>3823.96985</v>
      </c>
      <c r="C14" s="177">
        <v>3130.73291</v>
      </c>
      <c r="D14" s="55">
        <f t="shared" si="1"/>
        <v>-18.12872400131501</v>
      </c>
      <c r="E14" s="55">
        <f t="shared" si="2"/>
        <v>2.9688804358205125</v>
      </c>
    </row>
    <row r="15" spans="1:5" ht="15" customHeight="1">
      <c r="A15" s="176" t="s">
        <v>87</v>
      </c>
      <c r="B15" s="177">
        <v>1609.8763700000002</v>
      </c>
      <c r="C15" s="177">
        <v>2687.297</v>
      </c>
      <c r="D15" s="55">
        <f t="shared" si="1"/>
        <v>66.92567516846029</v>
      </c>
      <c r="E15" s="55">
        <f t="shared" si="2"/>
        <v>2.548369253427995</v>
      </c>
    </row>
    <row r="16" spans="1:5" ht="15" customHeight="1">
      <c r="A16" s="176" t="s">
        <v>225</v>
      </c>
      <c r="B16" s="177">
        <v>1634.12967</v>
      </c>
      <c r="C16" s="177">
        <v>1947.6259499999999</v>
      </c>
      <c r="D16" s="55">
        <f t="shared" si="1"/>
        <v>19.184296433464777</v>
      </c>
      <c r="E16" s="55">
        <f t="shared" si="2"/>
        <v>1.8469376805609838</v>
      </c>
    </row>
    <row r="17" spans="1:5" ht="15" customHeight="1">
      <c r="A17" s="176" t="s">
        <v>229</v>
      </c>
      <c r="B17" s="177">
        <v>652.37054</v>
      </c>
      <c r="C17" s="177">
        <v>1488.15625</v>
      </c>
      <c r="D17" s="55">
        <f t="shared" si="1"/>
        <v>128.11518282232672</v>
      </c>
      <c r="E17" s="55">
        <f t="shared" si="2"/>
        <v>1.4112216222459613</v>
      </c>
    </row>
    <row r="18" spans="1:5" ht="15" customHeight="1">
      <c r="A18" s="176" t="s">
        <v>89</v>
      </c>
      <c r="B18" s="177">
        <v>1238.36844</v>
      </c>
      <c r="C18" s="177">
        <v>1418.79116</v>
      </c>
      <c r="D18" s="55">
        <f t="shared" si="1"/>
        <v>14.569389381402509</v>
      </c>
      <c r="E18" s="55">
        <f t="shared" si="2"/>
        <v>1.3454425652168107</v>
      </c>
    </row>
    <row r="19" spans="1:5" ht="15" customHeight="1">
      <c r="A19" s="176" t="s">
        <v>227</v>
      </c>
      <c r="B19" s="177">
        <v>337.69651</v>
      </c>
      <c r="C19" s="177">
        <v>1330.35534</v>
      </c>
      <c r="D19" s="55">
        <f t="shared" si="1"/>
        <v>293.94998189350554</v>
      </c>
      <c r="E19" s="55">
        <f t="shared" si="2"/>
        <v>1.2615786958381403</v>
      </c>
    </row>
    <row r="20" spans="1:5" ht="15" customHeight="1">
      <c r="A20" s="176" t="s">
        <v>224</v>
      </c>
      <c r="B20" s="177">
        <v>476.01822</v>
      </c>
      <c r="C20" s="177">
        <v>444.16216</v>
      </c>
      <c r="D20" s="55">
        <f t="shared" si="1"/>
        <v>-6.692193420663606</v>
      </c>
      <c r="E20" s="55">
        <f t="shared" si="2"/>
        <v>0.421199886756159</v>
      </c>
    </row>
    <row r="21" spans="1:5" ht="15" customHeight="1">
      <c r="A21" s="176" t="s">
        <v>93</v>
      </c>
      <c r="B21" s="177">
        <v>273.64763</v>
      </c>
      <c r="C21" s="177">
        <v>321.11562</v>
      </c>
      <c r="D21" s="55">
        <f t="shared" si="1"/>
        <v>17.346391781284566</v>
      </c>
      <c r="E21" s="55">
        <f t="shared" si="2"/>
        <v>0.3045146006576377</v>
      </c>
    </row>
    <row r="22" spans="1:5" ht="15" customHeight="1">
      <c r="A22" s="176" t="s">
        <v>91</v>
      </c>
      <c r="B22" s="177">
        <v>115</v>
      </c>
      <c r="C22" s="177">
        <v>319.8028</v>
      </c>
      <c r="D22" s="55">
        <f t="shared" si="1"/>
        <v>178.0893913043478</v>
      </c>
      <c r="E22" s="55">
        <f t="shared" si="2"/>
        <v>0.3032696507606649</v>
      </c>
    </row>
    <row r="23" spans="1:5" ht="15" customHeight="1">
      <c r="A23" s="176" t="s">
        <v>222</v>
      </c>
      <c r="B23" s="177">
        <v>163.1825</v>
      </c>
      <c r="C23" s="177">
        <v>247.56443</v>
      </c>
      <c r="D23" s="55">
        <f t="shared" si="1"/>
        <v>51.710158871202474</v>
      </c>
      <c r="E23" s="55">
        <f t="shared" si="2"/>
        <v>0.23476585641796466</v>
      </c>
    </row>
    <row r="24" spans="1:5" ht="15" customHeight="1">
      <c r="A24" s="176" t="s">
        <v>266</v>
      </c>
      <c r="B24" s="177">
        <v>0</v>
      </c>
      <c r="C24" s="177">
        <v>204.5952</v>
      </c>
      <c r="D24" s="55"/>
      <c r="E24" s="55">
        <f t="shared" si="2"/>
        <v>0.1940180475321304</v>
      </c>
    </row>
    <row r="25" spans="1:5" ht="15" customHeight="1">
      <c r="A25" s="176" t="s">
        <v>226</v>
      </c>
      <c r="B25" s="177">
        <v>157.67959</v>
      </c>
      <c r="C25" s="177">
        <v>165.81552</v>
      </c>
      <c r="D25" s="55">
        <f t="shared" si="1"/>
        <v>5.159786374381103</v>
      </c>
      <c r="E25" s="55">
        <f t="shared" si="2"/>
        <v>0.15724319749889007</v>
      </c>
    </row>
    <row r="26" spans="1:5" ht="15" customHeight="1">
      <c r="A26" s="176" t="s">
        <v>289</v>
      </c>
      <c r="B26" s="177">
        <v>0</v>
      </c>
      <c r="C26" s="177">
        <v>138.43055999999999</v>
      </c>
      <c r="D26" s="55"/>
      <c r="E26" s="55">
        <f t="shared" si="2"/>
        <v>0.1312739837981508</v>
      </c>
    </row>
    <row r="27" spans="1:5" ht="15" customHeight="1">
      <c r="A27" s="176" t="s">
        <v>240</v>
      </c>
      <c r="B27" s="177">
        <v>189.81160999999997</v>
      </c>
      <c r="C27" s="177">
        <v>45.33861</v>
      </c>
      <c r="D27" s="55">
        <f t="shared" si="1"/>
        <v>-76.1138899775414</v>
      </c>
      <c r="E27" s="55">
        <f t="shared" si="2"/>
        <v>0.04299469679650707</v>
      </c>
    </row>
    <row r="28" spans="1:5" ht="15" customHeight="1">
      <c r="A28" s="176" t="s">
        <v>228</v>
      </c>
      <c r="B28" s="177">
        <v>59.571529999999996</v>
      </c>
      <c r="C28" s="177">
        <v>26.5616</v>
      </c>
      <c r="D28" s="55">
        <f t="shared" si="1"/>
        <v>-55.412258170975306</v>
      </c>
      <c r="E28" s="55">
        <f t="shared" si="2"/>
        <v>0.02518841972504455</v>
      </c>
    </row>
    <row r="29" spans="1:5" ht="15" customHeight="1">
      <c r="A29" s="176" t="s">
        <v>255</v>
      </c>
      <c r="B29" s="177">
        <v>52.863980000000005</v>
      </c>
      <c r="C29" s="177">
        <v>10.673639999999999</v>
      </c>
      <c r="D29" s="55">
        <f t="shared" si="1"/>
        <v>-79.8092387292822</v>
      </c>
      <c r="E29" s="55">
        <f t="shared" si="2"/>
        <v>0.010121834690456317</v>
      </c>
    </row>
    <row r="30" spans="1:5" ht="15" customHeight="1">
      <c r="A30" s="176" t="s">
        <v>258</v>
      </c>
      <c r="B30" s="177">
        <v>0</v>
      </c>
      <c r="C30" s="177">
        <v>8.01653</v>
      </c>
      <c r="D30" s="55"/>
      <c r="E30" s="55">
        <f t="shared" si="2"/>
        <v>0.007602091831004584</v>
      </c>
    </row>
    <row r="31" spans="1:5" ht="15" customHeight="1">
      <c r="A31" s="176" t="s">
        <v>233</v>
      </c>
      <c r="B31" s="177">
        <v>0</v>
      </c>
      <c r="C31" s="177">
        <v>5.96688</v>
      </c>
      <c r="D31" s="55"/>
      <c r="E31" s="55">
        <f t="shared" si="2"/>
        <v>0.005658404534703249</v>
      </c>
    </row>
    <row r="32" spans="1:5" ht="15" customHeight="1">
      <c r="A32" s="176" t="s">
        <v>290</v>
      </c>
      <c r="B32" s="177">
        <v>0</v>
      </c>
      <c r="C32" s="177">
        <v>3.82</v>
      </c>
      <c r="D32" s="55"/>
      <c r="E32" s="55">
        <f t="shared" si="2"/>
        <v>0.0036225138301032383</v>
      </c>
    </row>
    <row r="33" spans="1:5" ht="15" customHeight="1">
      <c r="A33" s="176" t="s">
        <v>95</v>
      </c>
      <c r="B33" s="177">
        <v>4.96288</v>
      </c>
      <c r="C33" s="177">
        <v>3.2160300000000004</v>
      </c>
      <c r="D33" s="55">
        <f t="shared" si="1"/>
        <v>-35.198312270294664</v>
      </c>
      <c r="E33" s="55">
        <f t="shared" si="2"/>
        <v>0.003049767841106523</v>
      </c>
    </row>
    <row r="34" spans="1:5" ht="15" customHeight="1">
      <c r="A34" s="176" t="s">
        <v>278</v>
      </c>
      <c r="B34" s="177">
        <v>0</v>
      </c>
      <c r="C34" s="177">
        <v>2.92417</v>
      </c>
      <c r="D34" s="55"/>
      <c r="E34" s="55">
        <f>C34/$C$45*100</f>
        <v>0.0027729964048620387</v>
      </c>
    </row>
    <row r="35" spans="1:5" ht="15" customHeight="1">
      <c r="A35" s="176" t="s">
        <v>257</v>
      </c>
      <c r="B35" s="177">
        <v>0.51724</v>
      </c>
      <c r="C35" s="177">
        <v>2.7260500000000003</v>
      </c>
      <c r="D35" s="55">
        <f t="shared" si="1"/>
        <v>427.0377387673034</v>
      </c>
      <c r="E35" s="55">
        <f>C35/$C$45*100</f>
        <v>0.0025851188027625482</v>
      </c>
    </row>
    <row r="36" spans="1:5" ht="15" customHeight="1">
      <c r="A36" s="176" t="s">
        <v>293</v>
      </c>
      <c r="B36" s="177">
        <v>1.07419</v>
      </c>
      <c r="C36" s="177">
        <v>1.06929</v>
      </c>
      <c r="D36" s="55">
        <f t="shared" si="1"/>
        <v>-0.45615766298325866</v>
      </c>
      <c r="E36" s="55">
        <f>C36/$C$45*100</f>
        <v>0.0010140098987934795</v>
      </c>
    </row>
    <row r="37" spans="1:5" ht="15" customHeight="1">
      <c r="A37" s="176" t="s">
        <v>291</v>
      </c>
      <c r="B37" s="177">
        <v>0</v>
      </c>
      <c r="C37" s="177">
        <v>0.15955000000000003</v>
      </c>
      <c r="D37" s="55"/>
      <c r="E37" s="55">
        <f>C37/$C$45*100</f>
        <v>0.00015130159204004498</v>
      </c>
    </row>
    <row r="38" spans="1:5" ht="15" customHeight="1">
      <c r="A38" s="176" t="s">
        <v>96</v>
      </c>
      <c r="B38" s="177">
        <v>0</v>
      </c>
      <c r="C38" s="177">
        <v>0.07625</v>
      </c>
      <c r="D38" s="55"/>
      <c r="E38" s="55">
        <f>C38/$C$45*100</f>
        <v>7.230803129459998E-05</v>
      </c>
    </row>
    <row r="39" spans="1:5" ht="15" customHeight="1">
      <c r="A39" s="176" t="s">
        <v>92</v>
      </c>
      <c r="B39" s="177">
        <v>0.17024</v>
      </c>
      <c r="C39" s="177">
        <v>0.07194</v>
      </c>
      <c r="D39" s="55"/>
      <c r="E39" s="55"/>
    </row>
    <row r="40" spans="1:5" ht="15" customHeight="1">
      <c r="A40" s="176" t="s">
        <v>313</v>
      </c>
      <c r="B40" s="177">
        <v>0</v>
      </c>
      <c r="C40" s="177">
        <v>0.07171</v>
      </c>
      <c r="D40" s="55"/>
      <c r="E40" s="55"/>
    </row>
    <row r="41" spans="1:5" ht="15" customHeight="1">
      <c r="A41" s="176" t="s">
        <v>231</v>
      </c>
      <c r="B41" s="177">
        <v>0.07055</v>
      </c>
      <c r="C41" s="177">
        <v>0</v>
      </c>
      <c r="D41" s="55"/>
      <c r="E41" s="55"/>
    </row>
    <row r="42" spans="1:5" ht="15" customHeight="1">
      <c r="A42" s="176" t="s">
        <v>297</v>
      </c>
      <c r="B42" s="177">
        <v>0.35416000000000003</v>
      </c>
      <c r="C42" s="177">
        <v>0</v>
      </c>
      <c r="D42" s="55"/>
      <c r="E42" s="55"/>
    </row>
    <row r="43" spans="1:5" ht="15" customHeight="1">
      <c r="A43" s="176" t="s">
        <v>292</v>
      </c>
      <c r="B43" s="177">
        <v>0.30949</v>
      </c>
      <c r="C43" s="177">
        <v>0</v>
      </c>
      <c r="D43" s="55"/>
      <c r="E43" s="55"/>
    </row>
    <row r="44" spans="1:5" ht="15" customHeight="1">
      <c r="A44" s="176" t="s">
        <v>312</v>
      </c>
      <c r="B44" s="177">
        <v>14.96491</v>
      </c>
      <c r="C44" s="177">
        <v>0</v>
      </c>
      <c r="D44" s="55"/>
      <c r="E44" s="55"/>
    </row>
    <row r="45" spans="1:5" ht="15" customHeight="1">
      <c r="A45" s="24" t="s">
        <v>77</v>
      </c>
      <c r="B45" s="28">
        <f>SUM(B7:B44)</f>
        <v>60101.70678000001</v>
      </c>
      <c r="C45" s="28">
        <f>SUM(C7:C44)</f>
        <v>105451.63328999998</v>
      </c>
      <c r="D45" s="55">
        <f>(C45/B45-1)*100</f>
        <v>75.45530558059133</v>
      </c>
      <c r="E45" s="55">
        <f>C45/$C$45*100</f>
        <v>100</v>
      </c>
    </row>
    <row r="46" spans="1:5" ht="15" customHeight="1">
      <c r="A46" s="47" t="s">
        <v>195</v>
      </c>
      <c r="B46" s="53"/>
      <c r="C46" s="53"/>
      <c r="D46" s="53"/>
      <c r="E46" s="54"/>
    </row>
    <row r="47" spans="1:5" ht="15" customHeight="1">
      <c r="A47" s="47" t="s">
        <v>214</v>
      </c>
      <c r="B47" s="53"/>
      <c r="C47" s="53"/>
      <c r="D47" s="53"/>
      <c r="E47" s="54"/>
    </row>
    <row r="48" ht="15" customHeight="1"/>
    <row r="49" ht="15" customHeight="1"/>
    <row r="50" ht="15" customHeight="1">
      <c r="B50" s="29"/>
    </row>
    <row r="51" ht="15" customHeight="1">
      <c r="C51" s="145"/>
    </row>
    <row r="52" ht="15" customHeight="1"/>
    <row r="53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8" r:id="rId1"/>
  <ignoredErrors>
    <ignoredError sqref="B45:C4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8" sqref="A8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6" t="s">
        <v>176</v>
      </c>
      <c r="B1" s="216"/>
      <c r="C1" s="216"/>
      <c r="D1" s="216"/>
      <c r="E1" s="216"/>
      <c r="F1" s="216"/>
      <c r="G1" s="216"/>
      <c r="H1" s="216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9" t="s">
        <v>5</v>
      </c>
      <c r="B3" s="219"/>
      <c r="C3" s="219"/>
      <c r="D3" s="219"/>
      <c r="E3" s="219"/>
      <c r="F3" s="219"/>
      <c r="G3" s="219"/>
      <c r="H3" s="219"/>
    </row>
    <row r="4" spans="1:8" ht="15" customHeight="1">
      <c r="A4" s="224" t="s">
        <v>311</v>
      </c>
      <c r="B4" s="224"/>
      <c r="C4" s="224"/>
      <c r="D4" s="224"/>
      <c r="E4" s="224"/>
      <c r="F4" s="224"/>
      <c r="G4" s="224"/>
      <c r="H4" s="224"/>
    </row>
    <row r="5" spans="1:8" ht="15" customHeight="1">
      <c r="A5" s="36" t="s">
        <v>98</v>
      </c>
      <c r="B5" s="220" t="s">
        <v>99</v>
      </c>
      <c r="C5" s="219" t="s">
        <v>100</v>
      </c>
      <c r="D5" s="219"/>
      <c r="E5" s="36" t="s">
        <v>63</v>
      </c>
      <c r="F5" s="219" t="s">
        <v>206</v>
      </c>
      <c r="G5" s="219"/>
      <c r="H5" s="36" t="s">
        <v>63</v>
      </c>
    </row>
    <row r="6" spans="1:14" ht="15" customHeight="1">
      <c r="A6" s="50" t="s">
        <v>101</v>
      </c>
      <c r="B6" s="223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186</v>
      </c>
      <c r="C7" s="158">
        <v>2.11344</v>
      </c>
      <c r="D7" s="158">
        <v>190.74551</v>
      </c>
      <c r="E7" s="118"/>
      <c r="F7" s="158">
        <v>3.774</v>
      </c>
      <c r="G7" s="158">
        <v>100.76647</v>
      </c>
      <c r="H7" s="118"/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261</v>
      </c>
      <c r="C8" s="144">
        <v>0</v>
      </c>
      <c r="D8" s="144">
        <v>190.27772</v>
      </c>
      <c r="E8" s="60"/>
      <c r="F8" s="144">
        <v>0</v>
      </c>
      <c r="G8" s="144">
        <v>106.37536999999999</v>
      </c>
      <c r="H8" s="60"/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188</v>
      </c>
      <c r="C9" s="144">
        <v>5.08591</v>
      </c>
      <c r="D9" s="144">
        <v>31.539980500000002</v>
      </c>
      <c r="E9" s="60">
        <f aca="true" t="shared" si="0" ref="E9:E41">(D9/C9-1)*100</f>
        <v>520.1442907955509</v>
      </c>
      <c r="F9" s="144">
        <v>2.95848</v>
      </c>
      <c r="G9" s="144">
        <v>84.0719</v>
      </c>
      <c r="H9" s="60">
        <f aca="true" t="shared" si="1" ref="H9:H41">(G9/F9-1)*100</f>
        <v>2741.726156675049</v>
      </c>
      <c r="J9" s="29"/>
      <c r="K9" s="29"/>
      <c r="L9" s="29"/>
      <c r="M9" s="29"/>
      <c r="N9" s="29"/>
    </row>
    <row r="10" spans="1:14" ht="15" customHeight="1">
      <c r="A10" s="59">
        <v>4021000</v>
      </c>
      <c r="B10" s="10" t="s">
        <v>247</v>
      </c>
      <c r="C10" s="144">
        <v>4397.145519999999</v>
      </c>
      <c r="D10" s="144">
        <v>4123.9268</v>
      </c>
      <c r="E10" s="60">
        <f t="shared" si="0"/>
        <v>-6.213547374251993</v>
      </c>
      <c r="F10" s="144">
        <v>9516.96298</v>
      </c>
      <c r="G10" s="144">
        <v>9774.04861</v>
      </c>
      <c r="H10" s="60">
        <f t="shared" si="1"/>
        <v>2.7013410742509736</v>
      </c>
      <c r="J10" s="29"/>
      <c r="K10" s="29"/>
      <c r="L10" s="29"/>
      <c r="M10" s="29"/>
      <c r="N10" s="29"/>
    </row>
    <row r="11" spans="1:14" ht="15" customHeight="1">
      <c r="A11" s="59">
        <v>4022111</v>
      </c>
      <c r="B11" s="10" t="s">
        <v>298</v>
      </c>
      <c r="C11" s="144">
        <v>18.95</v>
      </c>
      <c r="D11" s="144">
        <v>0</v>
      </c>
      <c r="E11" s="60"/>
      <c r="F11" s="144">
        <v>36.9525</v>
      </c>
      <c r="G11" s="144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259</v>
      </c>
      <c r="C12" s="144">
        <v>0.001</v>
      </c>
      <c r="D12" s="144">
        <v>19.1</v>
      </c>
      <c r="E12" s="60"/>
      <c r="F12" s="144">
        <v>0.05525</v>
      </c>
      <c r="G12" s="144">
        <v>46.031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314</v>
      </c>
      <c r="C13" s="144">
        <v>0.3</v>
      </c>
      <c r="D13" s="144">
        <v>0</v>
      </c>
      <c r="E13" s="60"/>
      <c r="F13" s="144">
        <v>1.41656</v>
      </c>
      <c r="G13" s="144">
        <v>0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260</v>
      </c>
      <c r="C14" s="144">
        <v>0.22673079999999998</v>
      </c>
      <c r="D14" s="144">
        <v>1.2257769</v>
      </c>
      <c r="E14" s="60">
        <f t="shared" si="0"/>
        <v>440.63095971081134</v>
      </c>
      <c r="F14" s="144">
        <v>6.32083</v>
      </c>
      <c r="G14" s="144">
        <v>18.271849999999997</v>
      </c>
      <c r="H14" s="60">
        <f t="shared" si="1"/>
        <v>189.07358685489086</v>
      </c>
      <c r="J14" s="29"/>
      <c r="K14" s="29"/>
      <c r="L14" s="29"/>
      <c r="M14" s="29"/>
      <c r="N14" s="29"/>
    </row>
    <row r="15" spans="1:14" ht="15" customHeight="1">
      <c r="A15" s="59">
        <v>4022118</v>
      </c>
      <c r="B15" s="10" t="s">
        <v>185</v>
      </c>
      <c r="C15" s="144">
        <v>920.0617523000001</v>
      </c>
      <c r="D15" s="144">
        <v>5480.1583</v>
      </c>
      <c r="E15" s="60">
        <f t="shared" si="0"/>
        <v>495.62940055931284</v>
      </c>
      <c r="F15" s="144">
        <v>2390.24087</v>
      </c>
      <c r="G15" s="144">
        <v>15222.896939999999</v>
      </c>
      <c r="H15" s="60">
        <f t="shared" si="1"/>
        <v>536.8771085401112</v>
      </c>
      <c r="J15" s="29"/>
      <c r="K15" s="29"/>
      <c r="L15" s="29"/>
      <c r="M15" s="29"/>
      <c r="N15" s="29"/>
    </row>
    <row r="16" spans="1:14" ht="15" customHeight="1">
      <c r="A16" s="164">
        <v>4022120</v>
      </c>
      <c r="B16" s="165" t="s">
        <v>194</v>
      </c>
      <c r="C16" s="144">
        <v>0.4</v>
      </c>
      <c r="D16" s="144">
        <v>1</v>
      </c>
      <c r="E16" s="60">
        <f t="shared" si="0"/>
        <v>150</v>
      </c>
      <c r="F16" s="144">
        <v>2.69532</v>
      </c>
      <c r="G16" s="144">
        <v>6.13912</v>
      </c>
      <c r="H16" s="60">
        <f t="shared" si="1"/>
        <v>127.76961548164967</v>
      </c>
      <c r="J16" s="29"/>
      <c r="K16" s="29"/>
      <c r="L16" s="29"/>
      <c r="M16" s="29"/>
      <c r="N16" s="29"/>
    </row>
    <row r="17" spans="1:14" ht="15" customHeight="1">
      <c r="A17" s="164">
        <v>4022916</v>
      </c>
      <c r="B17" s="165" t="s">
        <v>242</v>
      </c>
      <c r="C17" s="144">
        <v>0.054</v>
      </c>
      <c r="D17" s="144">
        <v>0</v>
      </c>
      <c r="E17" s="60"/>
      <c r="F17" s="144">
        <v>0.5767100000000001</v>
      </c>
      <c r="G17" s="144">
        <v>0</v>
      </c>
      <c r="H17" s="60"/>
      <c r="J17" s="29"/>
      <c r="K17" s="29"/>
      <c r="L17" s="29"/>
      <c r="M17" s="29"/>
      <c r="N17" s="29"/>
    </row>
    <row r="18" spans="1:8" ht="15" customHeight="1">
      <c r="A18" s="164">
        <v>4022917</v>
      </c>
      <c r="B18" s="165" t="s">
        <v>253</v>
      </c>
      <c r="C18" s="144">
        <v>0.054</v>
      </c>
      <c r="D18" s="144">
        <v>0</v>
      </c>
      <c r="E18" s="60"/>
      <c r="F18" s="144">
        <v>0.65413</v>
      </c>
      <c r="G18" s="144">
        <v>0</v>
      </c>
      <c r="H18" s="60"/>
    </row>
    <row r="19" spans="1:8" ht="15" customHeight="1">
      <c r="A19" s="164">
        <v>4022918</v>
      </c>
      <c r="B19" s="208" t="s">
        <v>315</v>
      </c>
      <c r="C19" s="144">
        <v>0.400128</v>
      </c>
      <c r="D19" s="144">
        <v>0.0231923</v>
      </c>
      <c r="E19" s="60"/>
      <c r="F19" s="144">
        <v>0.38097000000000003</v>
      </c>
      <c r="G19" s="144">
        <v>2.45002</v>
      </c>
      <c r="H19" s="60"/>
    </row>
    <row r="20" spans="1:14" ht="15" customHeight="1">
      <c r="A20" s="59">
        <v>4029110</v>
      </c>
      <c r="B20" s="10" t="s">
        <v>248</v>
      </c>
      <c r="C20" s="144">
        <v>724.3947663</v>
      </c>
      <c r="D20" s="144">
        <v>929.0962315</v>
      </c>
      <c r="E20" s="60">
        <f t="shared" si="0"/>
        <v>28.2582750073632</v>
      </c>
      <c r="F20" s="144">
        <v>863.81737</v>
      </c>
      <c r="G20" s="144">
        <v>1023.1526600000001</v>
      </c>
      <c r="H20" s="60">
        <f t="shared" si="1"/>
        <v>18.44548344750234</v>
      </c>
      <c r="J20" s="29"/>
      <c r="K20" s="29"/>
      <c r="L20" s="29"/>
      <c r="M20" s="29"/>
      <c r="N20" s="29"/>
    </row>
    <row r="21" spans="1:8" ht="15" customHeight="1">
      <c r="A21" s="59">
        <v>4029910</v>
      </c>
      <c r="B21" s="10" t="s">
        <v>81</v>
      </c>
      <c r="C21" s="144">
        <v>88.4404146</v>
      </c>
      <c r="D21" s="144">
        <v>431.9643581</v>
      </c>
      <c r="E21" s="60">
        <f t="shared" si="0"/>
        <v>388.42416677228016</v>
      </c>
      <c r="F21" s="144">
        <v>114.9305</v>
      </c>
      <c r="G21" s="144">
        <v>681.58737</v>
      </c>
      <c r="H21" s="60">
        <f t="shared" si="1"/>
        <v>493.0430738576792</v>
      </c>
    </row>
    <row r="22" spans="1:10" ht="15" customHeight="1">
      <c r="A22" s="59">
        <v>4029990</v>
      </c>
      <c r="B22" s="10" t="s">
        <v>189</v>
      </c>
      <c r="C22" s="144">
        <v>48.4816765</v>
      </c>
      <c r="D22" s="144">
        <v>27.5281514</v>
      </c>
      <c r="E22" s="60">
        <f t="shared" si="0"/>
        <v>-43.2194730312183</v>
      </c>
      <c r="F22" s="144">
        <v>68.6331</v>
      </c>
      <c r="G22" s="144">
        <v>53.56858999999999</v>
      </c>
      <c r="H22" s="60">
        <f t="shared" si="1"/>
        <v>-21.94933639890957</v>
      </c>
      <c r="J22" s="29"/>
    </row>
    <row r="23" spans="1:10" ht="15" customHeight="1">
      <c r="A23" s="59">
        <v>4031000</v>
      </c>
      <c r="B23" s="10" t="s">
        <v>79</v>
      </c>
      <c r="C23" s="144">
        <v>40.9734585</v>
      </c>
      <c r="D23" s="144">
        <v>53.482240700000006</v>
      </c>
      <c r="E23" s="60">
        <f t="shared" si="0"/>
        <v>30.528987930076745</v>
      </c>
      <c r="F23" s="144">
        <v>30.20613</v>
      </c>
      <c r="G23" s="144">
        <v>58.93815</v>
      </c>
      <c r="H23" s="60">
        <f t="shared" si="1"/>
        <v>95.11983163682338</v>
      </c>
      <c r="J23" s="29"/>
    </row>
    <row r="24" spans="1:14" ht="15" customHeight="1">
      <c r="A24" s="59">
        <v>4039000</v>
      </c>
      <c r="B24" s="10" t="s">
        <v>183</v>
      </c>
      <c r="C24" s="144">
        <v>40.1694</v>
      </c>
      <c r="D24" s="144">
        <v>1.4251361999999999</v>
      </c>
      <c r="E24" s="60">
        <f t="shared" si="0"/>
        <v>-96.45218449864824</v>
      </c>
      <c r="F24" s="144">
        <v>88.04389</v>
      </c>
      <c r="G24" s="144">
        <v>4.99441</v>
      </c>
      <c r="H24" s="60">
        <f t="shared" si="1"/>
        <v>-94.32736331845402</v>
      </c>
      <c r="J24" s="29"/>
      <c r="K24" s="29"/>
      <c r="L24" s="29"/>
      <c r="M24" s="29"/>
      <c r="N24" s="29"/>
    </row>
    <row r="25" spans="1:14" ht="15" customHeight="1">
      <c r="A25" s="59">
        <v>4041000</v>
      </c>
      <c r="B25" s="10" t="s">
        <v>102</v>
      </c>
      <c r="C25" s="144">
        <v>892.0419</v>
      </c>
      <c r="D25" s="144">
        <v>1497.16</v>
      </c>
      <c r="E25" s="60">
        <f t="shared" si="0"/>
        <v>67.83516559031588</v>
      </c>
      <c r="F25" s="144">
        <v>906.3663</v>
      </c>
      <c r="G25" s="144">
        <v>2197.41646</v>
      </c>
      <c r="H25" s="60">
        <f t="shared" si="1"/>
        <v>142.44242752626613</v>
      </c>
      <c r="J25" s="29"/>
      <c r="K25" s="29"/>
      <c r="L25" s="29"/>
      <c r="M25" s="29"/>
      <c r="N25" s="29"/>
    </row>
    <row r="26" spans="1:10" ht="15" customHeight="1">
      <c r="A26" s="137">
        <v>4049000</v>
      </c>
      <c r="B26" s="10" t="s">
        <v>177</v>
      </c>
      <c r="C26" s="144">
        <v>322.8633213</v>
      </c>
      <c r="D26" s="144">
        <v>262.84</v>
      </c>
      <c r="E26" s="60">
        <f t="shared" si="0"/>
        <v>-18.590938437453296</v>
      </c>
      <c r="F26" s="144">
        <v>1403.12144</v>
      </c>
      <c r="G26" s="144">
        <v>1357.22657</v>
      </c>
      <c r="H26" s="60">
        <f t="shared" si="1"/>
        <v>-3.270912174216356</v>
      </c>
      <c r="J26" s="29"/>
    </row>
    <row r="27" spans="1:8" ht="15" customHeight="1">
      <c r="A27" s="59">
        <v>4051000</v>
      </c>
      <c r="B27" s="10" t="s">
        <v>103</v>
      </c>
      <c r="C27" s="144">
        <v>2339.9147237999996</v>
      </c>
      <c r="D27" s="144">
        <v>2112.2182166</v>
      </c>
      <c r="E27" s="60">
        <f t="shared" si="0"/>
        <v>-9.730974589972352</v>
      </c>
      <c r="F27" s="144">
        <v>7304.07435</v>
      </c>
      <c r="G27" s="144">
        <v>8997.93326</v>
      </c>
      <c r="H27" s="60">
        <f t="shared" si="1"/>
        <v>23.190603337711103</v>
      </c>
    </row>
    <row r="28" spans="1:8" ht="15" customHeight="1">
      <c r="A28" s="59">
        <v>4052000</v>
      </c>
      <c r="B28" s="10" t="s">
        <v>265</v>
      </c>
      <c r="C28" s="144">
        <v>0</v>
      </c>
      <c r="D28" s="144">
        <v>11.50075</v>
      </c>
      <c r="E28" s="60"/>
      <c r="F28" s="144">
        <v>0</v>
      </c>
      <c r="G28" s="144">
        <v>58.861830000000005</v>
      </c>
      <c r="H28" s="60"/>
    </row>
    <row r="29" spans="1:8" ht="15" customHeight="1">
      <c r="A29" s="59">
        <v>4059000</v>
      </c>
      <c r="B29" s="10" t="s">
        <v>294</v>
      </c>
      <c r="C29" s="144">
        <v>0</v>
      </c>
      <c r="D29" s="144">
        <v>0.543</v>
      </c>
      <c r="E29" s="60"/>
      <c r="F29" s="144">
        <v>0</v>
      </c>
      <c r="G29" s="144">
        <v>3.82</v>
      </c>
      <c r="H29" s="60"/>
    </row>
    <row r="30" spans="1:8" ht="15" customHeight="1">
      <c r="A30" s="59"/>
      <c r="C30" s="26"/>
      <c r="D30" s="26"/>
      <c r="E30" s="60"/>
      <c r="F30" s="26"/>
      <c r="G30" s="26"/>
      <c r="H30" s="60"/>
    </row>
    <row r="31" spans="1:8" ht="15" customHeight="1">
      <c r="A31" s="59">
        <v>4061000</v>
      </c>
      <c r="B31" s="10" t="s">
        <v>191</v>
      </c>
      <c r="C31" s="178">
        <v>3201.7422297999997</v>
      </c>
      <c r="D31" s="178">
        <v>3887.1511674000003</v>
      </c>
      <c r="E31" s="60">
        <f t="shared" si="0"/>
        <v>21.40737412339455</v>
      </c>
      <c r="F31" s="178">
        <v>12263.53167</v>
      </c>
      <c r="G31" s="178">
        <v>15598.528960000001</v>
      </c>
      <c r="H31" s="60">
        <f t="shared" si="1"/>
        <v>27.19442799791785</v>
      </c>
    </row>
    <row r="32" spans="1:8" ht="15" customHeight="1">
      <c r="A32" s="59">
        <v>4062000</v>
      </c>
      <c r="B32" s="10" t="s">
        <v>104</v>
      </c>
      <c r="C32" s="178">
        <v>409.92701370000003</v>
      </c>
      <c r="D32" s="178">
        <v>341.8559125</v>
      </c>
      <c r="E32" s="60">
        <f t="shared" si="0"/>
        <v>-16.60566367305011</v>
      </c>
      <c r="F32" s="178">
        <v>2249.70948</v>
      </c>
      <c r="G32" s="178">
        <v>1931.03204</v>
      </c>
      <c r="H32" s="60">
        <f t="shared" si="1"/>
        <v>-14.165270797543151</v>
      </c>
    </row>
    <row r="33" spans="1:8" ht="15" customHeight="1">
      <c r="A33" s="59">
        <v>4063000</v>
      </c>
      <c r="B33" s="10" t="s">
        <v>184</v>
      </c>
      <c r="C33" s="178">
        <v>814.910508</v>
      </c>
      <c r="D33" s="178">
        <v>679.61012</v>
      </c>
      <c r="E33" s="60">
        <f t="shared" si="0"/>
        <v>-16.603097723216496</v>
      </c>
      <c r="F33" s="178">
        <v>3555.94285</v>
      </c>
      <c r="G33" s="178">
        <v>3115.5850800000003</v>
      </c>
      <c r="H33" s="60">
        <f t="shared" si="1"/>
        <v>-12.383713365922056</v>
      </c>
    </row>
    <row r="34" spans="1:8" ht="15" customHeight="1">
      <c r="A34" s="59">
        <v>4064000</v>
      </c>
      <c r="B34" s="10" t="s">
        <v>105</v>
      </c>
      <c r="C34" s="178">
        <v>76.090548</v>
      </c>
      <c r="D34" s="178">
        <v>92.178472</v>
      </c>
      <c r="E34" s="60">
        <f t="shared" si="0"/>
        <v>21.14313068161895</v>
      </c>
      <c r="F34" s="178">
        <v>568.0868</v>
      </c>
      <c r="G34" s="178">
        <v>742.80011</v>
      </c>
      <c r="H34" s="60">
        <f t="shared" si="1"/>
        <v>30.754685727603604</v>
      </c>
    </row>
    <row r="35" spans="1:8" ht="15" customHeight="1">
      <c r="A35" s="59">
        <v>4069000</v>
      </c>
      <c r="B35" s="10" t="s">
        <v>190</v>
      </c>
      <c r="C35" s="178">
        <v>3796.5234838</v>
      </c>
      <c r="D35" s="178">
        <v>9703.3531762</v>
      </c>
      <c r="E35" s="60">
        <f t="shared" si="0"/>
        <v>155.58522731664394</v>
      </c>
      <c r="F35" s="178">
        <v>12394.44188</v>
      </c>
      <c r="G35" s="178">
        <v>36143.670020000005</v>
      </c>
      <c r="H35" s="60">
        <f t="shared" si="1"/>
        <v>191.6119206490644</v>
      </c>
    </row>
    <row r="36" spans="1:8" ht="15" customHeight="1">
      <c r="A36" s="59"/>
      <c r="B36" s="10" t="s">
        <v>165</v>
      </c>
      <c r="C36" s="26">
        <f>SUM(C31:C35)</f>
        <v>8299.1937833</v>
      </c>
      <c r="D36" s="26">
        <f>SUM(D31:D35)</f>
        <v>14704.148848100001</v>
      </c>
      <c r="E36" s="60">
        <f t="shared" si="0"/>
        <v>77.17562973030383</v>
      </c>
      <c r="F36" s="26">
        <f>SUM(F31:F35)</f>
        <v>31031.712680000004</v>
      </c>
      <c r="G36" s="26">
        <f>SUM(G31:G35)</f>
        <v>57531.61621000001</v>
      </c>
      <c r="H36" s="60">
        <f t="shared" si="1"/>
        <v>85.39620034275208</v>
      </c>
    </row>
    <row r="37" spans="1:11" ht="15" customHeight="1">
      <c r="A37" s="59"/>
      <c r="C37" s="26"/>
      <c r="D37" s="26"/>
      <c r="E37" s="60"/>
      <c r="F37" s="26"/>
      <c r="G37" s="26"/>
      <c r="H37" s="60"/>
      <c r="K37" s="29"/>
    </row>
    <row r="38" spans="1:8" ht="15" customHeight="1">
      <c r="A38" s="59">
        <v>19011010</v>
      </c>
      <c r="B38" s="10" t="s">
        <v>187</v>
      </c>
      <c r="C38" s="178">
        <v>1035.1942141</v>
      </c>
      <c r="D38" s="178">
        <v>1105.5272889</v>
      </c>
      <c r="E38" s="60">
        <f t="shared" si="0"/>
        <v>6.7941912582218045</v>
      </c>
      <c r="F38" s="178">
        <v>5651.99099</v>
      </c>
      <c r="G38" s="178">
        <v>7364.09814</v>
      </c>
      <c r="H38" s="60">
        <f t="shared" si="1"/>
        <v>30.292106852774726</v>
      </c>
    </row>
    <row r="39" spans="1:8" ht="15" customHeight="1">
      <c r="A39" s="59">
        <v>19019011</v>
      </c>
      <c r="B39" s="10" t="s">
        <v>106</v>
      </c>
      <c r="C39" s="178">
        <v>312.2486561</v>
      </c>
      <c r="D39" s="178">
        <v>339.6720623</v>
      </c>
      <c r="E39" s="60">
        <f t="shared" si="0"/>
        <v>8.782553796233938</v>
      </c>
      <c r="F39" s="178">
        <v>583.8599499999999</v>
      </c>
      <c r="G39" s="178">
        <v>656.6856700000001</v>
      </c>
      <c r="H39" s="60">
        <f t="shared" si="1"/>
        <v>12.473148740549878</v>
      </c>
    </row>
    <row r="40" spans="1:8" ht="15" customHeight="1">
      <c r="A40" s="59">
        <v>22029931</v>
      </c>
      <c r="B40" s="10" t="s">
        <v>286</v>
      </c>
      <c r="C40" s="178">
        <v>11.5464056</v>
      </c>
      <c r="D40" s="178">
        <v>5.08017</v>
      </c>
      <c r="E40" s="60">
        <f t="shared" si="0"/>
        <v>-56.00215187313358</v>
      </c>
      <c r="F40" s="178">
        <v>28.125049999999998</v>
      </c>
      <c r="G40" s="178">
        <v>19.60995</v>
      </c>
      <c r="H40" s="60">
        <f t="shared" si="1"/>
        <v>-30.275857287364815</v>
      </c>
    </row>
    <row r="41" spans="1:11" ht="15" customHeight="1">
      <c r="A41" s="59">
        <v>22029932</v>
      </c>
      <c r="B41" s="10" t="s">
        <v>287</v>
      </c>
      <c r="C41" s="178">
        <v>16.8268636</v>
      </c>
      <c r="D41" s="178">
        <v>21.60428</v>
      </c>
      <c r="E41" s="60">
        <f t="shared" si="0"/>
        <v>28.391603530915877</v>
      </c>
      <c r="F41" s="178">
        <v>63.83643</v>
      </c>
      <c r="G41" s="178">
        <v>81.07274000000001</v>
      </c>
      <c r="H41" s="60">
        <f t="shared" si="1"/>
        <v>27.000742366075304</v>
      </c>
      <c r="J41" s="29"/>
      <c r="K41" s="29"/>
    </row>
    <row r="42" spans="1:8" ht="15" customHeight="1">
      <c r="A42" s="21"/>
      <c r="B42" s="10" t="s">
        <v>107</v>
      </c>
      <c r="C42" s="28"/>
      <c r="D42" s="28"/>
      <c r="E42" s="69"/>
      <c r="F42" s="28">
        <f>SUM(F7:F41)-F36</f>
        <v>60101.70678</v>
      </c>
      <c r="G42" s="28">
        <f>SUM(G7:G41)-G36</f>
        <v>105451.63329</v>
      </c>
      <c r="H42" s="69">
        <f>(G42/F42-1)*100</f>
        <v>75.45530558059137</v>
      </c>
    </row>
    <row r="43" spans="1:8" ht="12">
      <c r="A43" s="47" t="s">
        <v>195</v>
      </c>
      <c r="B43" s="53"/>
      <c r="C43" s="53"/>
      <c r="D43" s="53"/>
      <c r="E43" s="53"/>
      <c r="F43" s="53"/>
      <c r="G43" s="53"/>
      <c r="H43" s="54"/>
    </row>
    <row r="44" spans="1:8" ht="12">
      <c r="A44" s="11"/>
      <c r="B44" s="11"/>
      <c r="C44" s="11"/>
      <c r="D44" s="34"/>
      <c r="E44" s="11"/>
      <c r="F44" s="222"/>
      <c r="G44" s="222"/>
      <c r="H44" s="34"/>
    </row>
    <row r="45" spans="4:8" ht="12">
      <c r="D45" s="34"/>
      <c r="E45" s="11"/>
      <c r="F45" s="34"/>
      <c r="G45" s="34"/>
      <c r="H45" s="34"/>
    </row>
    <row r="46" spans="4:8" ht="12">
      <c r="D46" s="44"/>
      <c r="E46" s="44"/>
      <c r="F46" s="11"/>
      <c r="G46" s="11"/>
      <c r="H46" s="44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11"/>
      <c r="G78" s="11"/>
      <c r="H78" s="62"/>
    </row>
  </sheetData>
  <sheetProtection/>
  <mergeCells count="7">
    <mergeCell ref="F44:G44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A26" sqref="A26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6" t="s">
        <v>178</v>
      </c>
      <c r="B2" s="216"/>
      <c r="C2" s="216"/>
      <c r="D2" s="216"/>
    </row>
    <row r="3" spans="1:4" ht="15" customHeight="1">
      <c r="A3" s="34"/>
      <c r="B3" s="34"/>
      <c r="C3" s="34"/>
      <c r="D3" s="34"/>
    </row>
    <row r="4" spans="1:4" ht="15" customHeight="1">
      <c r="A4" s="219" t="s">
        <v>5</v>
      </c>
      <c r="B4" s="219"/>
      <c r="C4" s="219"/>
      <c r="D4" s="219"/>
    </row>
    <row r="5" spans="1:4" ht="15" customHeight="1">
      <c r="A5" s="225" t="s">
        <v>316</v>
      </c>
      <c r="B5" s="225"/>
      <c r="C5" s="225"/>
      <c r="D5" s="225"/>
    </row>
    <row r="6" spans="1:9" ht="15" customHeight="1">
      <c r="A6" s="220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3"/>
      <c r="B7" s="37" t="s">
        <v>119</v>
      </c>
      <c r="C7" s="25" t="s">
        <v>206</v>
      </c>
      <c r="D7" s="25" t="s">
        <v>205</v>
      </c>
    </row>
    <row r="8" spans="1:9" ht="15" customHeight="1">
      <c r="A8" s="38" t="s">
        <v>112</v>
      </c>
      <c r="B8" s="183">
        <v>5480.1814923</v>
      </c>
      <c r="C8" s="183">
        <v>15225.346959999999</v>
      </c>
      <c r="D8" s="52">
        <f aca="true" t="shared" si="0" ref="D8:D13">C8/B8*1000</f>
        <v>2778.255972250658</v>
      </c>
      <c r="G8" s="29"/>
      <c r="H8" s="29"/>
      <c r="I8" s="29"/>
    </row>
    <row r="9" spans="1:33" ht="15" customHeight="1">
      <c r="A9" s="21" t="s">
        <v>111</v>
      </c>
      <c r="B9" s="178">
        <v>4144.2525769</v>
      </c>
      <c r="C9" s="178">
        <v>9838.35146</v>
      </c>
      <c r="D9" s="52">
        <f t="shared" si="0"/>
        <v>2373.9748669853807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78">
        <v>1761.4251362</v>
      </c>
      <c r="C10" s="178">
        <v>3559.6374399999995</v>
      </c>
      <c r="D10" s="52">
        <f t="shared" si="0"/>
        <v>2020.8848885166715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14704.148848100001</v>
      </c>
      <c r="C11" s="178">
        <v>57531.61621000001</v>
      </c>
      <c r="D11" s="52">
        <f t="shared" si="0"/>
        <v>3912.611114340968</v>
      </c>
      <c r="G11" s="29"/>
      <c r="I11" s="29"/>
    </row>
    <row r="12" spans="1:4" ht="26.25" customHeight="1">
      <c r="A12" s="139" t="s">
        <v>187</v>
      </c>
      <c r="B12" s="182">
        <v>1105.5272889</v>
      </c>
      <c r="C12" s="182">
        <v>7364.09814</v>
      </c>
      <c r="D12" s="141">
        <f t="shared" si="0"/>
        <v>6661.1636039552495</v>
      </c>
    </row>
    <row r="13" spans="1:7" ht="15" customHeight="1">
      <c r="A13" s="21" t="s">
        <v>114</v>
      </c>
      <c r="B13" s="178">
        <v>4346.2526711</v>
      </c>
      <c r="C13" s="178">
        <v>11932.583079999999</v>
      </c>
      <c r="D13" s="52">
        <f t="shared" si="0"/>
        <v>2745.4876609785233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31541.7880135</v>
      </c>
      <c r="C15" s="26">
        <f>SUM(C8:C13)</f>
        <v>105451.63329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195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15225.346959999999</v>
      </c>
      <c r="AH21" s="66">
        <f aca="true" t="shared" si="2" ref="AH21:AH27">AG21/$AG$27*100</f>
        <v>14.438227730555047</v>
      </c>
    </row>
    <row r="22" spans="32:34" ht="17.25" customHeight="1">
      <c r="AF22" s="11" t="str">
        <f>A9</f>
        <v>Leche descremada</v>
      </c>
      <c r="AG22" s="44">
        <f t="shared" si="1"/>
        <v>9838.35146</v>
      </c>
      <c r="AH22" s="66">
        <f t="shared" si="2"/>
        <v>9.329728855828897</v>
      </c>
    </row>
    <row r="23" spans="32:34" ht="17.25" customHeight="1">
      <c r="AF23" s="11" t="str">
        <f>A10</f>
        <v>Suero y lactosuero</v>
      </c>
      <c r="AG23" s="44">
        <f t="shared" si="1"/>
        <v>3559.6374399999995</v>
      </c>
      <c r="AH23" s="66">
        <f t="shared" si="2"/>
        <v>3.375611480773111</v>
      </c>
    </row>
    <row r="24" spans="32:34" ht="17.25" customHeight="1">
      <c r="AF24" s="11" t="str">
        <f>A11</f>
        <v>Quesos</v>
      </c>
      <c r="AG24" s="44">
        <f t="shared" si="1"/>
        <v>57531.61621000001</v>
      </c>
      <c r="AH24" s="66">
        <f>AG24/$AG$27*100</f>
        <v>54.55734957825044</v>
      </c>
    </row>
    <row r="25" spans="32:34" ht="17.25" customHeight="1">
      <c r="AF25" s="11" t="str">
        <f>A12</f>
        <v>Preparaciones para la alimentación infantil</v>
      </c>
      <c r="AG25" s="44">
        <f t="shared" si="1"/>
        <v>7364.09814</v>
      </c>
      <c r="AH25" s="66">
        <f t="shared" si="2"/>
        <v>6.983389360834432</v>
      </c>
    </row>
    <row r="26" spans="32:34" ht="17.25" customHeight="1">
      <c r="AF26" s="11" t="str">
        <f>A13</f>
        <v>Otros productos</v>
      </c>
      <c r="AG26" s="44">
        <f t="shared" si="1"/>
        <v>11932.583079999999</v>
      </c>
      <c r="AH26" s="66">
        <f t="shared" si="2"/>
        <v>11.315692993758084</v>
      </c>
    </row>
    <row r="27" spans="32:34" ht="17.25" customHeight="1">
      <c r="AF27" s="11"/>
      <c r="AG27" s="44">
        <f>SUM(AG21:AG26)</f>
        <v>105451.63329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A11" sqref="A11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7" t="s">
        <v>179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8" t="s">
        <v>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4.25" customHeight="1">
      <c r="A4" s="38"/>
      <c r="B4" s="219" t="s">
        <v>115</v>
      </c>
      <c r="C4" s="219"/>
      <c r="D4" s="219" t="s">
        <v>116</v>
      </c>
      <c r="E4" s="219"/>
      <c r="F4" s="219" t="s">
        <v>117</v>
      </c>
      <c r="G4" s="219"/>
      <c r="H4" s="226" t="s">
        <v>285</v>
      </c>
      <c r="I4" s="226"/>
      <c r="J4" s="226"/>
    </row>
    <row r="5" spans="1:10" ht="14.25" customHeight="1">
      <c r="A5" s="21" t="s">
        <v>118</v>
      </c>
      <c r="B5" s="217" t="s">
        <v>100</v>
      </c>
      <c r="C5" s="217"/>
      <c r="D5" s="224" t="s">
        <v>206</v>
      </c>
      <c r="E5" s="224"/>
      <c r="F5" s="217" t="s">
        <v>204</v>
      </c>
      <c r="G5" s="217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119</v>
      </c>
      <c r="I6" s="67" t="s">
        <v>212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>+(C7/B7-1)*100</f>
        <v>1656.7378304977406</v>
      </c>
      <c r="I7" s="60">
        <f>+(E7/D7-1)*100</f>
        <v>1433.0502223812236</v>
      </c>
      <c r="J7" s="45">
        <f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0" ref="F8:G20">D8/B8*1000</f>
        <v>3011.375</v>
      </c>
      <c r="G8" s="52">
        <f>E8/C8*1000</f>
        <v>2997.476994501631</v>
      </c>
      <c r="H8" s="60">
        <f>+(C8/B8-1)*100</f>
        <v>12187.28</v>
      </c>
      <c r="I8" s="60">
        <f>+(E8/D8-1)*100</f>
        <v>12130.572122369349</v>
      </c>
      <c r="J8" s="45">
        <f>+(G8/F8-1)*100</f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>
        <v>880.625</v>
      </c>
      <c r="D9" s="26">
        <v>882.924</v>
      </c>
      <c r="E9" s="26">
        <v>2718.09729</v>
      </c>
      <c r="F9" s="52">
        <f t="shared" si="0"/>
        <v>2587.1562858951215</v>
      </c>
      <c r="G9" s="52">
        <f>E9/C9*1000</f>
        <v>3086.5547650816184</v>
      </c>
      <c r="H9" s="60">
        <f>+(C9/B9-1)*100</f>
        <v>158.04197238566306</v>
      </c>
      <c r="I9" s="60">
        <f>+(E9/D9-1)*100</f>
        <v>207.85178452505542</v>
      </c>
      <c r="J9" s="45">
        <f>+(G9/F9-1)*100</f>
        <v>19.302988455284286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>
        <v>731.623</v>
      </c>
      <c r="D10" s="26">
        <v>1030.843</v>
      </c>
      <c r="E10" s="26">
        <v>2618.735</v>
      </c>
      <c r="F10" s="52">
        <f t="shared" si="0"/>
        <v>2532.9206984161306</v>
      </c>
      <c r="G10" s="52">
        <f>E10/C10*1000</f>
        <v>3579.350293798855</v>
      </c>
      <c r="H10" s="60">
        <f>+(C10/B10-1)*100</f>
        <v>79.76966813930974</v>
      </c>
      <c r="I10" s="60">
        <f>+(E10/D10-1)*100</f>
        <v>154.0381998034618</v>
      </c>
      <c r="J10" s="45">
        <f>+(G10/F10-1)*100</f>
        <v>41.313160575341776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/>
      <c r="D11" s="26">
        <v>2130.5314399999997</v>
      </c>
      <c r="E11" s="26"/>
      <c r="F11" s="52">
        <f t="shared" si="0"/>
        <v>2630.357170194746</v>
      </c>
      <c r="G11" s="52"/>
      <c r="H11" s="60"/>
      <c r="I11" s="60"/>
      <c r="J11" s="45"/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/>
      <c r="D12" s="26">
        <v>2729.609</v>
      </c>
      <c r="E12" s="26"/>
      <c r="F12" s="52">
        <f t="shared" si="0"/>
        <v>2301.030554138865</v>
      </c>
      <c r="G12" s="52"/>
      <c r="H12" s="60"/>
      <c r="I12" s="60"/>
      <c r="J12" s="45"/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/>
      <c r="D13" s="26">
        <v>2578.079</v>
      </c>
      <c r="E13" s="26"/>
      <c r="F13" s="52">
        <f t="shared" si="0"/>
        <v>2619.423988230226</v>
      </c>
      <c r="G13" s="52"/>
      <c r="H13" s="60"/>
      <c r="I13" s="60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/>
      <c r="D14" s="26">
        <v>2737.495</v>
      </c>
      <c r="E14" s="26"/>
      <c r="F14" s="52">
        <f t="shared" si="0"/>
        <v>2566.321364957345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/>
      <c r="D15" s="26">
        <v>810.583</v>
      </c>
      <c r="E15" s="26"/>
      <c r="F15" s="52">
        <f t="shared" si="0"/>
        <v>2711.1975543187414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/>
      <c r="D16" s="26">
        <v>1050.804</v>
      </c>
      <c r="E16" s="26"/>
      <c r="F16" s="52">
        <f t="shared" si="0"/>
        <v>2623.402821120959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/>
      <c r="D17" s="26">
        <v>769.143</v>
      </c>
      <c r="E17" s="26"/>
      <c r="F17" s="52">
        <f t="shared" si="0"/>
        <v>2876.430000560968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/>
      <c r="D18" s="52">
        <v>1510.875</v>
      </c>
      <c r="E18" s="52"/>
      <c r="F18" s="52">
        <f t="shared" si="0"/>
        <v>2836.791212917762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317</v>
      </c>
      <c r="B19" s="26">
        <f>SUM(B7:B10)</f>
        <v>920.472</v>
      </c>
      <c r="C19" s="26">
        <f>SUM(C7:C10)</f>
        <v>5480.180399999999</v>
      </c>
      <c r="D19" s="26">
        <f>SUM(D7:D10)</f>
        <v>2390.684</v>
      </c>
      <c r="E19" s="26">
        <f>SUM(E7:E10)</f>
        <v>15225.34942</v>
      </c>
      <c r="F19" s="52">
        <f t="shared" si="0"/>
        <v>2597.237069677296</v>
      </c>
      <c r="G19" s="52">
        <f t="shared" si="0"/>
        <v>2778.256974898126</v>
      </c>
      <c r="H19" s="60">
        <f>+(C19/B19-1)*100</f>
        <v>495.36633379396653</v>
      </c>
      <c r="I19" s="45">
        <f>+(E19/D19-1)*100</f>
        <v>536.8616437806083</v>
      </c>
      <c r="J19" s="45">
        <f>+(G19/F19-1)*100</f>
        <v>6.9697105179282515</v>
      </c>
      <c r="AK19" s="11"/>
      <c r="AM19" s="44"/>
      <c r="AN19" s="44"/>
    </row>
    <row r="20" spans="1:10" ht="14.25" customHeight="1">
      <c r="A20" s="21" t="s">
        <v>174</v>
      </c>
      <c r="B20" s="26">
        <f>SUM(B7:B18)</f>
        <v>6467.142</v>
      </c>
      <c r="C20" s="26"/>
      <c r="D20" s="26">
        <f>SUM(D7:D18)</f>
        <v>16707.803440000003</v>
      </c>
      <c r="E20" s="26"/>
      <c r="F20" s="52">
        <f t="shared" si="0"/>
        <v>2583.4910444211687</v>
      </c>
      <c r="G20" s="52"/>
      <c r="H20" s="60"/>
      <c r="I20" s="45"/>
      <c r="J20" s="45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6" t="s">
        <v>180</v>
      </c>
      <c r="B24" s="216"/>
      <c r="C24" s="216"/>
      <c r="D24" s="216"/>
      <c r="E24" s="216"/>
      <c r="F24" s="216"/>
      <c r="G24" s="216"/>
      <c r="H24" s="216"/>
      <c r="I24" s="216"/>
      <c r="J24" s="216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8" t="s">
        <v>10</v>
      </c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41" ht="14.25" customHeight="1">
      <c r="A27" s="38"/>
      <c r="B27" s="219" t="s">
        <v>115</v>
      </c>
      <c r="C27" s="219"/>
      <c r="D27" s="219" t="s">
        <v>116</v>
      </c>
      <c r="E27" s="219"/>
      <c r="F27" s="219" t="s">
        <v>117</v>
      </c>
      <c r="G27" s="219"/>
      <c r="H27" s="226" t="s">
        <v>285</v>
      </c>
      <c r="I27" s="226"/>
      <c r="J27" s="226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7" t="s">
        <v>100</v>
      </c>
      <c r="C28" s="217"/>
      <c r="D28" s="224" t="s">
        <v>206</v>
      </c>
      <c r="E28" s="224"/>
      <c r="F28" s="217" t="s">
        <v>204</v>
      </c>
      <c r="G28" s="217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119</v>
      </c>
      <c r="I29" s="67" t="s">
        <v>212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781.452</v>
      </c>
      <c r="C30" s="26">
        <v>546.51</v>
      </c>
      <c r="D30" s="26">
        <v>1577.896</v>
      </c>
      <c r="E30" s="26">
        <v>1232.9</v>
      </c>
      <c r="F30" s="52">
        <f>D30/B30*1000</f>
        <v>2019.1847995782211</v>
      </c>
      <c r="G30" s="52">
        <f>E30/C30*1000</f>
        <v>2255.9514007063003</v>
      </c>
      <c r="H30" s="60">
        <f>+(C30/B30-1)*100</f>
        <v>-30.064802444679906</v>
      </c>
      <c r="I30" s="60">
        <f>+(E30/D30-1)*100</f>
        <v>-21.864305378808226</v>
      </c>
      <c r="J30" s="45">
        <f>+(G30/F30-1)*100</f>
        <v>11.725851005689837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738.927</v>
      </c>
      <c r="C31" s="26">
        <v>1303.415</v>
      </c>
      <c r="D31" s="26">
        <v>1754.826</v>
      </c>
      <c r="E31" s="26">
        <v>3056.2716</v>
      </c>
      <c r="F31" s="52">
        <f aca="true" t="shared" si="1" ref="F31:G45">D31/B31*1000</f>
        <v>2374.829989971946</v>
      </c>
      <c r="G31" s="52">
        <f>E31/C31*1000</f>
        <v>2344.8184960277426</v>
      </c>
      <c r="H31" s="60">
        <f>+(C31/B31-1)*100</f>
        <v>76.39293191343664</v>
      </c>
      <c r="I31" s="60">
        <f>+(E31/D31-1)*100</f>
        <v>74.16379743632702</v>
      </c>
      <c r="J31" s="45">
        <f>+(G31/F31-1)*100</f>
        <v>-1.2637323122468125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1494.55</v>
      </c>
      <c r="C32" s="26">
        <v>1556.3758</v>
      </c>
      <c r="D32" s="26">
        <v>3231.87</v>
      </c>
      <c r="E32" s="26">
        <v>3709.63444</v>
      </c>
      <c r="F32" s="52">
        <f t="shared" si="1"/>
        <v>2162.436853902512</v>
      </c>
      <c r="G32" s="52">
        <f>E32/C32*1000</f>
        <v>2383.508173283085</v>
      </c>
      <c r="H32" s="60">
        <f>+(C32/B32-1)*100</f>
        <v>4.13675019236559</v>
      </c>
      <c r="I32" s="60">
        <f>+(E32/D32-1)*100</f>
        <v>14.782910203690115</v>
      </c>
      <c r="J32" s="45">
        <f>+(G32/F32-1)*100</f>
        <v>10.223249709308702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1401.802</v>
      </c>
      <c r="C33" s="26">
        <v>737.954</v>
      </c>
      <c r="D33" s="26">
        <v>2998.347</v>
      </c>
      <c r="E33" s="26">
        <v>1839.548</v>
      </c>
      <c r="F33" s="52">
        <f t="shared" si="1"/>
        <v>2138.9233286869335</v>
      </c>
      <c r="G33" s="52">
        <f>E33/C33*1000</f>
        <v>2492.767841898005</v>
      </c>
      <c r="H33" s="60">
        <f>+(C33/B33-1)*100</f>
        <v>-47.35675937115228</v>
      </c>
      <c r="I33" s="60">
        <f>+(E33/D33-1)*100</f>
        <v>-38.6479283418497</v>
      </c>
      <c r="J33" s="45">
        <f>+(G33/F33-1)*100</f>
        <v>16.543113465796534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939.2608</v>
      </c>
      <c r="C34" s="26"/>
      <c r="D34" s="26">
        <v>1970.4696499999998</v>
      </c>
      <c r="E34" s="26"/>
      <c r="F34" s="52">
        <f t="shared" si="1"/>
        <v>2097.8940566879824</v>
      </c>
      <c r="G34" s="52"/>
      <c r="H34" s="60"/>
      <c r="I34" s="60"/>
      <c r="J34" s="45"/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595.846</v>
      </c>
      <c r="C35" s="26"/>
      <c r="D35" s="26">
        <v>1247.503</v>
      </c>
      <c r="E35" s="26"/>
      <c r="F35" s="52">
        <f t="shared" si="1"/>
        <v>2093.6668199501214</v>
      </c>
      <c r="G35" s="52"/>
      <c r="H35" s="60"/>
      <c r="I35" s="60"/>
      <c r="J35" s="45"/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1317.314</v>
      </c>
      <c r="C36" s="26"/>
      <c r="D36" s="26">
        <v>2790.617</v>
      </c>
      <c r="E36" s="26"/>
      <c r="F36" s="52">
        <f t="shared" si="1"/>
        <v>2118.414440292899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1119.696</v>
      </c>
      <c r="C37" s="26"/>
      <c r="D37" s="26">
        <v>2385.495</v>
      </c>
      <c r="E37" s="26"/>
      <c r="F37" s="52">
        <f t="shared" si="1"/>
        <v>2130.4845243709005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854.246</v>
      </c>
      <c r="C38" s="26"/>
      <c r="D38" s="26">
        <v>1913.628</v>
      </c>
      <c r="E38" s="26"/>
      <c r="F38" s="52">
        <f t="shared" si="1"/>
        <v>2240.136916063991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970.901</v>
      </c>
      <c r="C39" s="26"/>
      <c r="D39" s="26">
        <v>2125.06</v>
      </c>
      <c r="E39" s="26"/>
      <c r="F39" s="52">
        <f t="shared" si="1"/>
        <v>2188.7504493249053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971.395</v>
      </c>
      <c r="C40" s="26"/>
      <c r="D40" s="26">
        <v>2210.249</v>
      </c>
      <c r="E40" s="26"/>
      <c r="F40" s="52">
        <f t="shared" si="1"/>
        <v>2275.3349564286414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513.173</v>
      </c>
      <c r="C41" s="26"/>
      <c r="D41" s="26">
        <v>1172.571</v>
      </c>
      <c r="E41" s="26"/>
      <c r="F41" s="52">
        <f t="shared" si="1"/>
        <v>2284.9428945014643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318</v>
      </c>
      <c r="B42" s="26">
        <f>SUM(B30:B33)</f>
        <v>4416.731</v>
      </c>
      <c r="C42" s="26">
        <f>SUM(C30:C33)</f>
        <v>4144.2548</v>
      </c>
      <c r="D42" s="26">
        <f>SUM(D30:D33)</f>
        <v>9562.939</v>
      </c>
      <c r="E42" s="26">
        <f>SUM(E30:E33)</f>
        <v>9838.35404</v>
      </c>
      <c r="F42" s="52">
        <f t="shared" si="1"/>
        <v>2165.162198014776</v>
      </c>
      <c r="G42" s="52">
        <f t="shared" si="1"/>
        <v>2373.9742160641285</v>
      </c>
      <c r="H42" s="60">
        <f>+(C42/B42-1)*100</f>
        <v>-6.16918259228375</v>
      </c>
      <c r="I42" s="60">
        <f>+(E42/D42-1)*100</f>
        <v>2.8800250634245295</v>
      </c>
      <c r="J42" s="45">
        <f>+(G42/F42-1)*100</f>
        <v>9.644174382908165</v>
      </c>
      <c r="AK42" s="11"/>
      <c r="AM42" s="44"/>
      <c r="AN42" s="44"/>
    </row>
    <row r="43" spans="1:40" ht="14.25" customHeight="1">
      <c r="A43" s="21" t="s">
        <v>319</v>
      </c>
      <c r="B43" s="26">
        <f>B19+B42</f>
        <v>5337.2029999999995</v>
      </c>
      <c r="C43" s="26">
        <f>C19+C42</f>
        <v>9624.4352</v>
      </c>
      <c r="D43" s="26">
        <f>D19+D42</f>
        <v>11953.623</v>
      </c>
      <c r="E43" s="26">
        <f>E19+E42</f>
        <v>25063.70346</v>
      </c>
      <c r="F43" s="52">
        <f>D43/B43*1000</f>
        <v>2239.6792851986334</v>
      </c>
      <c r="G43" s="52">
        <f>E43/C43*1000</f>
        <v>2604.1739529816773</v>
      </c>
      <c r="H43" s="60">
        <f>+(C43/B43-1)*100</f>
        <v>80.32732125796977</v>
      </c>
      <c r="I43" s="60">
        <f>+(E43/D43-1)*100</f>
        <v>109.67453515975869</v>
      </c>
      <c r="J43" s="45">
        <f>+(G43/F43-1)*100</f>
        <v>16.274413492676352</v>
      </c>
      <c r="AK43" s="11"/>
      <c r="AM43" s="44"/>
      <c r="AN43" s="44"/>
    </row>
    <row r="44" spans="1:10" ht="14.25" customHeight="1">
      <c r="A44" s="21" t="s">
        <v>254</v>
      </c>
      <c r="B44" s="26">
        <f>SUM(B30:B41)</f>
        <v>11698.5628</v>
      </c>
      <c r="C44" s="26"/>
      <c r="D44" s="26">
        <f>SUM(D30:D41)</f>
        <v>25378.53165</v>
      </c>
      <c r="E44" s="26"/>
      <c r="F44" s="52">
        <f t="shared" si="1"/>
        <v>2169.3717496648396</v>
      </c>
      <c r="G44" s="52"/>
      <c r="H44" s="60"/>
      <c r="I44" s="60"/>
      <c r="J44" s="45"/>
    </row>
    <row r="45" spans="1:10" ht="14.25" customHeight="1">
      <c r="A45" s="24" t="s">
        <v>172</v>
      </c>
      <c r="B45" s="28">
        <f>B20+B44</f>
        <v>18165.7048</v>
      </c>
      <c r="C45" s="28"/>
      <c r="D45" s="28">
        <f>D20+D44</f>
        <v>42086.33509000001</v>
      </c>
      <c r="E45" s="28"/>
      <c r="F45" s="52">
        <f t="shared" si="1"/>
        <v>2316.8016629886006</v>
      </c>
      <c r="G45" s="52"/>
      <c r="H45" s="60"/>
      <c r="I45" s="60"/>
      <c r="J45" s="45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:D20 B44:D44 B19:E19 B42:E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A30" sqref="A30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/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/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/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/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/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/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/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/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/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/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/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/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/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/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2017-05-15T14:37:05Z</cp:lastPrinted>
  <dcterms:created xsi:type="dcterms:W3CDTF">2008-12-10T19:16:04Z</dcterms:created>
  <dcterms:modified xsi:type="dcterms:W3CDTF">2017-11-30T19:07:47Z</dcterms:modified>
  <cp:category/>
  <cp:version/>
  <cp:contentType/>
  <cp:contentStatus/>
</cp:coreProperties>
</file>