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Politicas 2018\Papa\Boletín\"/>
    </mc:Choice>
  </mc:AlternateContent>
  <xr:revisionPtr revIDLastSave="0" documentId="13_ncr:1_{E76A17F6-11B7-4B3D-9860-DD0E335ED103}" xr6:coauthVersionLast="36" xr6:coauthVersionMax="36" xr10:uidLastSave="{00000000-0000-0000-0000-000000000000}"/>
  <bookViews>
    <workbookView xWindow="0" yWindow="0" windowWidth="24000" windowHeight="9660" tabRatio="800" activeTab="4"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export!$B$1:$K$30</definedName>
    <definedName name="_xlnm.Print_Area" localSheetId="14">'ficha de costos'!$B$2:$E$34</definedName>
    <definedName name="_xlnm.Print_Area" localSheetId="16">import!$B$2:$K$93</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91" l="1"/>
  <c r="C13" i="91"/>
  <c r="E11" i="91"/>
  <c r="E12" i="91"/>
  <c r="E13" i="91"/>
  <c r="E14" i="91"/>
  <c r="E15" i="91"/>
  <c r="D43" i="81"/>
  <c r="E43" i="81"/>
  <c r="H21" i="81"/>
  <c r="G21" i="81"/>
  <c r="D21" i="81"/>
  <c r="C21" i="81"/>
  <c r="I10" i="81"/>
  <c r="J10" i="81"/>
  <c r="E10" i="81"/>
  <c r="F10" i="81"/>
  <c r="E21" i="77"/>
  <c r="D21" i="77"/>
  <c r="C21" i="77"/>
  <c r="F10" i="77"/>
  <c r="G10" i="77"/>
  <c r="D42" i="81"/>
  <c r="E42" i="81"/>
  <c r="J9" i="81"/>
  <c r="I9" i="81"/>
  <c r="E9" i="81"/>
  <c r="F9" i="81"/>
  <c r="F9" i="77"/>
  <c r="G9" i="77"/>
  <c r="E41" i="81"/>
  <c r="D41" i="81"/>
  <c r="E39" i="81"/>
  <c r="E40" i="81"/>
  <c r="E38" i="81"/>
  <c r="D39" i="81"/>
  <c r="D40" i="81"/>
  <c r="D38" i="81"/>
  <c r="H20" i="81"/>
  <c r="G20" i="81"/>
  <c r="J20" i="81"/>
  <c r="D20" i="81"/>
  <c r="C20" i="81"/>
  <c r="F20" i="81"/>
  <c r="E20" i="77"/>
  <c r="D20" i="77"/>
  <c r="G20" i="77"/>
  <c r="F23" i="90"/>
  <c r="F24" i="90"/>
  <c r="E24" i="90"/>
  <c r="M8" i="76"/>
  <c r="M9" i="76"/>
  <c r="M10" i="76"/>
  <c r="M11" i="76"/>
  <c r="M12" i="76"/>
  <c r="M14" i="76"/>
  <c r="M15" i="76"/>
  <c r="M16" i="76"/>
  <c r="M17" i="76"/>
  <c r="M18" i="76"/>
  <c r="M19" i="76"/>
  <c r="D14" i="91"/>
  <c r="C14" i="91"/>
  <c r="C20" i="77"/>
  <c r="H5" i="83"/>
  <c r="I5" i="83"/>
  <c r="J5" i="83"/>
  <c r="K5" i="83"/>
  <c r="Q23" i="76"/>
  <c r="R23" i="76"/>
  <c r="S23" i="76"/>
  <c r="T23" i="76"/>
  <c r="U23" i="76"/>
  <c r="V23" i="76"/>
  <c r="W23" i="76"/>
  <c r="X23" i="76"/>
  <c r="Y23" i="76"/>
  <c r="G5" i="84"/>
  <c r="K5" i="84"/>
  <c r="Z27" i="86"/>
  <c r="AA27" i="86"/>
  <c r="AB27" i="86"/>
  <c r="AC27" i="86"/>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C15"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E19" i="90"/>
  <c r="B21" i="81"/>
  <c r="H5" i="84"/>
  <c r="E3" i="70"/>
  <c r="J5" i="84"/>
  <c r="I5" i="84"/>
  <c r="F5" i="84"/>
  <c r="E5" i="84"/>
  <c r="D5" i="84"/>
  <c r="E8" i="81"/>
  <c r="F8" i="81"/>
  <c r="I8" i="81"/>
  <c r="J8" i="81"/>
  <c r="F8" i="77"/>
  <c r="G8" i="77"/>
  <c r="D25" i="91"/>
  <c r="E22" i="90"/>
  <c r="D26" i="91"/>
  <c r="E20" i="91"/>
  <c r="E22" i="91"/>
  <c r="E26" i="91"/>
  <c r="D21" i="91"/>
  <c r="C21" i="91"/>
  <c r="C26" i="91"/>
  <c r="E21" i="91"/>
  <c r="C22" i="91"/>
  <c r="D20" i="91"/>
  <c r="D22" i="91"/>
  <c r="C20" i="91"/>
  <c r="D15" i="91"/>
  <c r="G21" i="77"/>
  <c r="AC29" i="86"/>
  <c r="Y29" i="86"/>
  <c r="AE29" i="86"/>
  <c r="AA29" i="86"/>
  <c r="AD29" i="86"/>
  <c r="AB29" i="86"/>
  <c r="Z29" i="86"/>
  <c r="AF29" i="86"/>
  <c r="M13" i="76"/>
</calcChain>
</file>

<file path=xl/sharedStrings.xml><?xml version="1.0" encoding="utf-8"?>
<sst xmlns="http://schemas.openxmlformats.org/spreadsheetml/2006/main" count="691" uniqueCount="272">
  <si>
    <t>del Ministerio de Agricultura, Gobierno de Chile</t>
  </si>
  <si>
    <t>www.odepa.gob.cl</t>
  </si>
  <si>
    <t>2010/11</t>
  </si>
  <si>
    <t>2009/10</t>
  </si>
  <si>
    <t>2008/09</t>
  </si>
  <si>
    <t>2007/08</t>
  </si>
  <si>
    <t>2006/07</t>
  </si>
  <si>
    <t>2005/06</t>
  </si>
  <si>
    <t>2004/05</t>
  </si>
  <si>
    <t>2003/04</t>
  </si>
  <si>
    <t>2002/03</t>
  </si>
  <si>
    <t>2001/02</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</si>
  <si>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</si>
  <si>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</si>
  <si>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</si>
  <si>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</si>
  <si>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</si>
  <si>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</si>
  <si>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</si>
  <si>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</si>
  <si>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</si>
  <si>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</si>
  <si>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</si>
  <si>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</si>
  <si>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</si>
  <si>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</si>
  <si>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</si>
  <si>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</si>
  <si>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</si>
  <si>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</si>
  <si>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</si>
  <si>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</si>
  <si>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</si>
  <si>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</si>
  <si>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</si>
  <si>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</si>
  <si>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</si>
  <si>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</si>
  <si>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</si>
  <si>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</si>
  <si>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</si>
  <si>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</si>
  <si>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</si>
  <si>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</si>
  <si>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</si>
  <si>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</si>
  <si>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</si>
  <si>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</si>
  <si>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</si>
  <si>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</si>
  <si>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</si>
  <si>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</si>
  <si>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</si>
  <si>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</si>
  <si>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</si>
  <si>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</si>
  <si>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</si>
  <si>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</si>
  <si>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</si>
  <si>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</si>
  <si>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</si>
  <si>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</si>
  <si>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</si>
  <si>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</si>
  <si>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</si>
  <si>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</si>
  <si>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</si>
  <si>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</si>
  <si>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</si>
  <si>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</si>
  <si>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</si>
  <si>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</si>
  <si>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</si>
  <si>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</si>
  <si>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</si>
  <si>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</si>
  <si>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</si>
  <si>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</si>
  <si>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</si>
  <si>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</si>
  <si>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</si>
  <si>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</si>
  <si>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</si>
  <si>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</si>
  <si>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</si>
  <si>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</si>
  <si>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</si>
  <si>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</si>
  <si>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</si>
  <si>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</si>
  <si>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</si>
  <si>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</si>
  <si>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</si>
  <si>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</si>
  <si>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</si>
  <si>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</si>
  <si>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</si>
  <si>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</si>
  <si>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</si>
  <si>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</si>
  <si>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</si>
  <si>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</si>
  <si>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</si>
  <si>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</si>
  <si>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</si>
  <si>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</si>
  <si>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</si>
  <si>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</si>
  <si>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</si>
  <si>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</si>
  <si>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</si>
  <si>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</si>
  <si>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</si>
  <si>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</si>
  <si>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</si>
  <si>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</si>
  <si>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</si>
  <si>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</si>
  <si>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</si>
  <si>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</si>
  <si>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</si>
  <si>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</si>
  <si>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</si>
  <si>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</si>
  <si>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</si>
  <si>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</si>
  <si>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</si>
  <si>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</si>
  <si>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</si>
  <si>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</si>
  <si>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</si>
  <si>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</si>
  <si>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</si>
  <si>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</si>
  <si>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</si>
  <si>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</si>
  <si>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</si>
  <si>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</si>
  <si>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</si>
  <si>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</si>
  <si>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</si>
  <si>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</si>
  <si>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</si>
  <si>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</si>
  <si>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</si>
  <si>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</si>
  <si>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</si>
  <si>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</si>
  <si>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</si>
  <si>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</si>
  <si>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</si>
  <si>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</si>
  <si>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</si>
  <si>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</si>
  <si>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</si>
  <si>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</si>
  <si>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</si>
  <si>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</si>
  <si>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</si>
  <si>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</si>
  <si>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</si>
  <si>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</si>
  <si>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</si>
  <si>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</si>
  <si>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</si>
  <si>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</si>
  <si>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</si>
  <si>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</si>
  <si>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</si>
  <si>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</si>
  <si>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</si>
  <si>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</si>
  <si>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</si>
  <si>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</si>
  <si>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</si>
  <si>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</si>
  <si>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</si>
  <si>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</si>
  <si>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</si>
  <si>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</si>
  <si>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</si>
  <si>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</si>
  <si>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</si>
  <si>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</si>
  <si>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</si>
  <si>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</si>
  <si>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</si>
  <si>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</si>
  <si>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</si>
  <si>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</si>
  <si>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</si>
  <si>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</si>
  <si>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</si>
  <si>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</si>
  <si>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</si>
  <si>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</si>
  <si>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</si>
  <si>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</si>
  <si>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</si>
  <si>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</si>
  <si>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</si>
  <si>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</si>
  <si>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</si>
  <si>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</si>
  <si>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</si>
  <si>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</si>
  <si>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</si>
  <si>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</si>
  <si>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</si>
  <si>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</si>
  <si>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</si>
  <si>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</si>
  <si>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</si>
  <si>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</si>
  <si>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</si>
  <si>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</si>
  <si>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</si>
  <si>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</si>
  <si>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</si>
  <si>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</si>
  <si>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</si>
  <si>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</si>
  <si>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</si>
  <si>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</si>
  <si>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</si>
  <si>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</si>
  <si>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</si>
  <si>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</si>
  <si>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</si>
  <si>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</si>
  <si>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</si>
  <si>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</si>
  <si>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</si>
  <si>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</si>
  <si>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</si>
  <si>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</si>
  <si>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</si>
  <si>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</si>
  <si>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</si>
  <si>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</si>
  <si>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</si>
  <si>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</si>
  <si>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</si>
  <si>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</si>
  <si>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2018/19*</t>
  </si>
  <si>
    <t>Origen o destino no precisado</t>
  </si>
  <si>
    <t>Total Papa semilla</t>
  </si>
  <si>
    <t>Directora y representante legal</t>
  </si>
  <si>
    <t>María Emilia Undurraga Marimón</t>
  </si>
  <si>
    <t>Spunta</t>
  </si>
  <si>
    <t>Suiza</t>
  </si>
  <si>
    <t>Ñuble</t>
  </si>
  <si>
    <t>Cuba</t>
  </si>
  <si>
    <t>Chile</t>
  </si>
  <si>
    <t xml:space="preserve">Total </t>
  </si>
  <si>
    <t>2018</t>
  </si>
  <si>
    <t>Yagana</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</si>
  <si>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</si>
  <si>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</si>
  <si>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Abril 2019</t>
  </si>
  <si>
    <r>
      <t>Información de mercado nacional y comercio exterior hasta marzo</t>
    </r>
    <r>
      <rPr>
        <sz val="11"/>
        <color indexed="8"/>
        <rFont val="Arial"/>
        <family val="2"/>
      </rPr>
      <t xml:space="preserve"> de 2019</t>
    </r>
  </si>
  <si>
    <t>Promedio ene-mar</t>
  </si>
  <si>
    <t>*La temporada 2018/19 se proyectó con los resultados de la encuesta de superficie de superficie sembrada de este año y el promedio del rendimiento de las últimas dos temporadas.</t>
  </si>
  <si>
    <t>2018/19</t>
  </si>
  <si>
    <r>
      <t xml:space="preserve">2. </t>
    </r>
    <r>
      <rPr>
        <u/>
        <sz val="11"/>
        <rFont val="Arial"/>
        <family val="2"/>
      </rPr>
      <t>Precio de la papa en mercados minoristas</t>
    </r>
    <r>
      <rPr>
        <sz val="11"/>
        <rFont val="Arial"/>
        <family val="2"/>
      </rPr>
      <t>: baja en supermercados y sube en ferias. 
En el monitoreo de precios al consumidor que realiza Odepa en la ciudad de Santiago, se observó que el precio promedio mensual de marzo de 2019 en supermercados fue $1.159 por kilo, 6,8% menor al mes anterior y 4,3% superior al mismo mes del año anterior. En ferias el precio promedio fue $477 por kilo, 4,9% mayor al mes anterior y 1,5% inferior al mismo mes del año 2018 (cuadro 4 y gráfico 4).
En el precio semanal a consumidor que Odepa recoge se observa esta tendencia en la mayor parte de las regiones (cuadro 5, gráficos 5 y 6).</t>
    </r>
  </si>
  <si>
    <r>
      <t xml:space="preserve">3. </t>
    </r>
    <r>
      <rPr>
        <u/>
        <sz val="11"/>
        <rFont val="Arial"/>
        <family val="2"/>
      </rPr>
      <t>Superficie, producción y rendimiento</t>
    </r>
    <r>
      <rPr>
        <sz val="11"/>
        <rFont val="Arial"/>
        <family val="2"/>
      </rPr>
      <t>: encuesta de superficie sembrada muestra una leve alza para 2018/19. 
La encuesta de superficie sembrada de cultivosa anuales e industriales que realiza INE en convenio con Odepa, indicó un resultado de 41.811 hectáreas para la papa en la actual temporada 2018/19. Esto representa un alza de 1,3% respecto a la temporada anterior y coincide con la tendencia que mostraba el estudio de intenciones de siembra de octubre del año pasado.
Se proyectó la producción nacional con el rendimiento promedio de las últimas dos temporadas, lo que indica un resultado 2,7% inferior a la temporada pasada, lo que puede variar si el rendimiento es mayor al de este ejercicio (cuadro 6 y gráfico 7).
Según los resultados regionales de la superficie en 2018/19, la Región de La Araucanía nuevamente se presenta como la principal región con papas a nivel nacional, con 10.501 hectáreas. Le sigue Los Lagos, con 8.687 (cuadro 7 y gráfico 8).
Por otra parte, la encuesta de cosecha de la temporada anterior 2017/18 indicó que fue La Araucanía la región con mayor producción con 396.541 toneladas, debido a la baja que experimentó Los Lagos, que se ubica como la segunda con 284.306 (cuadro 8 y gráfico 9). En cuanto a los rendimientos en 2017/18, la región de Los Ríos lidera con 48,4 ton/ha, seguida por Los Lagos con 39,9 ton/ha y La Araucanía con 31,8 ton/ha (cuadro 9 y gráfico 10).</t>
    </r>
  </si>
  <si>
    <t>(3) El precio de la papa utilizado corresponde al precio promedio mayorista regional durante marzo de 2019.</t>
  </si>
  <si>
    <t>India</t>
  </si>
  <si>
    <r>
      <t xml:space="preserve">5. </t>
    </r>
    <r>
      <rPr>
        <u/>
        <sz val="11"/>
        <rFont val="Arial"/>
        <family val="2"/>
      </rPr>
      <t>Comercio exterior papa fresca y procesada</t>
    </r>
    <r>
      <rPr>
        <sz val="11"/>
        <rFont val="Arial"/>
        <family val="2"/>
      </rPr>
      <t>: bajan las exportaciones y leve aumento de importaciones.
A marzo de 2019 las exportaciones sumaron USD 510.352, cifra 53,6% inferior a la registrada en el mismo período del año anterior. En volumen, se exportaron 118 toneladas, 56,9% menos que en el mismo período del año 2018. La baja se debe principalmente a las menores ventas de papas preparadas sin congelar (snack) a Argentina.
Las importaciones a marzo de 2019 sumaron USD 29 millones y 30.662 toneladas, lo que representa un alza en valor de 5,5% y en volumen de 3,4% en comparación con igual período del año anterior. Las papas preparadas congeladas son el principal producto, representando 83% del total de las compras. En esa categoría destaca Bélgica como principal proveedor, con el 57% del valor de estas compras.</t>
    </r>
  </si>
  <si>
    <t>ene-mar 2018</t>
  </si>
  <si>
    <t>ene-mar 2019</t>
  </si>
  <si>
    <r>
      <t xml:space="preserve">1. </t>
    </r>
    <r>
      <rPr>
        <u/>
        <sz val="11"/>
        <rFont val="Arial"/>
        <family val="2"/>
      </rPr>
      <t>Precios de la papa en mercados mayoristas</t>
    </r>
    <r>
      <rPr>
        <sz val="11"/>
        <rFont val="Arial"/>
        <family val="2"/>
      </rPr>
      <t>: leve baja en marzo.
El precio promedio ponderado mensual de la papa en los mercados mayoristas en marzo de 2019 fue $5.800 por saco de 25 kilos, valor 1,2% más bajo que el mes anterior y 23,9% menor al del mismo mes en el año 2018 (cuadro 1 y gráfico 1).
En el precio diario del saco de 25 kilos se observa una baja importante a partir de mediados de octubre la cual persiste hasta enero para luego mostrar una leve alza que se estabiliza en febrero y marzo (cuadro 2 y gráfico 2). Esta tendencia se observa en los distintos terminales mayoristas monitoreados por Odepa (cuadro 3 y gráfico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</si>
</sst>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6">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sz val="11"/>
      <color theme="1"/>
      <name val="Calibri"/>
      <scheme val="minor"/>
    </font>
    <font>
      <b/>
      <sz val="11"/>
      <color theme="1"/>
      <name val="Calibri"/>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6">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3" fontId="1" fillId="0" borderId="0" xfId="344" applyNumberFormat="1"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3" fontId="1" fillId="0" borderId="46" xfId="344" applyNumberFormat="1" applyFont="1" applyFill="1" applyBorder="1" applyAlignment="1">
      <alignment horizontal="center" vertic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1" fillId="0" borderId="11" xfId="344" applyNumberFormat="1" applyFont="1" applyFill="1" applyBorder="1" applyAlignment="1">
      <alignment horizontal="center" vertic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31" fillId="55" borderId="46" xfId="0" applyFont="1" applyFill="1" applyBorder="1" applyAlignment="1">
      <alignment horizontal="justify" vertical="center" wrapText="1"/>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84" fillId="0" borderId="21" xfId="0" applyFont="1" applyBorder="1"/>
    <xf numFmtId="3" fontId="84" fillId="0" borderId="12" xfId="0" applyNumberFormat="1" applyFont="1" applyBorder="1" applyAlignment="1">
      <alignment horizontal="right"/>
    </xf>
    <xf numFmtId="3" fontId="84" fillId="0" borderId="46" xfId="0" applyNumberFormat="1" applyFont="1" applyBorder="1" applyAlignment="1">
      <alignment horizontal="right"/>
    </xf>
    <xf numFmtId="170" fontId="84" fillId="0" borderId="14" xfId="0" applyNumberFormat="1" applyFont="1" applyBorder="1" applyAlignment="1">
      <alignment horizontal="right"/>
    </xf>
    <xf numFmtId="0" fontId="84" fillId="0" borderId="77" xfId="0" applyFont="1" applyBorder="1"/>
    <xf numFmtId="0" fontId="84" fillId="0" borderId="24" xfId="0" applyFont="1" applyBorder="1"/>
    <xf numFmtId="3" fontId="84" fillId="0" borderId="15" xfId="0" applyNumberFormat="1" applyFont="1" applyBorder="1" applyAlignment="1">
      <alignment horizontal="right"/>
    </xf>
    <xf numFmtId="3" fontId="84" fillId="0" borderId="0" xfId="0" applyNumberFormat="1" applyFont="1" applyBorder="1" applyAlignment="1">
      <alignment horizontal="right"/>
    </xf>
    <xf numFmtId="170" fontId="84" fillId="0" borderId="16" xfId="0" applyNumberFormat="1" applyFont="1" applyBorder="1" applyAlignment="1">
      <alignment horizontal="right"/>
    </xf>
    <xf numFmtId="0" fontId="84" fillId="0" borderId="78" xfId="0" applyFont="1" applyBorder="1"/>
    <xf numFmtId="0" fontId="84" fillId="0" borderId="23" xfId="0" applyFont="1" applyBorder="1"/>
    <xf numFmtId="0" fontId="85" fillId="0" borderId="17" xfId="0" applyFont="1" applyBorder="1"/>
    <xf numFmtId="0" fontId="85" fillId="0" borderId="66" xfId="0" applyFont="1" applyBorder="1"/>
    <xf numFmtId="3" fontId="85" fillId="0" borderId="61" xfId="0" applyNumberFormat="1" applyFont="1" applyBorder="1" applyAlignment="1">
      <alignment horizontal="right"/>
    </xf>
    <xf numFmtId="3" fontId="85" fillId="0" borderId="57" xfId="0" applyNumberFormat="1" applyFont="1" applyBorder="1" applyAlignment="1">
      <alignment horizontal="right"/>
    </xf>
    <xf numFmtId="170" fontId="85" fillId="0" borderId="62" xfId="0" applyNumberFormat="1" applyFont="1" applyBorder="1" applyAlignment="1">
      <alignment horizontal="right"/>
    </xf>
    <xf numFmtId="0" fontId="84" fillId="0" borderId="22" xfId="0" applyFont="1" applyBorder="1"/>
    <xf numFmtId="3" fontId="84" fillId="0" borderId="61" xfId="0" applyNumberFormat="1" applyFont="1" applyBorder="1" applyAlignment="1">
      <alignment horizontal="right"/>
    </xf>
    <xf numFmtId="3" fontId="84" fillId="0" borderId="57" xfId="0" applyNumberFormat="1" applyFont="1" applyBorder="1" applyAlignment="1">
      <alignment horizontal="right"/>
    </xf>
    <xf numFmtId="170" fontId="84" fillId="0" borderId="62" xfId="0" applyNumberFormat="1" applyFont="1" applyBorder="1" applyAlignment="1">
      <alignment horizontal="right"/>
    </xf>
    <xf numFmtId="3" fontId="85" fillId="0" borderId="63" xfId="0" applyNumberFormat="1" applyFont="1" applyBorder="1" applyAlignment="1">
      <alignment horizontal="right"/>
    </xf>
    <xf numFmtId="3" fontId="85" fillId="0" borderId="64" xfId="0" applyNumberFormat="1" applyFont="1" applyBorder="1" applyAlignment="1">
      <alignment horizontal="right"/>
    </xf>
    <xf numFmtId="170" fontId="85" fillId="0" borderId="65" xfId="0" applyNumberFormat="1" applyFont="1" applyBorder="1" applyAlignment="1">
      <alignment horizontal="right"/>
    </xf>
    <xf numFmtId="0" fontId="84" fillId="0" borderId="21" xfId="0" applyFont="1" applyBorder="1" applyAlignment="1">
      <alignment horizontal="left" vertical="center" wrapText="1"/>
    </xf>
    <xf numFmtId="0" fontId="84" fillId="0" borderId="24" xfId="0" applyFont="1" applyBorder="1" applyAlignment="1">
      <alignment horizontal="left" vertical="center" wrapText="1"/>
    </xf>
    <xf numFmtId="0" fontId="84" fillId="0" borderId="23" xfId="0" applyFont="1" applyBorder="1" applyAlignment="1">
      <alignment horizontal="left" vertical="center" wrapText="1"/>
    </xf>
    <xf numFmtId="0" fontId="84" fillId="0" borderId="60" xfId="0" applyFont="1" applyBorder="1"/>
    <xf numFmtId="0" fontId="84" fillId="0" borderId="58" xfId="0" applyFont="1" applyBorder="1"/>
    <xf numFmtId="3" fontId="84" fillId="0" borderId="19" xfId="0" applyNumberFormat="1" applyFont="1" applyBorder="1" applyAlignment="1">
      <alignment horizontal="right"/>
    </xf>
    <xf numFmtId="3" fontId="84" fillId="0" borderId="11" xfId="0" applyNumberFormat="1" applyFont="1" applyBorder="1" applyAlignment="1">
      <alignment horizontal="right"/>
    </xf>
    <xf numFmtId="170" fontId="84" fillId="0" borderId="20" xfId="0" applyNumberFormat="1" applyFont="1" applyBorder="1" applyAlignment="1">
      <alignment horizontal="right"/>
    </xf>
    <xf numFmtId="0" fontId="85" fillId="0" borderId="60" xfId="0" applyFont="1" applyBorder="1"/>
    <xf numFmtId="0" fontId="85" fillId="0" borderId="59" xfId="0" applyFont="1" applyBorder="1"/>
    <xf numFmtId="170" fontId="85" fillId="0" borderId="67" xfId="0" applyNumberFormat="1" applyFont="1" applyBorder="1" applyAlignment="1">
      <alignment horizontal="right"/>
    </xf>
    <xf numFmtId="170" fontId="84" fillId="0" borderId="67" xfId="0" applyNumberFormat="1" applyFont="1" applyBorder="1" applyAlignment="1">
      <alignment horizontal="right"/>
    </xf>
    <xf numFmtId="3" fontId="84" fillId="0" borderId="0" xfId="0" applyNumberFormat="1" applyFont="1" applyAlignment="1">
      <alignment horizontal="right"/>
    </xf>
    <xf numFmtId="170" fontId="84" fillId="0" borderId="68" xfId="0" applyNumberFormat="1" applyFont="1" applyBorder="1" applyAlignment="1">
      <alignment horizontal="right"/>
    </xf>
    <xf numFmtId="0" fontId="85" fillId="0" borderId="69" xfId="0" applyFont="1" applyBorder="1"/>
    <xf numFmtId="0" fontId="85" fillId="0" borderId="70" xfId="0" applyFont="1" applyBorder="1"/>
    <xf numFmtId="3" fontId="85" fillId="0" borderId="71" xfId="0" applyNumberFormat="1" applyFont="1" applyBorder="1" applyAlignment="1">
      <alignment horizontal="right"/>
    </xf>
    <xf numFmtId="170" fontId="85" fillId="0" borderId="72" xfId="0" applyNumberFormat="1" applyFont="1" applyBorder="1" applyAlignment="1">
      <alignment horizontal="right"/>
    </xf>
    <xf numFmtId="0" fontId="84" fillId="0" borderId="73" xfId="0" applyFont="1" applyBorder="1" applyAlignment="1">
      <alignment horizontal="left" vertical="center" wrapText="1"/>
    </xf>
    <xf numFmtId="0" fontId="84" fillId="0" borderId="74" xfId="0" applyFont="1" applyBorder="1" applyAlignment="1">
      <alignment horizontal="left" vertical="center" wrapText="1"/>
    </xf>
    <xf numFmtId="0" fontId="84" fillId="0" borderId="75" xfId="0" applyFont="1" applyBorder="1" applyAlignment="1">
      <alignment horizontal="left" vertical="center" wrapText="1"/>
    </xf>
    <xf numFmtId="0" fontId="84" fillId="0" borderId="73" xfId="0" applyFont="1" applyBorder="1" applyAlignment="1">
      <alignment horizontal="left" vertical="center"/>
    </xf>
    <xf numFmtId="0" fontId="84" fillId="0" borderId="74" xfId="0" applyFont="1" applyBorder="1" applyAlignment="1">
      <alignment horizontal="left" vertical="center"/>
    </xf>
    <xf numFmtId="0" fontId="84" fillId="0" borderId="75" xfId="0" applyFont="1" applyBorder="1" applyAlignment="1">
      <alignment horizontal="left"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a:t>
            </a:r>
          </a:p>
        </c:rich>
      </c:tx>
      <c:overlay val="0"/>
      <c:spPr>
        <a:noFill/>
        <a:ln w="25400">
          <a:noFill/>
        </a:ln>
      </c:spPr>
    </c:title>
    <c:autoTitleDeleted val="0"/>
    <c:plotArea>
      <c:layout>
        <c:manualLayout>
          <c:layoutTarget val="inner"/>
          <c:xMode val="edge"/>
          <c:yMode val="edge"/>
          <c:x val="0.12185490771779101"/>
          <c:y val="0.134280654455815"/>
          <c:w val="0.81030828773522001"/>
          <c:h val="0.61601002682592099"/>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pt idx="1">
                  <c:v>5868.5170962501034</c:v>
                </c:pt>
                <c:pt idx="2">
                  <c:v>5800.1297155858929</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2015/16</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24.23</c:v>
                </c:pt>
                <c:pt idx="1">
                  <c:v>17.809999999999999</c:v>
                </c:pt>
                <c:pt idx="2">
                  <c:v>17.2</c:v>
                </c:pt>
                <c:pt idx="3">
                  <c:v>13.73</c:v>
                </c:pt>
                <c:pt idx="4">
                  <c:v>16.919999999999998</c:v>
                </c:pt>
                <c:pt idx="5" formatCode="#,##0">
                  <c:v>0</c:v>
                </c:pt>
                <c:pt idx="6">
                  <c:v>14.809999999999999</c:v>
                </c:pt>
                <c:pt idx="7">
                  <c:v>22.619999999999997</c:v>
                </c:pt>
                <c:pt idx="8">
                  <c:v>22</c:v>
                </c:pt>
                <c:pt idx="9">
                  <c:v>33.200000000000003</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2016/17</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2017/18</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28.378922166817894</c:v>
                </c:pt>
                <c:pt idx="1">
                  <c:v>16.260056952992556</c:v>
                </c:pt>
                <c:pt idx="2">
                  <c:v>18.951020851994503</c:v>
                </c:pt>
                <c:pt idx="3">
                  <c:v>14.489636066017113</c:v>
                </c:pt>
                <c:pt idx="4">
                  <c:v>18.728394313163221</c:v>
                </c:pt>
                <c:pt idx="5">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layout>
        <c:manualLayout>
          <c:xMode val="edge"/>
          <c:yMode val="edge"/>
          <c:x val="0.21873541613749897"/>
          <c:y val="3.416448940346730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167"/>
              <c:pt idx="0">
                <c:v>02-08-18</c:v>
              </c:pt>
              <c:pt idx="1">
                <c:v>03-08-18</c:v>
              </c:pt>
              <c:pt idx="2">
                <c:v>06-08-18</c:v>
              </c:pt>
              <c:pt idx="3">
                <c:v>07-08-18</c:v>
              </c:pt>
              <c:pt idx="4">
                <c:v>08-08-18</c:v>
              </c:pt>
              <c:pt idx="5">
                <c:v>09-08-18</c:v>
              </c:pt>
              <c:pt idx="6">
                <c:v>13-08-18</c:v>
              </c:pt>
              <c:pt idx="7">
                <c:v>14-08-18</c:v>
              </c:pt>
              <c:pt idx="8">
                <c:v>16-08-18</c:v>
              </c:pt>
              <c:pt idx="9">
                <c:v>17-08-18</c:v>
              </c:pt>
              <c:pt idx="10">
                <c:v>20-08-18</c:v>
              </c:pt>
              <c:pt idx="11">
                <c:v>21-08-18</c:v>
              </c:pt>
              <c:pt idx="12">
                <c:v>22-08-18</c:v>
              </c:pt>
              <c:pt idx="13">
                <c:v>23-08-18</c:v>
              </c:pt>
              <c:pt idx="14">
                <c:v>24-08-18</c:v>
              </c:pt>
              <c:pt idx="15">
                <c:v>27-08-18</c:v>
              </c:pt>
              <c:pt idx="16">
                <c:v>28-08-18</c:v>
              </c:pt>
              <c:pt idx="17">
                <c:v>29-08-18</c:v>
              </c:pt>
              <c:pt idx="18">
                <c:v>30-08-18</c:v>
              </c:pt>
              <c:pt idx="19">
                <c:v>31-08-18</c:v>
              </c:pt>
              <c:pt idx="20">
                <c:v>03-09-18</c:v>
              </c:pt>
              <c:pt idx="21">
                <c:v>04-09-18</c:v>
              </c:pt>
              <c:pt idx="22">
                <c:v>05-09-18</c:v>
              </c:pt>
              <c:pt idx="23">
                <c:v>06-09-18</c:v>
              </c:pt>
              <c:pt idx="24">
                <c:v>07-09-18</c:v>
              </c:pt>
              <c:pt idx="25">
                <c:v>10-09-18</c:v>
              </c:pt>
              <c:pt idx="26">
                <c:v>11-09-18</c:v>
              </c:pt>
              <c:pt idx="27">
                <c:v>12-09-18</c:v>
              </c:pt>
              <c:pt idx="28">
                <c:v>13-09-18</c:v>
              </c:pt>
              <c:pt idx="29">
                <c:v>14-09-18</c:v>
              </c:pt>
              <c:pt idx="30">
                <c:v>20-09-18</c:v>
              </c:pt>
              <c:pt idx="31">
                <c:v>21-09-18</c:v>
              </c:pt>
              <c:pt idx="32">
                <c:v>24-09-18</c:v>
              </c:pt>
              <c:pt idx="33">
                <c:v>25-09-18</c:v>
              </c:pt>
              <c:pt idx="34">
                <c:v>26-09-18</c:v>
              </c:pt>
              <c:pt idx="35">
                <c:v>27-09-18</c:v>
              </c:pt>
              <c:pt idx="36">
                <c:v>28-09-18</c:v>
              </c:pt>
              <c:pt idx="37">
                <c:v>01-10-18</c:v>
              </c:pt>
              <c:pt idx="38">
                <c:v>02-10-18</c:v>
              </c:pt>
              <c:pt idx="39">
                <c:v>03-10-18</c:v>
              </c:pt>
              <c:pt idx="40">
                <c:v>04-10-18</c:v>
              </c:pt>
              <c:pt idx="41">
                <c:v>05-10-18</c:v>
              </c:pt>
              <c:pt idx="42">
                <c:v>08-10-18</c:v>
              </c:pt>
              <c:pt idx="43">
                <c:v>09-10-18</c:v>
              </c:pt>
              <c:pt idx="44">
                <c:v>10-10-18</c:v>
              </c:pt>
              <c:pt idx="45">
                <c:v>11-10-18</c:v>
              </c:pt>
              <c:pt idx="46">
                <c:v>12-10-18</c:v>
              </c:pt>
              <c:pt idx="47">
                <c:v>16-10-18</c:v>
              </c:pt>
              <c:pt idx="48">
                <c:v>17-10-18</c:v>
              </c:pt>
              <c:pt idx="49">
                <c:v>18-10-18</c:v>
              </c:pt>
              <c:pt idx="50">
                <c:v>19-10-18</c:v>
              </c:pt>
              <c:pt idx="51">
                <c:v>22-10-18</c:v>
              </c:pt>
              <c:pt idx="52">
                <c:v>23-10-18</c:v>
              </c:pt>
              <c:pt idx="53">
                <c:v>24-10-18</c:v>
              </c:pt>
              <c:pt idx="54">
                <c:v>25-10-18</c:v>
              </c:pt>
              <c:pt idx="55">
                <c:v>26-10-18</c:v>
              </c:pt>
              <c:pt idx="56">
                <c:v>29-10-18</c:v>
              </c:pt>
              <c:pt idx="57">
                <c:v>30-10-18</c:v>
              </c:pt>
              <c:pt idx="58">
                <c:v>31-10-18</c:v>
              </c:pt>
              <c:pt idx="59">
                <c:v>05-11-18</c:v>
              </c:pt>
              <c:pt idx="60">
                <c:v>06-11-18</c:v>
              </c:pt>
              <c:pt idx="61">
                <c:v>07-11-18</c:v>
              </c:pt>
              <c:pt idx="62">
                <c:v>08-11-18</c:v>
              </c:pt>
              <c:pt idx="63">
                <c:v>09-11-18</c:v>
              </c:pt>
              <c:pt idx="64">
                <c:v>12-11-18</c:v>
              </c:pt>
              <c:pt idx="65">
                <c:v>13-11-18</c:v>
              </c:pt>
              <c:pt idx="66">
                <c:v>14-11-18</c:v>
              </c:pt>
              <c:pt idx="67">
                <c:v>15-11-18</c:v>
              </c:pt>
              <c:pt idx="68">
                <c:v>16-11-18</c:v>
              </c:pt>
              <c:pt idx="69">
                <c:v>19-11-18</c:v>
              </c:pt>
              <c:pt idx="70">
                <c:v>20-11-18</c:v>
              </c:pt>
              <c:pt idx="71">
                <c:v>21-11-18</c:v>
              </c:pt>
              <c:pt idx="72">
                <c:v>22-11-18</c:v>
              </c:pt>
              <c:pt idx="73">
                <c:v>23-11-18</c:v>
              </c:pt>
              <c:pt idx="74">
                <c:v>26-11-18</c:v>
              </c:pt>
              <c:pt idx="75">
                <c:v>27-11-18</c:v>
              </c:pt>
              <c:pt idx="76">
                <c:v>28-11-18</c:v>
              </c:pt>
              <c:pt idx="77">
                <c:v>29-11-18</c:v>
              </c:pt>
              <c:pt idx="78">
                <c:v>30-11-18</c:v>
              </c:pt>
              <c:pt idx="79">
                <c:v>03-12-18</c:v>
              </c:pt>
              <c:pt idx="80">
                <c:v>04-12-18</c:v>
              </c:pt>
              <c:pt idx="81">
                <c:v>05-12-18</c:v>
              </c:pt>
              <c:pt idx="82">
                <c:v>06-12-18</c:v>
              </c:pt>
              <c:pt idx="83">
                <c:v>07-12-18</c:v>
              </c:pt>
              <c:pt idx="84">
                <c:v>10-12-18</c:v>
              </c:pt>
              <c:pt idx="85">
                <c:v>11-12-18</c:v>
              </c:pt>
              <c:pt idx="86">
                <c:v>12-12-18</c:v>
              </c:pt>
              <c:pt idx="87">
                <c:v>13-12-18</c:v>
              </c:pt>
              <c:pt idx="88">
                <c:v>14-12-18</c:v>
              </c:pt>
              <c:pt idx="89">
                <c:v>17-12-18</c:v>
              </c:pt>
              <c:pt idx="90">
                <c:v>18-12-18</c:v>
              </c:pt>
              <c:pt idx="91">
                <c:v>19-12-18</c:v>
              </c:pt>
              <c:pt idx="92">
                <c:v>20-12-18</c:v>
              </c:pt>
              <c:pt idx="93">
                <c:v>21-12-18</c:v>
              </c:pt>
              <c:pt idx="94">
                <c:v>24-12-18</c:v>
              </c:pt>
              <c:pt idx="95">
                <c:v>26-12-18</c:v>
              </c:pt>
              <c:pt idx="96">
                <c:v>27-12-18</c:v>
              </c:pt>
              <c:pt idx="97">
                <c:v>28-12-18</c:v>
              </c:pt>
              <c:pt idx="98">
                <c:v>31-12-18</c:v>
              </c:pt>
              <c:pt idx="99">
                <c:v>02-01-19</c:v>
              </c:pt>
              <c:pt idx="100">
                <c:v>03-01-19</c:v>
              </c:pt>
              <c:pt idx="101">
                <c:v>04-01-19</c:v>
              </c:pt>
              <c:pt idx="102">
                <c:v>07-01-19</c:v>
              </c:pt>
              <c:pt idx="103">
                <c:v>08-01-19</c:v>
              </c:pt>
              <c:pt idx="104">
                <c:v>09-01-19</c:v>
              </c:pt>
              <c:pt idx="105">
                <c:v>10-01-19</c:v>
              </c:pt>
              <c:pt idx="106">
                <c:v>11-01-19</c:v>
              </c:pt>
              <c:pt idx="107">
                <c:v>14-01-19</c:v>
              </c:pt>
              <c:pt idx="108">
                <c:v>15-01-19</c:v>
              </c:pt>
              <c:pt idx="109">
                <c:v>16-01-19</c:v>
              </c:pt>
              <c:pt idx="110">
                <c:v>17-01-19</c:v>
              </c:pt>
              <c:pt idx="111">
                <c:v>18-01-19</c:v>
              </c:pt>
              <c:pt idx="112">
                <c:v>21-01-19</c:v>
              </c:pt>
              <c:pt idx="113">
                <c:v>22-01-19</c:v>
              </c:pt>
              <c:pt idx="114">
                <c:v>23-01-19</c:v>
              </c:pt>
              <c:pt idx="115">
                <c:v>24-01-19</c:v>
              </c:pt>
              <c:pt idx="116">
                <c:v>25-01-19</c:v>
              </c:pt>
              <c:pt idx="117">
                <c:v>28-01-19</c:v>
              </c:pt>
              <c:pt idx="118">
                <c:v>29-01-19</c:v>
              </c:pt>
              <c:pt idx="119">
                <c:v>30-01-19</c:v>
              </c:pt>
              <c:pt idx="120">
                <c:v>31-01-19</c:v>
              </c:pt>
              <c:pt idx="121">
                <c:v>01-02-19</c:v>
              </c:pt>
              <c:pt idx="122">
                <c:v>04-02-19</c:v>
              </c:pt>
              <c:pt idx="123">
                <c:v>05-02-19</c:v>
              </c:pt>
              <c:pt idx="124">
                <c:v>06-02-19</c:v>
              </c:pt>
              <c:pt idx="125">
                <c:v>07-02-19</c:v>
              </c:pt>
              <c:pt idx="126">
                <c:v>08-02-19</c:v>
              </c:pt>
              <c:pt idx="127">
                <c:v>11-02-19</c:v>
              </c:pt>
              <c:pt idx="128">
                <c:v>12-02-19</c:v>
              </c:pt>
              <c:pt idx="129">
                <c:v>13-02-19</c:v>
              </c:pt>
              <c:pt idx="130">
                <c:v>14-02-19</c:v>
              </c:pt>
              <c:pt idx="131">
                <c:v>15-02-19</c:v>
              </c:pt>
              <c:pt idx="132">
                <c:v>18-02-19</c:v>
              </c:pt>
              <c:pt idx="133">
                <c:v>19-02-19</c:v>
              </c:pt>
              <c:pt idx="134">
                <c:v>20-02-19</c:v>
              </c:pt>
              <c:pt idx="135">
                <c:v>21-02-19</c:v>
              </c:pt>
              <c:pt idx="136">
                <c:v>22-02-19</c:v>
              </c:pt>
              <c:pt idx="137">
                <c:v>25-02-19</c:v>
              </c:pt>
              <c:pt idx="138">
                <c:v>26-02-19</c:v>
              </c:pt>
              <c:pt idx="139">
                <c:v>27-02-19</c:v>
              </c:pt>
              <c:pt idx="140">
                <c:v>28-02-19</c:v>
              </c:pt>
              <c:pt idx="141">
                <c:v>01-03-19</c:v>
              </c:pt>
              <c:pt idx="142">
                <c:v>04-03-19</c:v>
              </c:pt>
              <c:pt idx="143">
                <c:v>05-03-19</c:v>
              </c:pt>
              <c:pt idx="144">
                <c:v>06-03-19</c:v>
              </c:pt>
              <c:pt idx="145">
                <c:v>07-03-19</c:v>
              </c:pt>
              <c:pt idx="146">
                <c:v>08-03-19</c:v>
              </c:pt>
              <c:pt idx="147">
                <c:v>11-03-19</c:v>
              </c:pt>
              <c:pt idx="148">
                <c:v>12-03-19</c:v>
              </c:pt>
              <c:pt idx="149">
                <c:v>13-03-19</c:v>
              </c:pt>
              <c:pt idx="150">
                <c:v>14-03-19</c:v>
              </c:pt>
              <c:pt idx="151">
                <c:v>15-03-19</c:v>
              </c:pt>
              <c:pt idx="152">
                <c:v>18-03-19</c:v>
              </c:pt>
              <c:pt idx="153">
                <c:v>19-03-19</c:v>
              </c:pt>
              <c:pt idx="154">
                <c:v>20-03-19</c:v>
              </c:pt>
              <c:pt idx="155">
                <c:v>21-03-19</c:v>
              </c:pt>
              <c:pt idx="156">
                <c:v>22-03-19</c:v>
              </c:pt>
              <c:pt idx="157">
                <c:v>25-03-19</c:v>
              </c:pt>
              <c:pt idx="158">
                <c:v>26-03-19</c:v>
              </c:pt>
              <c:pt idx="159">
                <c:v>27-03-19</c:v>
              </c:pt>
              <c:pt idx="160">
                <c:v>28-03-19</c:v>
              </c:pt>
              <c:pt idx="161">
                <c:v>29-03-19</c:v>
              </c:pt>
              <c:pt idx="162">
                <c:v>01-04-19</c:v>
              </c:pt>
              <c:pt idx="163">
                <c:v>02-04-19</c:v>
              </c:pt>
              <c:pt idx="164">
                <c:v>03-04-19</c:v>
              </c:pt>
              <c:pt idx="165">
                <c:v>04-04-19</c:v>
              </c:pt>
              <c:pt idx="166">
                <c:v>05-04-19</c:v>
              </c:pt>
            </c:strLit>
          </c:cat>
          <c:val>
            <c:numLit>
              <c:formatCode>General</c:formatCode>
              <c:ptCount val="167"/>
              <c:pt idx="0">
                <c:v>6871.9705954422934</c:v>
              </c:pt>
              <c:pt idx="1">
                <c:v>7464.5749185667755</c:v>
              </c:pt>
              <c:pt idx="2">
                <c:v>7118.8726039900903</c:v>
              </c:pt>
              <c:pt idx="3">
                <c:v>7543.6054721977052</c:v>
              </c:pt>
              <c:pt idx="4">
                <c:v>7819.1178082191782</c:v>
              </c:pt>
              <c:pt idx="5">
                <c:v>7605.6960985626283</c:v>
              </c:pt>
              <c:pt idx="6">
                <c:v>7821.2784011220192</c:v>
              </c:pt>
              <c:pt idx="7">
                <c:v>7967.9749703312118</c:v>
              </c:pt>
              <c:pt idx="8">
                <c:v>8461.3296120569357</c:v>
              </c:pt>
              <c:pt idx="9">
                <c:v>8113.245508982036</c:v>
              </c:pt>
              <c:pt idx="10">
                <c:v>8412.7843295638122</c:v>
              </c:pt>
              <c:pt idx="11">
                <c:v>8780.0483602001113</c:v>
              </c:pt>
              <c:pt idx="12">
                <c:v>10163.07861060329</c:v>
              </c:pt>
              <c:pt idx="13">
                <c:v>10882.203899721448</c:v>
              </c:pt>
              <c:pt idx="14">
                <c:v>11494.489022111491</c:v>
              </c:pt>
              <c:pt idx="15">
                <c:v>11922.628536285363</c:v>
              </c:pt>
              <c:pt idx="16">
                <c:v>11215.422744128553</c:v>
              </c:pt>
              <c:pt idx="17">
                <c:v>11915.048210966543</c:v>
              </c:pt>
              <c:pt idx="18">
                <c:v>11892.54725848564</c:v>
              </c:pt>
              <c:pt idx="19">
                <c:v>11789.282711508145</c:v>
              </c:pt>
              <c:pt idx="20">
                <c:v>11352.423019022855</c:v>
              </c:pt>
              <c:pt idx="21">
                <c:v>11824.995154297372</c:v>
              </c:pt>
              <c:pt idx="22">
                <c:v>11173.960507069722</c:v>
              </c:pt>
              <c:pt idx="23">
                <c:v>11601.867072290399</c:v>
              </c:pt>
              <c:pt idx="24">
                <c:v>11533.14559659091</c:v>
              </c:pt>
              <c:pt idx="25">
                <c:v>11005.526847757423</c:v>
              </c:pt>
              <c:pt idx="26">
                <c:v>11399.49774132192</c:v>
              </c:pt>
              <c:pt idx="27">
                <c:v>11796.896907216495</c:v>
              </c:pt>
              <c:pt idx="28">
                <c:v>10652.953914767097</c:v>
              </c:pt>
              <c:pt idx="29">
                <c:v>11305.929104477613</c:v>
              </c:pt>
              <c:pt idx="30">
                <c:v>11887.869986168742</c:v>
              </c:pt>
              <c:pt idx="31">
                <c:v>11585.875718390804</c:v>
              </c:pt>
              <c:pt idx="32">
                <c:v>13201.225357557016</c:v>
              </c:pt>
              <c:pt idx="33">
                <c:v>13409.243704839062</c:v>
              </c:pt>
              <c:pt idx="34">
                <c:v>12615.649920255184</c:v>
              </c:pt>
              <c:pt idx="35">
                <c:v>13860.351738926489</c:v>
              </c:pt>
              <c:pt idx="36">
                <c:v>13714.567422434367</c:v>
              </c:pt>
              <c:pt idx="37">
                <c:v>12870.286466398265</c:v>
              </c:pt>
              <c:pt idx="38">
                <c:v>14691.138778747027</c:v>
              </c:pt>
              <c:pt idx="39">
                <c:v>15016.000482858522</c:v>
              </c:pt>
              <c:pt idx="40">
                <c:v>14863.704154427192</c:v>
              </c:pt>
              <c:pt idx="41">
                <c:v>15367.476793248945</c:v>
              </c:pt>
              <c:pt idx="42">
                <c:v>15172.122045718714</c:v>
              </c:pt>
              <c:pt idx="43">
                <c:v>15254.865083375442</c:v>
              </c:pt>
              <c:pt idx="44">
                <c:v>14539.811934294334</c:v>
              </c:pt>
              <c:pt idx="45">
                <c:v>15178.024045261669</c:v>
              </c:pt>
              <c:pt idx="46">
                <c:v>14314.132577100319</c:v>
              </c:pt>
              <c:pt idx="47">
                <c:v>14167.377615062762</c:v>
              </c:pt>
              <c:pt idx="48">
                <c:v>14222.717179294823</c:v>
              </c:pt>
              <c:pt idx="49">
                <c:v>14725.141735918744</c:v>
              </c:pt>
              <c:pt idx="50">
                <c:v>14475.778266331658</c:v>
              </c:pt>
              <c:pt idx="51">
                <c:v>14331.561133200796</c:v>
              </c:pt>
              <c:pt idx="52">
                <c:v>14856.083697688944</c:v>
              </c:pt>
              <c:pt idx="53">
                <c:v>13945.89389617798</c:v>
              </c:pt>
              <c:pt idx="54">
                <c:v>14638.579259936045</c:v>
              </c:pt>
              <c:pt idx="55">
                <c:v>13986.522637013502</c:v>
              </c:pt>
              <c:pt idx="56">
                <c:v>12002.205649717514</c:v>
              </c:pt>
              <c:pt idx="57">
                <c:v>13625.138255033557</c:v>
              </c:pt>
              <c:pt idx="58">
                <c:v>13081.145790554414</c:v>
              </c:pt>
              <c:pt idx="59">
                <c:v>13063.836702954899</c:v>
              </c:pt>
              <c:pt idx="60">
                <c:v>13227.447516641065</c:v>
              </c:pt>
              <c:pt idx="61">
                <c:v>13737.167446211413</c:v>
              </c:pt>
              <c:pt idx="62">
                <c:v>11884.196972852878</c:v>
              </c:pt>
              <c:pt idx="63">
                <c:v>11594.130911583276</c:v>
              </c:pt>
              <c:pt idx="64">
                <c:v>12392.042128603105</c:v>
              </c:pt>
              <c:pt idx="65">
                <c:v>11168.487255483105</c:v>
              </c:pt>
              <c:pt idx="66">
                <c:v>11429.170803533867</c:v>
              </c:pt>
              <c:pt idx="67">
                <c:v>10445.83766039988</c:v>
              </c:pt>
              <c:pt idx="68">
                <c:v>11710.269061121613</c:v>
              </c:pt>
              <c:pt idx="69">
                <c:v>10302.849385245901</c:v>
              </c:pt>
              <c:pt idx="70">
                <c:v>8933.7380339680913</c:v>
              </c:pt>
              <c:pt idx="71">
                <c:v>9645.4100759921184</c:v>
              </c:pt>
              <c:pt idx="72">
                <c:v>9246.7858695652176</c:v>
              </c:pt>
              <c:pt idx="73">
                <c:v>8843.6920077972718</c:v>
              </c:pt>
              <c:pt idx="74">
                <c:v>7453.7915057915061</c:v>
              </c:pt>
              <c:pt idx="75">
                <c:v>7571.3632385120354</c:v>
              </c:pt>
              <c:pt idx="76">
                <c:v>7841.1240875912408</c:v>
              </c:pt>
              <c:pt idx="77">
                <c:v>7133.2929384965828</c:v>
              </c:pt>
              <c:pt idx="78">
                <c:v>6539.838042269188</c:v>
              </c:pt>
              <c:pt idx="79">
                <c:v>7576.7543520309482</c:v>
              </c:pt>
              <c:pt idx="80">
                <c:v>6339.4933029353097</c:v>
              </c:pt>
              <c:pt idx="81">
                <c:v>5550.1126871552406</c:v>
              </c:pt>
              <c:pt idx="82">
                <c:v>4976.6402920451656</c:v>
              </c:pt>
              <c:pt idx="83">
                <c:v>5347.3811349693251</c:v>
              </c:pt>
              <c:pt idx="84">
                <c:v>5941.0931480462305</c:v>
              </c:pt>
              <c:pt idx="85">
                <c:v>5492.9783705839945</c:v>
              </c:pt>
              <c:pt idx="86">
                <c:v>4641.3015873015875</c:v>
              </c:pt>
              <c:pt idx="87">
                <c:v>5811.9016152716595</c:v>
              </c:pt>
              <c:pt idx="88">
                <c:v>4507.4365482233507</c:v>
              </c:pt>
              <c:pt idx="89">
                <c:v>5407.8933054393301</c:v>
              </c:pt>
              <c:pt idx="90">
                <c:v>4383.5924617196706</c:v>
              </c:pt>
              <c:pt idx="91">
                <c:v>4420.5086419753088</c:v>
              </c:pt>
              <c:pt idx="92">
                <c:v>4385.1822178798238</c:v>
              </c:pt>
              <c:pt idx="93">
                <c:v>5008.3182805036904</c:v>
              </c:pt>
              <c:pt idx="94">
                <c:v>5537.903605592347</c:v>
              </c:pt>
              <c:pt idx="95">
                <c:v>3733.8240802675587</c:v>
              </c:pt>
              <c:pt idx="96">
                <c:v>4201.0911091549297</c:v>
              </c:pt>
              <c:pt idx="97">
                <c:v>4709.583877995643</c:v>
              </c:pt>
              <c:pt idx="98">
                <c:v>5091.451721809588</c:v>
              </c:pt>
              <c:pt idx="99">
                <c:v>3732.7663734115349</c:v>
              </c:pt>
              <c:pt idx="100">
                <c:v>3967.2385489190178</c:v>
              </c:pt>
              <c:pt idx="101">
                <c:v>3652.0060569351908</c:v>
              </c:pt>
              <c:pt idx="102">
                <c:v>3956.8541666666665</c:v>
              </c:pt>
              <c:pt idx="103">
                <c:v>3928.2110469909317</c:v>
              </c:pt>
              <c:pt idx="104">
                <c:v>4205.0346954510405</c:v>
              </c:pt>
              <c:pt idx="105">
                <c:v>4083.1553643724696</c:v>
              </c:pt>
              <c:pt idx="106">
                <c:v>4270.9818080044779</c:v>
              </c:pt>
              <c:pt idx="107">
                <c:v>4438.2534611288602</c:v>
              </c:pt>
              <c:pt idx="108">
                <c:v>4403.2120125504262</c:v>
              </c:pt>
              <c:pt idx="109">
                <c:v>3620.8972089857048</c:v>
              </c:pt>
              <c:pt idx="110">
                <c:v>3995.5590887517797</c:v>
              </c:pt>
              <c:pt idx="111">
                <c:v>4394.3813670004356</c:v>
              </c:pt>
              <c:pt idx="112">
                <c:v>4720.8842345773037</c:v>
              </c:pt>
              <c:pt idx="113">
                <c:v>4834.5358333333334</c:v>
              </c:pt>
              <c:pt idx="114">
                <c:v>4569.9089448312798</c:v>
              </c:pt>
              <c:pt idx="115">
                <c:v>4602.5832006369428</c:v>
              </c:pt>
              <c:pt idx="116">
                <c:v>4975.9255952380954</c:v>
              </c:pt>
              <c:pt idx="117">
                <c:v>5702.8010204081629</c:v>
              </c:pt>
              <c:pt idx="118">
                <c:v>5210.6828769922358</c:v>
              </c:pt>
              <c:pt idx="119">
                <c:v>4859.9614197530864</c:v>
              </c:pt>
              <c:pt idx="120">
                <c:v>4828.1320669380375</c:v>
              </c:pt>
              <c:pt idx="121">
                <c:v>4998.5002785515317</c:v>
              </c:pt>
              <c:pt idx="122">
                <c:v>5155.6457867263234</c:v>
              </c:pt>
              <c:pt idx="123">
                <c:v>5767.9269535673839</c:v>
              </c:pt>
              <c:pt idx="124">
                <c:v>5749.9816681943175</c:v>
              </c:pt>
              <c:pt idx="125">
                <c:v>5939.7803764974333</c:v>
              </c:pt>
              <c:pt idx="126">
                <c:v>5825.2957947255882</c:v>
              </c:pt>
              <c:pt idx="127">
                <c:v>6507.8860028860026</c:v>
              </c:pt>
              <c:pt idx="128">
                <c:v>6306.7163826998685</c:v>
              </c:pt>
              <c:pt idx="129">
                <c:v>5976.6123508043593</c:v>
              </c:pt>
              <c:pt idx="130">
                <c:v>5936.7934999999998</c:v>
              </c:pt>
              <c:pt idx="131">
                <c:v>5765.297720797721</c:v>
              </c:pt>
              <c:pt idx="132">
                <c:v>6479.9518970189702</c:v>
              </c:pt>
              <c:pt idx="133">
                <c:v>6076.5969026548673</c:v>
              </c:pt>
              <c:pt idx="134">
                <c:v>6081.3099558607164</c:v>
              </c:pt>
              <c:pt idx="135">
                <c:v>5917.6267237280072</c:v>
              </c:pt>
              <c:pt idx="136">
                <c:v>5652.9533201840895</c:v>
              </c:pt>
              <c:pt idx="137">
                <c:v>6136.6203630623522</c:v>
              </c:pt>
              <c:pt idx="138">
                <c:v>5687.6758436944938</c:v>
              </c:pt>
              <c:pt idx="139">
                <c:v>5933.6437466161342</c:v>
              </c:pt>
              <c:pt idx="140">
                <c:v>5547.8825992430957</c:v>
              </c:pt>
              <c:pt idx="141">
                <c:v>5689.3837137569399</c:v>
              </c:pt>
              <c:pt idx="142">
                <c:v>5954.7694805194806</c:v>
              </c:pt>
              <c:pt idx="143">
                <c:v>5855.0320823244556</c:v>
              </c:pt>
              <c:pt idx="144">
                <c:v>5507.6695869837295</c:v>
              </c:pt>
              <c:pt idx="145">
                <c:v>6082.7561061946899</c:v>
              </c:pt>
              <c:pt idx="146">
                <c:v>6388.336629001883</c:v>
              </c:pt>
              <c:pt idx="147">
                <c:v>6381.4484679665738</c:v>
              </c:pt>
              <c:pt idx="148">
                <c:v>6056.6437500000002</c:v>
              </c:pt>
              <c:pt idx="149">
                <c:v>6053.4764556962027</c:v>
              </c:pt>
              <c:pt idx="150">
                <c:v>5919.4106862231538</c:v>
              </c:pt>
              <c:pt idx="151">
                <c:v>6219.0130674002748</c:v>
              </c:pt>
              <c:pt idx="152">
                <c:v>5443.0607675906185</c:v>
              </c:pt>
              <c:pt idx="153">
                <c:v>5584.6097560975613</c:v>
              </c:pt>
              <c:pt idx="154">
                <c:v>5600.7722513089002</c:v>
              </c:pt>
              <c:pt idx="155">
                <c:v>5437.1176825588409</c:v>
              </c:pt>
              <c:pt idx="156">
                <c:v>5893.0874263261294</c:v>
              </c:pt>
              <c:pt idx="157">
                <c:v>5595.961424332344</c:v>
              </c:pt>
              <c:pt idx="158">
                <c:v>5692.1242672919107</c:v>
              </c:pt>
              <c:pt idx="159">
                <c:v>5283.839419978518</c:v>
              </c:pt>
              <c:pt idx="160">
                <c:v>5598.5693779904304</c:v>
              </c:pt>
              <c:pt idx="161">
                <c:v>5679.9128289473683</c:v>
              </c:pt>
              <c:pt idx="162">
                <c:v>5370.5180878552974</c:v>
              </c:pt>
              <c:pt idx="163">
                <c:v>5404.6769406392696</c:v>
              </c:pt>
              <c:pt idx="164">
                <c:v>5523.6275933609959</c:v>
              </c:pt>
              <c:pt idx="165">
                <c:v>5635.3203579418341</c:v>
              </c:pt>
              <c:pt idx="166">
                <c:v>5414.861514319341</c:v>
              </c:pt>
            </c:numLit>
          </c:val>
          <c:smooth val="0"/>
          <c:extLst>
            <c:ext xmlns:c16="http://schemas.microsoft.com/office/drawing/2014/chart" uri="{C3380CC4-5D6E-409C-BE32-E72D297353CC}">
              <c16:uniqueId val="{00000001-91FF-4AA2-B102-AB7302FB4C87}"/>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mayorista3'!$C$6:$C$35</c:f>
              <c:numCache>
                <c:formatCode>#,##0</c:formatCode>
                <c:ptCount val="30"/>
                <c:pt idx="0">
                  <c:v>7500</c:v>
                </c:pt>
                <c:pt idx="1">
                  <c:v>7773</c:v>
                </c:pt>
                <c:pt idx="2">
                  <c:v>7500</c:v>
                </c:pt>
                <c:pt idx="3">
                  <c:v>7050</c:v>
                </c:pt>
                <c:pt idx="5">
                  <c:v>7378.2</c:v>
                </c:pt>
                <c:pt idx="6">
                  <c:v>8500</c:v>
                </c:pt>
                <c:pt idx="8">
                  <c:v>9357</c:v>
                </c:pt>
                <c:pt idx="11">
                  <c:v>8500</c:v>
                </c:pt>
                <c:pt idx="12">
                  <c:v>7308</c:v>
                </c:pt>
                <c:pt idx="13">
                  <c:v>8500</c:v>
                </c:pt>
                <c:pt idx="14">
                  <c:v>8500</c:v>
                </c:pt>
                <c:pt idx="16">
                  <c:v>8524.5365853658532</c:v>
                </c:pt>
                <c:pt idx="17">
                  <c:v>8773</c:v>
                </c:pt>
                <c:pt idx="19">
                  <c:v>8750</c:v>
                </c:pt>
                <c:pt idx="20">
                  <c:v>8250</c:v>
                </c:pt>
                <c:pt idx="21">
                  <c:v>8535.0930232558148</c:v>
                </c:pt>
                <c:pt idx="23">
                  <c:v>8250</c:v>
                </c:pt>
                <c:pt idx="24">
                  <c:v>8267.2413793103442</c:v>
                </c:pt>
                <c:pt idx="27">
                  <c:v>8500</c:v>
                </c:pt>
                <c:pt idx="28">
                  <c:v>8000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mayorista3'!$D$6:$D$35</c:f>
              <c:numCache>
                <c:formatCode>#,##0</c:formatCode>
                <c:ptCount val="30"/>
                <c:pt idx="0">
                  <c:v>6250</c:v>
                </c:pt>
                <c:pt idx="1">
                  <c:v>6250</c:v>
                </c:pt>
                <c:pt idx="2">
                  <c:v>5750</c:v>
                </c:pt>
                <c:pt idx="3">
                  <c:v>5750</c:v>
                </c:pt>
                <c:pt idx="4">
                  <c:v>6250</c:v>
                </c:pt>
                <c:pt idx="5">
                  <c:v>6250</c:v>
                </c:pt>
                <c:pt idx="6">
                  <c:v>6250</c:v>
                </c:pt>
                <c:pt idx="7">
                  <c:v>6250</c:v>
                </c:pt>
                <c:pt idx="8">
                  <c:v>5750</c:v>
                </c:pt>
                <c:pt idx="10">
                  <c:v>6750</c:v>
                </c:pt>
                <c:pt idx="11">
                  <c:v>6750</c:v>
                </c:pt>
                <c:pt idx="12">
                  <c:v>6750</c:v>
                </c:pt>
                <c:pt idx="13">
                  <c:v>6750</c:v>
                </c:pt>
                <c:pt idx="14">
                  <c:v>6750</c:v>
                </c:pt>
                <c:pt idx="15">
                  <c:v>6750</c:v>
                </c:pt>
                <c:pt idx="16">
                  <c:v>6750</c:v>
                </c:pt>
                <c:pt idx="17">
                  <c:v>6750</c:v>
                </c:pt>
                <c:pt idx="18">
                  <c:v>6750</c:v>
                </c:pt>
                <c:pt idx="19">
                  <c:v>6750</c:v>
                </c:pt>
                <c:pt idx="20">
                  <c:v>6750</c:v>
                </c:pt>
                <c:pt idx="21">
                  <c:v>6750</c:v>
                </c:pt>
                <c:pt idx="22">
                  <c:v>6750</c:v>
                </c:pt>
                <c:pt idx="23">
                  <c:v>6393</c:v>
                </c:pt>
                <c:pt idx="24">
                  <c:v>6417</c:v>
                </c:pt>
                <c:pt idx="25">
                  <c:v>6250</c:v>
                </c:pt>
                <c:pt idx="26">
                  <c:v>6250</c:v>
                </c:pt>
                <c:pt idx="27">
                  <c:v>6250</c:v>
                </c:pt>
                <c:pt idx="28">
                  <c:v>6250</c:v>
                </c:pt>
                <c:pt idx="29">
                  <c:v>6250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mayorista3'!$E$6:$E$35</c:f>
              <c:numCache>
                <c:formatCode>#,##0</c:formatCode>
                <c:ptCount val="30"/>
                <c:pt idx="0">
                  <c:v>5742</c:v>
                </c:pt>
                <c:pt idx="1">
                  <c:v>5822.5394736842109</c:v>
                </c:pt>
                <c:pt idx="2">
                  <c:v>5934.4426229508199</c:v>
                </c:pt>
                <c:pt idx="3">
                  <c:v>5935.7345132743367</c:v>
                </c:pt>
                <c:pt idx="4">
                  <c:v>5758</c:v>
                </c:pt>
                <c:pt idx="5">
                  <c:v>5242</c:v>
                </c:pt>
                <c:pt idx="6">
                  <c:v>5759.333333333333</c:v>
                </c:pt>
                <c:pt idx="7">
                  <c:v>5591.2253521126759</c:v>
                </c:pt>
                <c:pt idx="8">
                  <c:v>5582.6116504854372</c:v>
                </c:pt>
                <c:pt idx="9">
                  <c:v>5563.5272727272732</c:v>
                </c:pt>
                <c:pt idx="10">
                  <c:v>5500</c:v>
                </c:pt>
                <c:pt idx="11">
                  <c:v>5491.9375</c:v>
                </c:pt>
                <c:pt idx="12">
                  <c:v>5485</c:v>
                </c:pt>
                <c:pt idx="13">
                  <c:v>5499.8831168831166</c:v>
                </c:pt>
                <c:pt idx="14">
                  <c:v>5470.1343283582091</c:v>
                </c:pt>
                <c:pt idx="15">
                  <c:v>5492</c:v>
                </c:pt>
                <c:pt idx="16">
                  <c:v>5492</c:v>
                </c:pt>
                <c:pt idx="17">
                  <c:v>5757</c:v>
                </c:pt>
                <c:pt idx="18">
                  <c:v>5519</c:v>
                </c:pt>
                <c:pt idx="19">
                  <c:v>5704.9743589743593</c:v>
                </c:pt>
                <c:pt idx="20">
                  <c:v>5750</c:v>
                </c:pt>
                <c:pt idx="21">
                  <c:v>5755.0204081632655</c:v>
                </c:pt>
                <c:pt idx="22">
                  <c:v>5763.4210526315792</c:v>
                </c:pt>
                <c:pt idx="23">
                  <c:v>5650</c:v>
                </c:pt>
                <c:pt idx="24">
                  <c:v>5686</c:v>
                </c:pt>
                <c:pt idx="25">
                  <c:v>5295.0256410256407</c:v>
                </c:pt>
                <c:pt idx="26">
                  <c:v>5288.1764705882351</c:v>
                </c:pt>
                <c:pt idx="27">
                  <c:v>5466</c:v>
                </c:pt>
                <c:pt idx="28">
                  <c:v>5242.530303030303</c:v>
                </c:pt>
                <c:pt idx="29">
                  <c:v>5750</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mayorista3'!$F$6:$F$35</c:f>
              <c:numCache>
                <c:formatCode>#,##0</c:formatCode>
                <c:ptCount val="30"/>
                <c:pt idx="0">
                  <c:v>6018.6172839506171</c:v>
                </c:pt>
                <c:pt idx="1">
                  <c:v>5480.8037974683548</c:v>
                </c:pt>
                <c:pt idx="2">
                  <c:v>5504.5648148148148</c:v>
                </c:pt>
                <c:pt idx="3">
                  <c:v>5459.0219780219777</c:v>
                </c:pt>
                <c:pt idx="4">
                  <c:v>5591.2782608695652</c:v>
                </c:pt>
                <c:pt idx="5">
                  <c:v>5754.1475409836066</c:v>
                </c:pt>
                <c:pt idx="6">
                  <c:v>5532.166666666667</c:v>
                </c:pt>
                <c:pt idx="7">
                  <c:v>5430.6732673267325</c:v>
                </c:pt>
                <c:pt idx="8">
                  <c:v>5978.9633507853405</c:v>
                </c:pt>
                <c:pt idx="9">
                  <c:v>6580.5354838709682</c:v>
                </c:pt>
                <c:pt idx="10">
                  <c:v>6499.7851851851856</c:v>
                </c:pt>
                <c:pt idx="11">
                  <c:v>5876.6066350710898</c:v>
                </c:pt>
                <c:pt idx="12">
                  <c:v>5989.2992700729928</c:v>
                </c:pt>
                <c:pt idx="13">
                  <c:v>5777.7142857142853</c:v>
                </c:pt>
                <c:pt idx="14">
                  <c:v>5881.1374999999998</c:v>
                </c:pt>
                <c:pt idx="15">
                  <c:v>5405.0633802816901</c:v>
                </c:pt>
                <c:pt idx="16">
                  <c:v>5234.5034013605446</c:v>
                </c:pt>
                <c:pt idx="17">
                  <c:v>5288.0384615384619</c:v>
                </c:pt>
                <c:pt idx="18">
                  <c:v>5422.8028673835124</c:v>
                </c:pt>
                <c:pt idx="19">
                  <c:v>5363.1452991452988</c:v>
                </c:pt>
                <c:pt idx="20">
                  <c:v>5333.5083333333332</c:v>
                </c:pt>
                <c:pt idx="21">
                  <c:v>5334.4375</c:v>
                </c:pt>
                <c:pt idx="22">
                  <c:v>5154.4044117647063</c:v>
                </c:pt>
                <c:pt idx="23">
                  <c:v>5339.4259259259261</c:v>
                </c:pt>
                <c:pt idx="24">
                  <c:v>5187.9574468085102</c:v>
                </c:pt>
                <c:pt idx="25">
                  <c:v>5468.0295566502464</c:v>
                </c:pt>
                <c:pt idx="26">
                  <c:v>5312.51</c:v>
                </c:pt>
                <c:pt idx="27">
                  <c:v>5317.4434782608696</c:v>
                </c:pt>
                <c:pt idx="28">
                  <c:v>5358.5724137931038</c:v>
                </c:pt>
                <c:pt idx="29">
                  <c:v>5349.201058201058</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mayorista3'!$G$6:$G$35</c:f>
              <c:numCache>
                <c:formatCode>#,##0</c:formatCode>
                <c:ptCount val="30"/>
                <c:pt idx="0">
                  <c:v>7455</c:v>
                </c:pt>
                <c:pt idx="1">
                  <c:v>6855</c:v>
                </c:pt>
                <c:pt idx="2">
                  <c:v>6908.2068965517237</c:v>
                </c:pt>
                <c:pt idx="3">
                  <c:v>6834.9230769230771</c:v>
                </c:pt>
                <c:pt idx="4">
                  <c:v>6638.5212765957449</c:v>
                </c:pt>
                <c:pt idx="5">
                  <c:v>7232.5581395348836</c:v>
                </c:pt>
                <c:pt idx="6">
                  <c:v>7273.6105263157897</c:v>
                </c:pt>
                <c:pt idx="7">
                  <c:v>7000</c:v>
                </c:pt>
                <c:pt idx="8">
                  <c:v>7410.4631578947365</c:v>
                </c:pt>
                <c:pt idx="9">
                  <c:v>7530.2048192771081</c:v>
                </c:pt>
                <c:pt idx="10">
                  <c:v>7229.25</c:v>
                </c:pt>
                <c:pt idx="11">
                  <c:v>7663.3157894736842</c:v>
                </c:pt>
                <c:pt idx="12">
                  <c:v>7263.7472527472528</c:v>
                </c:pt>
                <c:pt idx="13">
                  <c:v>7067.4729729729734</c:v>
                </c:pt>
                <c:pt idx="14">
                  <c:v>7185.4722222222226</c:v>
                </c:pt>
                <c:pt idx="15">
                  <c:v>7538</c:v>
                </c:pt>
                <c:pt idx="16">
                  <c:v>6914.5714285714284</c:v>
                </c:pt>
                <c:pt idx="17">
                  <c:v>7053.6129032258068</c:v>
                </c:pt>
                <c:pt idx="18">
                  <c:v>6589.7435897435898</c:v>
                </c:pt>
                <c:pt idx="19">
                  <c:v>7230.0575539568345</c:v>
                </c:pt>
                <c:pt idx="20">
                  <c:v>7545</c:v>
                </c:pt>
                <c:pt idx="21">
                  <c:v>7224.04</c:v>
                </c:pt>
                <c:pt idx="22">
                  <c:v>7045.515151515152</c:v>
                </c:pt>
                <c:pt idx="23">
                  <c:v>7079.5317460317465</c:v>
                </c:pt>
                <c:pt idx="24">
                  <c:v>7415.3246753246749</c:v>
                </c:pt>
                <c:pt idx="25">
                  <c:v>7538.4615384615381</c:v>
                </c:pt>
                <c:pt idx="26">
                  <c:v>7129.68</c:v>
                </c:pt>
                <c:pt idx="27">
                  <c:v>6455.8823529411766</c:v>
                </c:pt>
                <c:pt idx="28">
                  <c:v>7017.7345132743367</c:v>
                </c:pt>
                <c:pt idx="29">
                  <c:v>6817.3217391304352</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mayorista3'!$H$6:$H$35</c:f>
              <c:numCache>
                <c:formatCode>#,##0</c:formatCode>
                <c:ptCount val="30"/>
                <c:pt idx="0">
                  <c:v>6000</c:v>
                </c:pt>
                <c:pt idx="1">
                  <c:v>5500</c:v>
                </c:pt>
                <c:pt idx="2">
                  <c:v>5500</c:v>
                </c:pt>
                <c:pt idx="3">
                  <c:v>5166.666666666667</c:v>
                </c:pt>
                <c:pt idx="4">
                  <c:v>5000</c:v>
                </c:pt>
                <c:pt idx="5">
                  <c:v>5500</c:v>
                </c:pt>
                <c:pt idx="6">
                  <c:v>5250</c:v>
                </c:pt>
                <c:pt idx="7">
                  <c:v>5500</c:v>
                </c:pt>
                <c:pt idx="8">
                  <c:v>5650</c:v>
                </c:pt>
                <c:pt idx="9">
                  <c:v>5500</c:v>
                </c:pt>
                <c:pt idx="10">
                  <c:v>5800</c:v>
                </c:pt>
                <c:pt idx="11">
                  <c:v>5750</c:v>
                </c:pt>
                <c:pt idx="12">
                  <c:v>5000</c:v>
                </c:pt>
                <c:pt idx="13">
                  <c:v>5250</c:v>
                </c:pt>
                <c:pt idx="14">
                  <c:v>5750</c:v>
                </c:pt>
                <c:pt idx="15">
                  <c:v>5000</c:v>
                </c:pt>
                <c:pt idx="16">
                  <c:v>4666.666666666667</c:v>
                </c:pt>
                <c:pt idx="17">
                  <c:v>4833.333333333333</c:v>
                </c:pt>
                <c:pt idx="18">
                  <c:v>4500</c:v>
                </c:pt>
                <c:pt idx="19">
                  <c:v>5250</c:v>
                </c:pt>
                <c:pt idx="20">
                  <c:v>5000</c:v>
                </c:pt>
                <c:pt idx="21">
                  <c:v>5000</c:v>
                </c:pt>
                <c:pt idx="22">
                  <c:v>5000</c:v>
                </c:pt>
                <c:pt idx="23">
                  <c:v>4750</c:v>
                </c:pt>
                <c:pt idx="24">
                  <c:v>5000</c:v>
                </c:pt>
                <c:pt idx="25">
                  <c:v>4500</c:v>
                </c:pt>
                <c:pt idx="26">
                  <c:v>4500</c:v>
                </c:pt>
                <c:pt idx="27">
                  <c:v>4666.666666666667</c:v>
                </c:pt>
                <c:pt idx="28">
                  <c:v>4666.666666666667</c:v>
                </c:pt>
                <c:pt idx="29">
                  <c:v>4750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mayorista3'!$I$6:$I$35</c:f>
              <c:numCache>
                <c:formatCode>#,##0</c:formatCode>
                <c:ptCount val="30"/>
                <c:pt idx="0">
                  <c:v>5278</c:v>
                </c:pt>
                <c:pt idx="1">
                  <c:v>5200</c:v>
                </c:pt>
                <c:pt idx="2">
                  <c:v>4733</c:v>
                </c:pt>
                <c:pt idx="3">
                  <c:v>5708</c:v>
                </c:pt>
                <c:pt idx="4">
                  <c:v>5227</c:v>
                </c:pt>
                <c:pt idx="5">
                  <c:v>5267</c:v>
                </c:pt>
                <c:pt idx="6">
                  <c:v>5222</c:v>
                </c:pt>
                <c:pt idx="7">
                  <c:v>5096.5862068965516</c:v>
                </c:pt>
                <c:pt idx="8">
                  <c:v>5281</c:v>
                </c:pt>
                <c:pt idx="9">
                  <c:v>5267</c:v>
                </c:pt>
                <c:pt idx="10">
                  <c:v>5227</c:v>
                </c:pt>
                <c:pt idx="11">
                  <c:v>5233</c:v>
                </c:pt>
                <c:pt idx="12">
                  <c:v>5225.7741935483873</c:v>
                </c:pt>
                <c:pt idx="13">
                  <c:v>5212</c:v>
                </c:pt>
                <c:pt idx="14">
                  <c:v>5267</c:v>
                </c:pt>
                <c:pt idx="15">
                  <c:v>5250</c:v>
                </c:pt>
                <c:pt idx="16">
                  <c:v>5250</c:v>
                </c:pt>
                <c:pt idx="17">
                  <c:v>4750</c:v>
                </c:pt>
                <c:pt idx="18">
                  <c:v>4750</c:v>
                </c:pt>
                <c:pt idx="19">
                  <c:v>4750</c:v>
                </c:pt>
                <c:pt idx="20">
                  <c:v>4750</c:v>
                </c:pt>
                <c:pt idx="21">
                  <c:v>4750</c:v>
                </c:pt>
                <c:pt idx="22">
                  <c:v>5250</c:v>
                </c:pt>
                <c:pt idx="23">
                  <c:v>4750</c:v>
                </c:pt>
                <c:pt idx="24">
                  <c:v>5250</c:v>
                </c:pt>
                <c:pt idx="25">
                  <c:v>4250</c:v>
                </c:pt>
                <c:pt idx="26">
                  <c:v>4750</c:v>
                </c:pt>
                <c:pt idx="27">
                  <c:v>4250</c:v>
                </c:pt>
                <c:pt idx="28">
                  <c:v>4750</c:v>
                </c:pt>
                <c:pt idx="29">
                  <c:v>4750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mayorista3'!$J$6:$J$35</c:f>
              <c:numCache>
                <c:formatCode>#,##0</c:formatCode>
                <c:ptCount val="30"/>
                <c:pt idx="1">
                  <c:v>5235.7735849056608</c:v>
                </c:pt>
                <c:pt idx="3">
                  <c:v>4786</c:v>
                </c:pt>
                <c:pt idx="4">
                  <c:v>5750.125</c:v>
                </c:pt>
                <c:pt idx="6">
                  <c:v>5750</c:v>
                </c:pt>
                <c:pt idx="7">
                  <c:v>5250</c:v>
                </c:pt>
                <c:pt idx="8">
                  <c:v>5250</c:v>
                </c:pt>
                <c:pt idx="9">
                  <c:v>5750</c:v>
                </c:pt>
                <c:pt idx="11">
                  <c:v>6250</c:v>
                </c:pt>
                <c:pt idx="13">
                  <c:v>5250</c:v>
                </c:pt>
                <c:pt idx="16">
                  <c:v>4499.8461538461543</c:v>
                </c:pt>
                <c:pt idx="18">
                  <c:v>5265.2857142857147</c:v>
                </c:pt>
                <c:pt idx="19">
                  <c:v>5218.5</c:v>
                </c:pt>
                <c:pt idx="21">
                  <c:v>4750</c:v>
                </c:pt>
                <c:pt idx="22">
                  <c:v>5250</c:v>
                </c:pt>
                <c:pt idx="24">
                  <c:v>4750</c:v>
                </c:pt>
                <c:pt idx="26">
                  <c:v>6252.8351648351645</c:v>
                </c:pt>
                <c:pt idx="27">
                  <c:v>5750</c:v>
                </c:pt>
                <c:pt idx="29">
                  <c:v>5750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mayorista3'!$K$6:$K$35</c:f>
              <c:numCache>
                <c:formatCode>#,##0</c:formatCode>
                <c:ptCount val="30"/>
                <c:pt idx="0">
                  <c:v>5000</c:v>
                </c:pt>
                <c:pt idx="1">
                  <c:v>5108.695652173913</c:v>
                </c:pt>
                <c:pt idx="2">
                  <c:v>5071.4285714285716</c:v>
                </c:pt>
                <c:pt idx="3">
                  <c:v>5090.909090909091</c:v>
                </c:pt>
                <c:pt idx="4">
                  <c:v>5115.3846153846152</c:v>
                </c:pt>
                <c:pt idx="5">
                  <c:v>5250</c:v>
                </c:pt>
                <c:pt idx="6">
                  <c:v>5256.7567567567567</c:v>
                </c:pt>
                <c:pt idx="7">
                  <c:v>5235.8490566037735</c:v>
                </c:pt>
                <c:pt idx="8">
                  <c:v>5499.7868852459014</c:v>
                </c:pt>
                <c:pt idx="9">
                  <c:v>5393.2950819672133</c:v>
                </c:pt>
                <c:pt idx="10">
                  <c:v>5269</c:v>
                </c:pt>
                <c:pt idx="11">
                  <c:v>5500</c:v>
                </c:pt>
                <c:pt idx="12">
                  <c:v>5273</c:v>
                </c:pt>
                <c:pt idx="13">
                  <c:v>5250</c:v>
                </c:pt>
                <c:pt idx="14">
                  <c:v>5250</c:v>
                </c:pt>
                <c:pt idx="15">
                  <c:v>5055.0458715596333</c:v>
                </c:pt>
                <c:pt idx="16">
                  <c:v>5250</c:v>
                </c:pt>
                <c:pt idx="17">
                  <c:v>5000</c:v>
                </c:pt>
                <c:pt idx="18">
                  <c:v>5184.9629629629626</c:v>
                </c:pt>
                <c:pt idx="19">
                  <c:v>5000</c:v>
                </c:pt>
                <c:pt idx="20">
                  <c:v>5000</c:v>
                </c:pt>
                <c:pt idx="21">
                  <c:v>5000</c:v>
                </c:pt>
                <c:pt idx="22">
                  <c:v>5000</c:v>
                </c:pt>
                <c:pt idx="23">
                  <c:v>5000</c:v>
                </c:pt>
                <c:pt idx="24">
                  <c:v>5000</c:v>
                </c:pt>
                <c:pt idx="25">
                  <c:v>5241.9354838709678</c:v>
                </c:pt>
                <c:pt idx="26">
                  <c:v>5000</c:v>
                </c:pt>
                <c:pt idx="27">
                  <c:v>5000</c:v>
                </c:pt>
                <c:pt idx="28">
                  <c:v>5000</c:v>
                </c:pt>
                <c:pt idx="29">
                  <c:v>5000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43521</c:v>
                </c:pt>
                <c:pt idx="1">
                  <c:v>43522</c:v>
                </c:pt>
                <c:pt idx="2">
                  <c:v>43523</c:v>
                </c:pt>
                <c:pt idx="3">
                  <c:v>43524</c:v>
                </c:pt>
                <c:pt idx="4">
                  <c:v>43525</c:v>
                </c:pt>
                <c:pt idx="5">
                  <c:v>43528</c:v>
                </c:pt>
                <c:pt idx="6">
                  <c:v>43529</c:v>
                </c:pt>
                <c:pt idx="7">
                  <c:v>43530</c:v>
                </c:pt>
                <c:pt idx="8">
                  <c:v>43531</c:v>
                </c:pt>
                <c:pt idx="9">
                  <c:v>43532</c:v>
                </c:pt>
                <c:pt idx="10">
                  <c:v>43535</c:v>
                </c:pt>
                <c:pt idx="11">
                  <c:v>43536</c:v>
                </c:pt>
                <c:pt idx="12">
                  <c:v>43537</c:v>
                </c:pt>
                <c:pt idx="13">
                  <c:v>43538</c:v>
                </c:pt>
                <c:pt idx="14">
                  <c:v>43539</c:v>
                </c:pt>
                <c:pt idx="15">
                  <c:v>43542</c:v>
                </c:pt>
                <c:pt idx="16">
                  <c:v>43543</c:v>
                </c:pt>
                <c:pt idx="17">
                  <c:v>43544</c:v>
                </c:pt>
                <c:pt idx="18">
                  <c:v>43545</c:v>
                </c:pt>
                <c:pt idx="19">
                  <c:v>43546</c:v>
                </c:pt>
                <c:pt idx="20">
                  <c:v>43549</c:v>
                </c:pt>
                <c:pt idx="21">
                  <c:v>43550</c:v>
                </c:pt>
                <c:pt idx="22">
                  <c:v>43551</c:v>
                </c:pt>
                <c:pt idx="23">
                  <c:v>43552</c:v>
                </c:pt>
                <c:pt idx="24">
                  <c:v>43553</c:v>
                </c:pt>
                <c:pt idx="25">
                  <c:v>43556</c:v>
                </c:pt>
                <c:pt idx="26">
                  <c:v>43557</c:v>
                </c:pt>
                <c:pt idx="27">
                  <c:v>43558</c:v>
                </c:pt>
                <c:pt idx="28">
                  <c:v>43559</c:v>
                </c:pt>
                <c:pt idx="29">
                  <c:v>43560</c:v>
                </c:pt>
              </c:numCache>
            </c:numRef>
          </c:cat>
          <c:val>
            <c:numRef>
              <c:f>'precio mayorista3'!$L$6:$L$35</c:f>
              <c:numCache>
                <c:formatCode>#,##0</c:formatCode>
                <c:ptCount val="30"/>
                <c:pt idx="1">
                  <c:v>5750</c:v>
                </c:pt>
                <c:pt idx="2">
                  <c:v>6000</c:v>
                </c:pt>
                <c:pt idx="3">
                  <c:v>5812</c:v>
                </c:pt>
                <c:pt idx="4">
                  <c:v>5750</c:v>
                </c:pt>
                <c:pt idx="5">
                  <c:v>5750</c:v>
                </c:pt>
                <c:pt idx="6">
                  <c:v>5750</c:v>
                </c:pt>
                <c:pt idx="7">
                  <c:v>5714</c:v>
                </c:pt>
                <c:pt idx="8">
                  <c:v>5750</c:v>
                </c:pt>
                <c:pt idx="10">
                  <c:v>5714</c:v>
                </c:pt>
                <c:pt idx="11">
                  <c:v>5750</c:v>
                </c:pt>
                <c:pt idx="12">
                  <c:v>5750</c:v>
                </c:pt>
                <c:pt idx="13">
                  <c:v>6233</c:v>
                </c:pt>
                <c:pt idx="14">
                  <c:v>6250</c:v>
                </c:pt>
                <c:pt idx="15">
                  <c:v>6500</c:v>
                </c:pt>
                <c:pt idx="16">
                  <c:v>6000</c:v>
                </c:pt>
                <c:pt idx="17">
                  <c:v>6000</c:v>
                </c:pt>
                <c:pt idx="18">
                  <c:v>6000</c:v>
                </c:pt>
                <c:pt idx="19">
                  <c:v>6000</c:v>
                </c:pt>
                <c:pt idx="20">
                  <c:v>6000</c:v>
                </c:pt>
                <c:pt idx="21">
                  <c:v>6000</c:v>
                </c:pt>
                <c:pt idx="22">
                  <c:v>6000</c:v>
                </c:pt>
                <c:pt idx="23">
                  <c:v>6000</c:v>
                </c:pt>
                <c:pt idx="24">
                  <c:v>6000</c:v>
                </c:pt>
                <c:pt idx="25">
                  <c:v>6000</c:v>
                </c:pt>
                <c:pt idx="26">
                  <c:v>6000</c:v>
                </c:pt>
                <c:pt idx="27">
                  <c:v>6000</c:v>
                </c:pt>
                <c:pt idx="28">
                  <c:v>6000</c:v>
                </c:pt>
                <c:pt idx="29">
                  <c:v>6000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42979</c:v>
                </c:pt>
                <c:pt idx="1">
                  <c:v>43009</c:v>
                </c:pt>
                <c:pt idx="2">
                  <c:v>43040</c:v>
                </c:pt>
                <c:pt idx="3">
                  <c:v>43070</c:v>
                </c:pt>
                <c:pt idx="4">
                  <c:v>43101</c:v>
                </c:pt>
                <c:pt idx="5">
                  <c:v>43132</c:v>
                </c:pt>
                <c:pt idx="6">
                  <c:v>43160</c:v>
                </c:pt>
                <c:pt idx="7">
                  <c:v>43191</c:v>
                </c:pt>
                <c:pt idx="8">
                  <c:v>43221</c:v>
                </c:pt>
                <c:pt idx="9">
                  <c:v>43252</c:v>
                </c:pt>
                <c:pt idx="10">
                  <c:v>43282</c:v>
                </c:pt>
                <c:pt idx="11">
                  <c:v>43313</c:v>
                </c:pt>
                <c:pt idx="12">
                  <c:v>43344</c:v>
                </c:pt>
                <c:pt idx="13">
                  <c:v>43374</c:v>
                </c:pt>
                <c:pt idx="14">
                  <c:v>43405</c:v>
                </c:pt>
                <c:pt idx="15">
                  <c:v>43435</c:v>
                </c:pt>
                <c:pt idx="16">
                  <c:v>43466</c:v>
                </c:pt>
                <c:pt idx="17">
                  <c:v>43497</c:v>
                </c:pt>
                <c:pt idx="18">
                  <c:v>43525</c:v>
                </c:pt>
              </c:numCache>
            </c:numRef>
          </c:cat>
          <c:val>
            <c:numRef>
              <c:f>'precio minorista'!$D$25:$D$43</c:f>
              <c:numCache>
                <c:formatCode>#,##0</c:formatCode>
                <c:ptCount val="19"/>
                <c:pt idx="0">
                  <c:v>953</c:v>
                </c:pt>
                <c:pt idx="1">
                  <c:v>912.125</c:v>
                </c:pt>
                <c:pt idx="2">
                  <c:v>945.5</c:v>
                </c:pt>
                <c:pt idx="3">
                  <c:v>1023.3</c:v>
                </c:pt>
                <c:pt idx="4">
                  <c:v>1074.25</c:v>
                </c:pt>
                <c:pt idx="5">
                  <c:v>1099</c:v>
                </c:pt>
                <c:pt idx="6">
                  <c:v>1110.9000000000001</c:v>
                </c:pt>
                <c:pt idx="7">
                  <c:v>1104.875</c:v>
                </c:pt>
                <c:pt idx="8">
                  <c:v>1082</c:v>
                </c:pt>
                <c:pt idx="9">
                  <c:v>1050.9000000000001</c:v>
                </c:pt>
                <c:pt idx="10">
                  <c:v>968</c:v>
                </c:pt>
                <c:pt idx="11">
                  <c:v>978.2</c:v>
                </c:pt>
                <c:pt idx="12">
                  <c:v>1032.5</c:v>
                </c:pt>
                <c:pt idx="13">
                  <c:v>1395.375</c:v>
                </c:pt>
                <c:pt idx="14">
                  <c:v>1643.7</c:v>
                </c:pt>
                <c:pt idx="15">
                  <c:v>1570</c:v>
                </c:pt>
                <c:pt idx="16">
                  <c:v>1380.1666666666667</c:v>
                </c:pt>
                <c:pt idx="17">
                  <c:v>1244</c:v>
                </c:pt>
                <c:pt idx="18">
                  <c:v>1158.8</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42979</c:v>
                </c:pt>
                <c:pt idx="1">
                  <c:v>43009</c:v>
                </c:pt>
                <c:pt idx="2">
                  <c:v>43040</c:v>
                </c:pt>
                <c:pt idx="3">
                  <c:v>43070</c:v>
                </c:pt>
                <c:pt idx="4">
                  <c:v>43101</c:v>
                </c:pt>
                <c:pt idx="5">
                  <c:v>43132</c:v>
                </c:pt>
                <c:pt idx="6">
                  <c:v>43160</c:v>
                </c:pt>
                <c:pt idx="7">
                  <c:v>43191</c:v>
                </c:pt>
                <c:pt idx="8">
                  <c:v>43221</c:v>
                </c:pt>
                <c:pt idx="9">
                  <c:v>43252</c:v>
                </c:pt>
                <c:pt idx="10">
                  <c:v>43282</c:v>
                </c:pt>
                <c:pt idx="11">
                  <c:v>43313</c:v>
                </c:pt>
                <c:pt idx="12">
                  <c:v>43344</c:v>
                </c:pt>
                <c:pt idx="13">
                  <c:v>43374</c:v>
                </c:pt>
                <c:pt idx="14">
                  <c:v>43405</c:v>
                </c:pt>
                <c:pt idx="15">
                  <c:v>43435</c:v>
                </c:pt>
                <c:pt idx="16">
                  <c:v>43466</c:v>
                </c:pt>
                <c:pt idx="17">
                  <c:v>43497</c:v>
                </c:pt>
                <c:pt idx="18">
                  <c:v>43525</c:v>
                </c:pt>
              </c:numCache>
            </c:numRef>
          </c:cat>
          <c:val>
            <c:numRef>
              <c:f>'precio minorista'!$E$25:$E$43</c:f>
              <c:numCache>
                <c:formatCode>#,##0</c:formatCode>
                <c:ptCount val="19"/>
                <c:pt idx="0">
                  <c:v>369.6</c:v>
                </c:pt>
                <c:pt idx="1">
                  <c:v>389.375</c:v>
                </c:pt>
                <c:pt idx="2">
                  <c:v>426.75</c:v>
                </c:pt>
                <c:pt idx="3">
                  <c:v>469.5</c:v>
                </c:pt>
                <c:pt idx="4">
                  <c:v>497.25</c:v>
                </c:pt>
                <c:pt idx="5">
                  <c:v>465.5</c:v>
                </c:pt>
                <c:pt idx="6">
                  <c:v>483.7</c:v>
                </c:pt>
                <c:pt idx="7">
                  <c:v>484.375</c:v>
                </c:pt>
                <c:pt idx="8">
                  <c:v>511.625</c:v>
                </c:pt>
                <c:pt idx="9">
                  <c:v>494</c:v>
                </c:pt>
                <c:pt idx="10">
                  <c:v>496.5</c:v>
                </c:pt>
                <c:pt idx="11">
                  <c:v>552</c:v>
                </c:pt>
                <c:pt idx="12">
                  <c:v>711</c:v>
                </c:pt>
                <c:pt idx="13">
                  <c:v>827.25</c:v>
                </c:pt>
                <c:pt idx="14">
                  <c:v>662.4</c:v>
                </c:pt>
                <c:pt idx="15">
                  <c:v>410.625</c:v>
                </c:pt>
                <c:pt idx="16">
                  <c:v>399.75</c:v>
                </c:pt>
                <c:pt idx="17">
                  <c:v>454.375</c:v>
                </c:pt>
                <c:pt idx="18">
                  <c:v>476.5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42979</c:v>
                </c:pt>
                <c:pt idx="1">
                  <c:v>43009</c:v>
                </c:pt>
                <c:pt idx="2">
                  <c:v>43040</c:v>
                </c:pt>
                <c:pt idx="3">
                  <c:v>43070</c:v>
                </c:pt>
                <c:pt idx="4">
                  <c:v>43101</c:v>
                </c:pt>
                <c:pt idx="5">
                  <c:v>43132</c:v>
                </c:pt>
                <c:pt idx="6">
                  <c:v>43160</c:v>
                </c:pt>
                <c:pt idx="7">
                  <c:v>43191</c:v>
                </c:pt>
                <c:pt idx="8">
                  <c:v>43221</c:v>
                </c:pt>
                <c:pt idx="9">
                  <c:v>43252</c:v>
                </c:pt>
                <c:pt idx="10">
                  <c:v>43282</c:v>
                </c:pt>
                <c:pt idx="11">
                  <c:v>43313</c:v>
                </c:pt>
                <c:pt idx="12">
                  <c:v>43344</c:v>
                </c:pt>
                <c:pt idx="13">
                  <c:v>43374</c:v>
                </c:pt>
                <c:pt idx="14">
                  <c:v>43405</c:v>
                </c:pt>
                <c:pt idx="15">
                  <c:v>43435</c:v>
                </c:pt>
                <c:pt idx="16">
                  <c:v>43466</c:v>
                </c:pt>
                <c:pt idx="17">
                  <c:v>43497</c:v>
                </c:pt>
                <c:pt idx="18">
                  <c:v>43525</c:v>
                </c:pt>
              </c:numCache>
            </c:numRef>
          </c:cat>
          <c:val>
            <c:numRef>
              <c:f>'precio minorista'!$F$25:$F$43</c:f>
              <c:numCache>
                <c:formatCode>#,##0</c:formatCode>
                <c:ptCount val="19"/>
                <c:pt idx="0">
                  <c:v>165.63338176908732</c:v>
                </c:pt>
                <c:pt idx="1">
                  <c:v>170.61140008511157</c:v>
                </c:pt>
                <c:pt idx="2">
                  <c:v>265.80554582763341</c:v>
                </c:pt>
                <c:pt idx="3">
                  <c:v>306.40637434905051</c:v>
                </c:pt>
                <c:pt idx="4">
                  <c:v>294.74526160609918</c:v>
                </c:pt>
                <c:pt idx="5">
                  <c:v>281.30063313532338</c:v>
                </c:pt>
                <c:pt idx="6">
                  <c:v>293.34749336134939</c:v>
                </c:pt>
                <c:pt idx="7">
                  <c:v>269.08175335526931</c:v>
                </c:pt>
                <c:pt idx="8">
                  <c:v>244.69677265643614</c:v>
                </c:pt>
                <c:pt idx="9">
                  <c:v>265.42502975009916</c:v>
                </c:pt>
                <c:pt idx="10">
                  <c:v>271.91517434075263</c:v>
                </c:pt>
                <c:pt idx="11">
                  <c:v>372.33596281957091</c:v>
                </c:pt>
                <c:pt idx="12">
                  <c:v>475.1665607385533</c:v>
                </c:pt>
                <c:pt idx="13">
                  <c:v>575.49080451004954</c:v>
                </c:pt>
                <c:pt idx="14">
                  <c:v>357.89514013028332</c:v>
                </c:pt>
                <c:pt idx="15">
                  <c:v>174.30559255920807</c:v>
                </c:pt>
                <c:pt idx="16">
                  <c:v>166.14525586707438</c:v>
                </c:pt>
                <c:pt idx="17">
                  <c:v>233.74447619430919</c:v>
                </c:pt>
                <c:pt idx="18">
                  <c:v>228.22083552069827</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regiones'!$C$7:$C$25</c:f>
              <c:numCache>
                <c:formatCode>#,##0</c:formatCode>
                <c:ptCount val="19"/>
                <c:pt idx="0">
                  <c:v>1661.5</c:v>
                </c:pt>
                <c:pt idx="1">
                  <c:v>1565</c:v>
                </c:pt>
                <c:pt idx="2">
                  <c:v>1600</c:v>
                </c:pt>
                <c:pt idx="3">
                  <c:v>1590</c:v>
                </c:pt>
                <c:pt idx="4">
                  <c:v>1440</c:v>
                </c:pt>
                <c:pt idx="5">
                  <c:v>1900</c:v>
                </c:pt>
                <c:pt idx="6">
                  <c:v>1333</c:v>
                </c:pt>
                <c:pt idx="7">
                  <c:v>1222</c:v>
                </c:pt>
                <c:pt idx="8">
                  <c:v>1241</c:v>
                </c:pt>
                <c:pt idx="9">
                  <c:v>1193</c:v>
                </c:pt>
                <c:pt idx="10">
                  <c:v>1200</c:v>
                </c:pt>
                <c:pt idx="11">
                  <c:v>1182</c:v>
                </c:pt>
                <c:pt idx="12">
                  <c:v>1235</c:v>
                </c:pt>
                <c:pt idx="13">
                  <c:v>1190</c:v>
                </c:pt>
                <c:pt idx="14">
                  <c:v>1067</c:v>
                </c:pt>
                <c:pt idx="15">
                  <c:v>1130</c:v>
                </c:pt>
                <c:pt idx="16">
                  <c:v>1190</c:v>
                </c:pt>
                <c:pt idx="17">
                  <c:v>1203</c:v>
                </c:pt>
                <c:pt idx="18">
                  <c:v>1157</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regiones'!$D$7:$D$25</c:f>
              <c:numCache>
                <c:formatCode>#,##0</c:formatCode>
                <c:ptCount val="19"/>
                <c:pt idx="0">
                  <c:v>1621</c:v>
                </c:pt>
                <c:pt idx="1">
                  <c:v>1547</c:v>
                </c:pt>
                <c:pt idx="2">
                  <c:v>1590</c:v>
                </c:pt>
                <c:pt idx="3">
                  <c:v>1593</c:v>
                </c:pt>
                <c:pt idx="4">
                  <c:v>1590</c:v>
                </c:pt>
                <c:pt idx="5">
                  <c:v>1538</c:v>
                </c:pt>
                <c:pt idx="6">
                  <c:v>1496</c:v>
                </c:pt>
                <c:pt idx="7">
                  <c:v>1273</c:v>
                </c:pt>
                <c:pt idx="8">
                  <c:v>1196</c:v>
                </c:pt>
                <c:pt idx="9">
                  <c:v>1179</c:v>
                </c:pt>
                <c:pt idx="10">
                  <c:v>1182</c:v>
                </c:pt>
                <c:pt idx="11">
                  <c:v>1219</c:v>
                </c:pt>
                <c:pt idx="12">
                  <c:v>1189</c:v>
                </c:pt>
                <c:pt idx="13">
                  <c:v>1181</c:v>
                </c:pt>
                <c:pt idx="14">
                  <c:v>1184</c:v>
                </c:pt>
                <c:pt idx="15">
                  <c:v>1184</c:v>
                </c:pt>
                <c:pt idx="16">
                  <c:v>1184</c:v>
                </c:pt>
                <c:pt idx="17">
                  <c:v>1193</c:v>
                </c:pt>
                <c:pt idx="18">
                  <c:v>1176</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regiones'!$E$7:$E$25</c:f>
              <c:numCache>
                <c:formatCode>#,##0</c:formatCode>
                <c:ptCount val="19"/>
                <c:pt idx="0">
                  <c:v>1686</c:v>
                </c:pt>
                <c:pt idx="1">
                  <c:v>1655.5</c:v>
                </c:pt>
                <c:pt idx="2">
                  <c:v>1650</c:v>
                </c:pt>
                <c:pt idx="3">
                  <c:v>1558.5</c:v>
                </c:pt>
                <c:pt idx="4">
                  <c:v>1440</c:v>
                </c:pt>
                <c:pt idx="5">
                  <c:v>1495</c:v>
                </c:pt>
                <c:pt idx="6">
                  <c:v>1383.5</c:v>
                </c:pt>
                <c:pt idx="7">
                  <c:v>1255</c:v>
                </c:pt>
                <c:pt idx="8">
                  <c:v>1221.5</c:v>
                </c:pt>
                <c:pt idx="9">
                  <c:v>1202</c:v>
                </c:pt>
                <c:pt idx="10">
                  <c:v>1238</c:v>
                </c:pt>
                <c:pt idx="11">
                  <c:v>1231</c:v>
                </c:pt>
                <c:pt idx="12">
                  <c:v>1199</c:v>
                </c:pt>
                <c:pt idx="13">
                  <c:v>1190</c:v>
                </c:pt>
                <c:pt idx="14">
                  <c:v>1162.5</c:v>
                </c:pt>
                <c:pt idx="15">
                  <c:v>1232</c:v>
                </c:pt>
                <c:pt idx="16">
                  <c:v>1146.5</c:v>
                </c:pt>
                <c:pt idx="17">
                  <c:v>1174</c:v>
                </c:pt>
                <c:pt idx="18">
                  <c:v>1218.5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regiones'!$F$7:$F$25</c:f>
              <c:numCache>
                <c:formatCode>#,##0</c:formatCode>
                <c:ptCount val="19"/>
                <c:pt idx="0">
                  <c:v>1683.5</c:v>
                </c:pt>
                <c:pt idx="1">
                  <c:v>1607</c:v>
                </c:pt>
                <c:pt idx="2">
                  <c:v>1591.5</c:v>
                </c:pt>
                <c:pt idx="3">
                  <c:v>1579</c:v>
                </c:pt>
                <c:pt idx="4">
                  <c:v>1502.5</c:v>
                </c:pt>
                <c:pt idx="5">
                  <c:v>1490</c:v>
                </c:pt>
                <c:pt idx="6">
                  <c:v>1383</c:v>
                </c:pt>
                <c:pt idx="7">
                  <c:v>1270</c:v>
                </c:pt>
                <c:pt idx="8">
                  <c:v>1265</c:v>
                </c:pt>
                <c:pt idx="9">
                  <c:v>1294</c:v>
                </c:pt>
                <c:pt idx="10">
                  <c:v>1254.5</c:v>
                </c:pt>
                <c:pt idx="11">
                  <c:v>1236</c:v>
                </c:pt>
                <c:pt idx="12">
                  <c:v>1191.5</c:v>
                </c:pt>
                <c:pt idx="13">
                  <c:v>1203</c:v>
                </c:pt>
                <c:pt idx="14">
                  <c:v>1143.5</c:v>
                </c:pt>
                <c:pt idx="15">
                  <c:v>1190</c:v>
                </c:pt>
                <c:pt idx="16">
                  <c:v>1129</c:v>
                </c:pt>
                <c:pt idx="17">
                  <c:v>1128.5</c:v>
                </c:pt>
                <c:pt idx="18">
                  <c:v>1184.5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regiones'!$G$7:$G$25</c:f>
              <c:numCache>
                <c:formatCode>#,##0</c:formatCode>
                <c:ptCount val="19"/>
                <c:pt idx="0">
                  <c:v>1677.5</c:v>
                </c:pt>
                <c:pt idx="1">
                  <c:v>1600</c:v>
                </c:pt>
                <c:pt idx="2">
                  <c:v>1588</c:v>
                </c:pt>
                <c:pt idx="3">
                  <c:v>1635</c:v>
                </c:pt>
                <c:pt idx="4">
                  <c:v>1570.5</c:v>
                </c:pt>
                <c:pt idx="5">
                  <c:v>1511</c:v>
                </c:pt>
                <c:pt idx="6">
                  <c:v>1368</c:v>
                </c:pt>
                <c:pt idx="7">
                  <c:v>1346.5</c:v>
                </c:pt>
                <c:pt idx="8">
                  <c:v>1285.5</c:v>
                </c:pt>
                <c:pt idx="9">
                  <c:v>1262</c:v>
                </c:pt>
                <c:pt idx="10">
                  <c:v>1301</c:v>
                </c:pt>
                <c:pt idx="11">
                  <c:v>1284</c:v>
                </c:pt>
                <c:pt idx="12">
                  <c:v>1227.5</c:v>
                </c:pt>
                <c:pt idx="13">
                  <c:v>1170.5</c:v>
                </c:pt>
                <c:pt idx="14">
                  <c:v>1121</c:v>
                </c:pt>
                <c:pt idx="15">
                  <c:v>1167.5</c:v>
                </c:pt>
                <c:pt idx="16">
                  <c:v>1171</c:v>
                </c:pt>
                <c:pt idx="17">
                  <c:v>1164.5</c:v>
                </c:pt>
                <c:pt idx="18">
                  <c:v>1213.5</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regiones'!$H$7:$H$25</c:f>
              <c:numCache>
                <c:formatCode>#,##0</c:formatCode>
                <c:ptCount val="19"/>
                <c:pt idx="0">
                  <c:v>1545</c:v>
                </c:pt>
                <c:pt idx="1">
                  <c:v>1425</c:v>
                </c:pt>
                <c:pt idx="2">
                  <c:v>1150</c:v>
                </c:pt>
                <c:pt idx="3">
                  <c:v>1499</c:v>
                </c:pt>
                <c:pt idx="4">
                  <c:v>1388.5</c:v>
                </c:pt>
                <c:pt idx="5">
                  <c:v>1378</c:v>
                </c:pt>
                <c:pt idx="6">
                  <c:v>1355</c:v>
                </c:pt>
                <c:pt idx="8">
                  <c:v>1157</c:v>
                </c:pt>
                <c:pt idx="9">
                  <c:v>1123</c:v>
                </c:pt>
                <c:pt idx="10">
                  <c:v>1067.5</c:v>
                </c:pt>
                <c:pt idx="11">
                  <c:v>1199</c:v>
                </c:pt>
                <c:pt idx="12">
                  <c:v>986</c:v>
                </c:pt>
                <c:pt idx="13">
                  <c:v>971</c:v>
                </c:pt>
                <c:pt idx="14">
                  <c:v>1049.5</c:v>
                </c:pt>
                <c:pt idx="15">
                  <c:v>1189</c:v>
                </c:pt>
                <c:pt idx="16">
                  <c:v>979</c:v>
                </c:pt>
                <c:pt idx="17">
                  <c:v>975.5</c:v>
                </c:pt>
                <c:pt idx="18">
                  <c:v>1019</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regiones'!$I$7:$I$25</c:f>
              <c:numCache>
                <c:formatCode>#,##0</c:formatCode>
                <c:ptCount val="19"/>
                <c:pt idx="0">
                  <c:v>1592.5</c:v>
                </c:pt>
                <c:pt idx="1">
                  <c:v>1594</c:v>
                </c:pt>
                <c:pt idx="2">
                  <c:v>1655.5</c:v>
                </c:pt>
                <c:pt idx="3">
                  <c:v>1663.5</c:v>
                </c:pt>
                <c:pt idx="4">
                  <c:v>1628</c:v>
                </c:pt>
                <c:pt idx="5">
                  <c:v>1628</c:v>
                </c:pt>
                <c:pt idx="6">
                  <c:v>1265.5</c:v>
                </c:pt>
                <c:pt idx="7">
                  <c:v>1155</c:v>
                </c:pt>
                <c:pt idx="8">
                  <c:v>1070</c:v>
                </c:pt>
                <c:pt idx="9">
                  <c:v>1108</c:v>
                </c:pt>
                <c:pt idx="10">
                  <c:v>1062</c:v>
                </c:pt>
                <c:pt idx="11">
                  <c:v>1108</c:v>
                </c:pt>
                <c:pt idx="12">
                  <c:v>1023</c:v>
                </c:pt>
                <c:pt idx="13">
                  <c:v>1082</c:v>
                </c:pt>
                <c:pt idx="14">
                  <c:v>1082</c:v>
                </c:pt>
                <c:pt idx="15">
                  <c:v>1228</c:v>
                </c:pt>
                <c:pt idx="16">
                  <c:v>1146.5</c:v>
                </c:pt>
                <c:pt idx="17">
                  <c:v>1104</c:v>
                </c:pt>
                <c:pt idx="18">
                  <c:v>1125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regiones'!$J$7:$J$25</c:f>
              <c:numCache>
                <c:formatCode>#,##0</c:formatCode>
                <c:ptCount val="19"/>
                <c:pt idx="0">
                  <c:v>1482</c:v>
                </c:pt>
                <c:pt idx="1">
                  <c:v>1628</c:v>
                </c:pt>
                <c:pt idx="2">
                  <c:v>1361.5</c:v>
                </c:pt>
                <c:pt idx="3">
                  <c:v>1428</c:v>
                </c:pt>
                <c:pt idx="4">
                  <c:v>1430</c:v>
                </c:pt>
                <c:pt idx="5">
                  <c:v>1441</c:v>
                </c:pt>
                <c:pt idx="6">
                  <c:v>1315.5</c:v>
                </c:pt>
                <c:pt idx="8">
                  <c:v>1258</c:v>
                </c:pt>
                <c:pt idx="9">
                  <c:v>991</c:v>
                </c:pt>
                <c:pt idx="10">
                  <c:v>1182</c:v>
                </c:pt>
                <c:pt idx="11">
                  <c:v>1009</c:v>
                </c:pt>
                <c:pt idx="12">
                  <c:v>1095</c:v>
                </c:pt>
                <c:pt idx="13">
                  <c:v>988</c:v>
                </c:pt>
                <c:pt idx="14">
                  <c:v>1087.5</c:v>
                </c:pt>
                <c:pt idx="15">
                  <c:v>963.5</c:v>
                </c:pt>
                <c:pt idx="16">
                  <c:v>1116</c:v>
                </c:pt>
                <c:pt idx="17">
                  <c:v>1078</c:v>
                </c:pt>
                <c:pt idx="18">
                  <c:v>1004.5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regiones'!$K$7:$K$25</c:f>
              <c:numCache>
                <c:formatCode>#,##0</c:formatCode>
                <c:ptCount val="19"/>
                <c:pt idx="0">
                  <c:v>1663.5</c:v>
                </c:pt>
                <c:pt idx="1">
                  <c:v>1756.5</c:v>
                </c:pt>
                <c:pt idx="2">
                  <c:v>1601</c:v>
                </c:pt>
                <c:pt idx="3">
                  <c:v>1615</c:v>
                </c:pt>
                <c:pt idx="4">
                  <c:v>1404</c:v>
                </c:pt>
                <c:pt idx="5">
                  <c:v>1580</c:v>
                </c:pt>
                <c:pt idx="6">
                  <c:v>1489</c:v>
                </c:pt>
                <c:pt idx="8">
                  <c:v>1195</c:v>
                </c:pt>
                <c:pt idx="9">
                  <c:v>1204</c:v>
                </c:pt>
                <c:pt idx="10">
                  <c:v>1163</c:v>
                </c:pt>
                <c:pt idx="11">
                  <c:v>1190</c:v>
                </c:pt>
                <c:pt idx="12">
                  <c:v>1149</c:v>
                </c:pt>
                <c:pt idx="13">
                  <c:v>1106</c:v>
                </c:pt>
                <c:pt idx="14">
                  <c:v>1110</c:v>
                </c:pt>
                <c:pt idx="15">
                  <c:v>1114</c:v>
                </c:pt>
                <c:pt idx="16">
                  <c:v>1109</c:v>
                </c:pt>
                <c:pt idx="17">
                  <c:v>1195</c:v>
                </c:pt>
                <c:pt idx="18">
                  <c:v>1182</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regiones'!$L$7:$L$25</c:f>
              <c:numCache>
                <c:formatCode>#,##0</c:formatCode>
                <c:ptCount val="19"/>
                <c:pt idx="0">
                  <c:v>810</c:v>
                </c:pt>
                <c:pt idx="1">
                  <c:v>740</c:v>
                </c:pt>
                <c:pt idx="2">
                  <c:v>626</c:v>
                </c:pt>
                <c:pt idx="3">
                  <c:v>700</c:v>
                </c:pt>
                <c:pt idx="4">
                  <c:v>563</c:v>
                </c:pt>
                <c:pt idx="5">
                  <c:v>425</c:v>
                </c:pt>
                <c:pt idx="6">
                  <c:v>467</c:v>
                </c:pt>
                <c:pt idx="7">
                  <c:v>428</c:v>
                </c:pt>
                <c:pt idx="8">
                  <c:v>420</c:v>
                </c:pt>
                <c:pt idx="9">
                  <c:v>475</c:v>
                </c:pt>
                <c:pt idx="10">
                  <c:v>530</c:v>
                </c:pt>
                <c:pt idx="11">
                  <c:v>496.5</c:v>
                </c:pt>
                <c:pt idx="12">
                  <c:v>512.5</c:v>
                </c:pt>
                <c:pt idx="13">
                  <c:v>503.5</c:v>
                </c:pt>
                <c:pt idx="14">
                  <c:v>480</c:v>
                </c:pt>
                <c:pt idx="15">
                  <c:v>520</c:v>
                </c:pt>
                <c:pt idx="16">
                  <c:v>503.5</c:v>
                </c:pt>
                <c:pt idx="17">
                  <c:v>498</c:v>
                </c:pt>
                <c:pt idx="18">
                  <c:v>464</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regiones'!$M$7:$M$25</c:f>
              <c:numCache>
                <c:formatCode>#,##0</c:formatCode>
                <c:ptCount val="19"/>
                <c:pt idx="0">
                  <c:v>664.5</c:v>
                </c:pt>
                <c:pt idx="1">
                  <c:v>658.5</c:v>
                </c:pt>
                <c:pt idx="2">
                  <c:v>533.5</c:v>
                </c:pt>
                <c:pt idx="3">
                  <c:v>508</c:v>
                </c:pt>
                <c:pt idx="4">
                  <c:v>433</c:v>
                </c:pt>
                <c:pt idx="5">
                  <c:v>457.5</c:v>
                </c:pt>
                <c:pt idx="6">
                  <c:v>428.5</c:v>
                </c:pt>
                <c:pt idx="7">
                  <c:v>421.5</c:v>
                </c:pt>
                <c:pt idx="8">
                  <c:v>424.5</c:v>
                </c:pt>
                <c:pt idx="9">
                  <c:v>409.5</c:v>
                </c:pt>
                <c:pt idx="10">
                  <c:v>415.5</c:v>
                </c:pt>
                <c:pt idx="11">
                  <c:v>452</c:v>
                </c:pt>
                <c:pt idx="12">
                  <c:v>470.5</c:v>
                </c:pt>
                <c:pt idx="13">
                  <c:v>459</c:v>
                </c:pt>
                <c:pt idx="14">
                  <c:v>472.5</c:v>
                </c:pt>
                <c:pt idx="15">
                  <c:v>453</c:v>
                </c:pt>
                <c:pt idx="16">
                  <c:v>446</c:v>
                </c:pt>
                <c:pt idx="17">
                  <c:v>475</c:v>
                </c:pt>
                <c:pt idx="18">
                  <c:v>455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regiones'!$N$7:$N$25</c:f>
              <c:numCache>
                <c:formatCode>#,##0</c:formatCode>
                <c:ptCount val="19"/>
                <c:pt idx="0">
                  <c:v>494</c:v>
                </c:pt>
                <c:pt idx="1">
                  <c:v>413</c:v>
                </c:pt>
                <c:pt idx="2">
                  <c:v>390</c:v>
                </c:pt>
                <c:pt idx="3">
                  <c:v>359.5</c:v>
                </c:pt>
                <c:pt idx="4">
                  <c:v>408</c:v>
                </c:pt>
                <c:pt idx="5">
                  <c:v>322</c:v>
                </c:pt>
                <c:pt idx="6">
                  <c:v>325</c:v>
                </c:pt>
                <c:pt idx="7">
                  <c:v>342</c:v>
                </c:pt>
                <c:pt idx="8">
                  <c:v>342</c:v>
                </c:pt>
                <c:pt idx="9">
                  <c:v>350</c:v>
                </c:pt>
                <c:pt idx="10">
                  <c:v>350</c:v>
                </c:pt>
                <c:pt idx="11">
                  <c:v>456.5</c:v>
                </c:pt>
                <c:pt idx="12">
                  <c:v>450.5</c:v>
                </c:pt>
                <c:pt idx="13">
                  <c:v>428</c:v>
                </c:pt>
                <c:pt idx="14">
                  <c:v>399</c:v>
                </c:pt>
                <c:pt idx="15">
                  <c:v>380</c:v>
                </c:pt>
                <c:pt idx="16">
                  <c:v>406.5</c:v>
                </c:pt>
                <c:pt idx="17">
                  <c:v>391</c:v>
                </c:pt>
                <c:pt idx="18">
                  <c:v>399</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regiones'!$O$7:$O$25</c:f>
              <c:numCache>
                <c:formatCode>#,##0</c:formatCode>
                <c:ptCount val="19"/>
                <c:pt idx="0">
                  <c:v>507.5</c:v>
                </c:pt>
                <c:pt idx="1">
                  <c:v>426</c:v>
                </c:pt>
                <c:pt idx="2">
                  <c:v>415.5</c:v>
                </c:pt>
                <c:pt idx="3">
                  <c:v>437.5</c:v>
                </c:pt>
                <c:pt idx="4">
                  <c:v>363.5</c:v>
                </c:pt>
                <c:pt idx="5">
                  <c:v>449.5</c:v>
                </c:pt>
                <c:pt idx="6">
                  <c:v>342</c:v>
                </c:pt>
                <c:pt idx="7">
                  <c:v>383.5</c:v>
                </c:pt>
                <c:pt idx="8">
                  <c:v>424</c:v>
                </c:pt>
                <c:pt idx="9">
                  <c:v>437.5</c:v>
                </c:pt>
                <c:pt idx="10">
                  <c:v>453</c:v>
                </c:pt>
                <c:pt idx="11">
                  <c:v>473</c:v>
                </c:pt>
                <c:pt idx="12">
                  <c:v>454</c:v>
                </c:pt>
                <c:pt idx="13">
                  <c:v>472.5</c:v>
                </c:pt>
                <c:pt idx="14">
                  <c:v>480.5</c:v>
                </c:pt>
                <c:pt idx="15">
                  <c:v>476.5</c:v>
                </c:pt>
                <c:pt idx="16">
                  <c:v>477.5</c:v>
                </c:pt>
                <c:pt idx="17">
                  <c:v>475.5</c:v>
                </c:pt>
                <c:pt idx="18">
                  <c:v>467</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regiones'!$P$7:$P$25</c:f>
              <c:numCache>
                <c:formatCode>#,##0</c:formatCode>
                <c:ptCount val="19"/>
                <c:pt idx="0">
                  <c:v>466.5</c:v>
                </c:pt>
                <c:pt idx="1">
                  <c:v>435.5</c:v>
                </c:pt>
                <c:pt idx="2">
                  <c:v>374.5</c:v>
                </c:pt>
                <c:pt idx="3">
                  <c:v>392</c:v>
                </c:pt>
                <c:pt idx="4">
                  <c:v>381</c:v>
                </c:pt>
                <c:pt idx="5">
                  <c:v>358.5</c:v>
                </c:pt>
                <c:pt idx="6">
                  <c:v>361.5</c:v>
                </c:pt>
                <c:pt idx="7">
                  <c:v>356.5</c:v>
                </c:pt>
                <c:pt idx="8">
                  <c:v>404.5</c:v>
                </c:pt>
                <c:pt idx="9">
                  <c:v>417</c:v>
                </c:pt>
                <c:pt idx="10">
                  <c:v>422</c:v>
                </c:pt>
                <c:pt idx="11">
                  <c:v>500</c:v>
                </c:pt>
                <c:pt idx="12">
                  <c:v>410.5</c:v>
                </c:pt>
                <c:pt idx="13">
                  <c:v>480</c:v>
                </c:pt>
                <c:pt idx="14">
                  <c:v>454</c:v>
                </c:pt>
                <c:pt idx="15">
                  <c:v>469</c:v>
                </c:pt>
                <c:pt idx="16">
                  <c:v>439.5</c:v>
                </c:pt>
                <c:pt idx="17">
                  <c:v>431</c:v>
                </c:pt>
                <c:pt idx="18">
                  <c:v>448.5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regiones'!$Q$7:$Q$25</c:f>
              <c:numCache>
                <c:formatCode>#,##0</c:formatCode>
                <c:ptCount val="19"/>
                <c:pt idx="0">
                  <c:v>419</c:v>
                </c:pt>
                <c:pt idx="1">
                  <c:v>325</c:v>
                </c:pt>
                <c:pt idx="2">
                  <c:v>256.5</c:v>
                </c:pt>
                <c:pt idx="3">
                  <c:v>270.5</c:v>
                </c:pt>
                <c:pt idx="5">
                  <c:v>225</c:v>
                </c:pt>
                <c:pt idx="6">
                  <c:v>246</c:v>
                </c:pt>
                <c:pt idx="8">
                  <c:v>254</c:v>
                </c:pt>
                <c:pt idx="9">
                  <c:v>246</c:v>
                </c:pt>
                <c:pt idx="10">
                  <c:v>288</c:v>
                </c:pt>
                <c:pt idx="11">
                  <c:v>260</c:v>
                </c:pt>
                <c:pt idx="12">
                  <c:v>244</c:v>
                </c:pt>
                <c:pt idx="13">
                  <c:v>231.5</c:v>
                </c:pt>
                <c:pt idx="14">
                  <c:v>285</c:v>
                </c:pt>
                <c:pt idx="15">
                  <c:v>275</c:v>
                </c:pt>
                <c:pt idx="16">
                  <c:v>281.5</c:v>
                </c:pt>
                <c:pt idx="17">
                  <c:v>262.5</c:v>
                </c:pt>
                <c:pt idx="18">
                  <c:v>262.5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regiones'!$R$7:$R$25</c:f>
              <c:numCache>
                <c:formatCode>#,##0</c:formatCode>
                <c:ptCount val="19"/>
                <c:pt idx="0">
                  <c:v>618</c:v>
                </c:pt>
                <c:pt idx="1">
                  <c:v>513</c:v>
                </c:pt>
                <c:pt idx="2">
                  <c:v>480</c:v>
                </c:pt>
                <c:pt idx="3">
                  <c:v>465</c:v>
                </c:pt>
                <c:pt idx="4">
                  <c:v>417</c:v>
                </c:pt>
                <c:pt idx="5">
                  <c:v>402.5</c:v>
                </c:pt>
                <c:pt idx="6">
                  <c:v>373</c:v>
                </c:pt>
                <c:pt idx="7">
                  <c:v>375.5</c:v>
                </c:pt>
                <c:pt idx="8">
                  <c:v>335</c:v>
                </c:pt>
                <c:pt idx="9">
                  <c:v>357.5</c:v>
                </c:pt>
                <c:pt idx="10">
                  <c:v>338</c:v>
                </c:pt>
                <c:pt idx="11">
                  <c:v>367</c:v>
                </c:pt>
                <c:pt idx="12">
                  <c:v>350</c:v>
                </c:pt>
                <c:pt idx="13">
                  <c:v>360</c:v>
                </c:pt>
                <c:pt idx="14">
                  <c:v>350</c:v>
                </c:pt>
                <c:pt idx="15">
                  <c:v>350</c:v>
                </c:pt>
                <c:pt idx="16">
                  <c:v>385</c:v>
                </c:pt>
                <c:pt idx="17">
                  <c:v>351</c:v>
                </c:pt>
                <c:pt idx="18">
                  <c:v>365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regiones'!$S$7:$S$25</c:f>
              <c:numCache>
                <c:formatCode>#,##0</c:formatCode>
                <c:ptCount val="19"/>
                <c:pt idx="0">
                  <c:v>669</c:v>
                </c:pt>
                <c:pt idx="1">
                  <c:v>619</c:v>
                </c:pt>
                <c:pt idx="2">
                  <c:v>489</c:v>
                </c:pt>
                <c:pt idx="3">
                  <c:v>525</c:v>
                </c:pt>
                <c:pt idx="4">
                  <c:v>450</c:v>
                </c:pt>
                <c:pt idx="5">
                  <c:v>411</c:v>
                </c:pt>
                <c:pt idx="6">
                  <c:v>430.5</c:v>
                </c:pt>
                <c:pt idx="8">
                  <c:v>357</c:v>
                </c:pt>
                <c:pt idx="9">
                  <c:v>345</c:v>
                </c:pt>
                <c:pt idx="10">
                  <c:v>326</c:v>
                </c:pt>
                <c:pt idx="11">
                  <c:v>315</c:v>
                </c:pt>
                <c:pt idx="12">
                  <c:v>348</c:v>
                </c:pt>
                <c:pt idx="13">
                  <c:v>371</c:v>
                </c:pt>
                <c:pt idx="14">
                  <c:v>359</c:v>
                </c:pt>
                <c:pt idx="15">
                  <c:v>381</c:v>
                </c:pt>
                <c:pt idx="16">
                  <c:v>404</c:v>
                </c:pt>
                <c:pt idx="17">
                  <c:v>355.5</c:v>
                </c:pt>
                <c:pt idx="18">
                  <c:v>388</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43434</c:v>
                </c:pt>
                <c:pt idx="1">
                  <c:v>43441</c:v>
                </c:pt>
                <c:pt idx="2">
                  <c:v>43448</c:v>
                </c:pt>
                <c:pt idx="3">
                  <c:v>43455</c:v>
                </c:pt>
                <c:pt idx="4">
                  <c:v>43462</c:v>
                </c:pt>
                <c:pt idx="5">
                  <c:v>43469</c:v>
                </c:pt>
                <c:pt idx="6">
                  <c:v>43476</c:v>
                </c:pt>
                <c:pt idx="7">
                  <c:v>43483</c:v>
                </c:pt>
                <c:pt idx="8">
                  <c:v>43490</c:v>
                </c:pt>
                <c:pt idx="9">
                  <c:v>43497</c:v>
                </c:pt>
                <c:pt idx="10">
                  <c:v>43504</c:v>
                </c:pt>
                <c:pt idx="11">
                  <c:v>43511</c:v>
                </c:pt>
                <c:pt idx="12">
                  <c:v>43518</c:v>
                </c:pt>
                <c:pt idx="13">
                  <c:v>43525</c:v>
                </c:pt>
                <c:pt idx="14">
                  <c:v>43532</c:v>
                </c:pt>
                <c:pt idx="15">
                  <c:v>43539</c:v>
                </c:pt>
                <c:pt idx="16">
                  <c:v>43546</c:v>
                </c:pt>
                <c:pt idx="17">
                  <c:v>43553</c:v>
                </c:pt>
                <c:pt idx="18">
                  <c:v>43560</c:v>
                </c:pt>
              </c:numCache>
            </c:numRef>
          </c:cat>
          <c:val>
            <c:numRef>
              <c:f>'precio minorista regiones'!$T$7:$T$25</c:f>
              <c:numCache>
                <c:formatCode>#,##0</c:formatCode>
                <c:ptCount val="19"/>
                <c:pt idx="0">
                  <c:v>704</c:v>
                </c:pt>
                <c:pt idx="1">
                  <c:v>716.5</c:v>
                </c:pt>
                <c:pt idx="2">
                  <c:v>591.5</c:v>
                </c:pt>
                <c:pt idx="3">
                  <c:v>500</c:v>
                </c:pt>
                <c:pt idx="4">
                  <c:v>550</c:v>
                </c:pt>
                <c:pt idx="5">
                  <c:v>508.5</c:v>
                </c:pt>
                <c:pt idx="6">
                  <c:v>525</c:v>
                </c:pt>
                <c:pt idx="8">
                  <c:v>508.5</c:v>
                </c:pt>
                <c:pt idx="9">
                  <c:v>500</c:v>
                </c:pt>
                <c:pt idx="10">
                  <c:v>412.5</c:v>
                </c:pt>
                <c:pt idx="11">
                  <c:v>450</c:v>
                </c:pt>
                <c:pt idx="12">
                  <c:v>462.5</c:v>
                </c:pt>
                <c:pt idx="13">
                  <c:v>446</c:v>
                </c:pt>
                <c:pt idx="14">
                  <c:v>508.5</c:v>
                </c:pt>
                <c:pt idx="15">
                  <c:v>412.5</c:v>
                </c:pt>
                <c:pt idx="16">
                  <c:v>462.5</c:v>
                </c:pt>
                <c:pt idx="17">
                  <c:v>425</c:v>
                </c:pt>
                <c:pt idx="18">
                  <c:v>458.5</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rend'!$D$7:$D$24</c:f>
              <c:numCache>
                <c:formatCode>#,##0</c:formatCode>
                <c:ptCount val="18"/>
                <c:pt idx="0">
                  <c:v>61360</c:v>
                </c:pt>
                <c:pt idx="1">
                  <c:v>56000</c:v>
                </c:pt>
                <c:pt idx="2">
                  <c:v>59560</c:v>
                </c:pt>
                <c:pt idx="3">
                  <c:v>55620</c:v>
                </c:pt>
                <c:pt idx="4">
                  <c:v>63200</c:v>
                </c:pt>
                <c:pt idx="5">
                  <c:v>54145</c:v>
                </c:pt>
                <c:pt idx="6">
                  <c:v>55976</c:v>
                </c:pt>
                <c:pt idx="7">
                  <c:v>45078</c:v>
                </c:pt>
                <c:pt idx="8">
                  <c:v>50771</c:v>
                </c:pt>
                <c:pt idx="9">
                  <c:v>53653</c:v>
                </c:pt>
                <c:pt idx="10">
                  <c:v>41534</c:v>
                </c:pt>
                <c:pt idx="11">
                  <c:v>49576</c:v>
                </c:pt>
                <c:pt idx="12">
                  <c:v>48965</c:v>
                </c:pt>
                <c:pt idx="13">
                  <c:v>50526.337967409301</c:v>
                </c:pt>
                <c:pt idx="14">
                  <c:v>53485</c:v>
                </c:pt>
                <c:pt idx="15">
                  <c:v>54082</c:v>
                </c:pt>
                <c:pt idx="16">
                  <c:v>41268</c:v>
                </c:pt>
                <c:pt idx="17">
                  <c:v>41811</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rend'!$E$7:$E$24</c:f>
              <c:numCache>
                <c:formatCode>#,##0</c:formatCode>
                <c:ptCount val="18"/>
                <c:pt idx="0">
                  <c:v>1303267.5</c:v>
                </c:pt>
                <c:pt idx="1">
                  <c:v>1093728.3999999999</c:v>
                </c:pt>
                <c:pt idx="2">
                  <c:v>1144170</c:v>
                </c:pt>
                <c:pt idx="3">
                  <c:v>1115735.7</c:v>
                </c:pt>
                <c:pt idx="4">
                  <c:v>1391378.2</c:v>
                </c:pt>
                <c:pt idx="5">
                  <c:v>834859.9</c:v>
                </c:pt>
                <c:pt idx="6">
                  <c:v>965939.5</c:v>
                </c:pt>
                <c:pt idx="7">
                  <c:v>924548.1</c:v>
                </c:pt>
                <c:pt idx="8">
                  <c:v>1081349.2</c:v>
                </c:pt>
                <c:pt idx="9">
                  <c:v>1676444</c:v>
                </c:pt>
                <c:pt idx="10">
                  <c:v>1093452</c:v>
                </c:pt>
                <c:pt idx="11">
                  <c:v>1159022.1000000001</c:v>
                </c:pt>
                <c:pt idx="12">
                  <c:v>1061324.9400000002</c:v>
                </c:pt>
                <c:pt idx="13">
                  <c:v>960502</c:v>
                </c:pt>
                <c:pt idx="14">
                  <c:v>1166024.8999999999</c:v>
                </c:pt>
                <c:pt idx="15">
                  <c:v>1426478.7500000002</c:v>
                </c:pt>
                <c:pt idx="16">
                  <c:v>1183356.6000000001</c:v>
                </c:pt>
                <c:pt idx="17">
                  <c:v>1150871.6157150497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2015/16</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54372.1</c:v>
                </c:pt>
                <c:pt idx="1">
                  <c:v>13820.6</c:v>
                </c:pt>
                <c:pt idx="2">
                  <c:v>76522.8</c:v>
                </c:pt>
                <c:pt idx="3">
                  <c:v>30906.2</c:v>
                </c:pt>
                <c:pt idx="4">
                  <c:v>88711.6</c:v>
                </c:pt>
                <c:pt idx="5">
                  <c:v>0</c:v>
                </c:pt>
                <c:pt idx="6">
                  <c:v>132490.29999999999</c:v>
                </c:pt>
                <c:pt idx="7">
                  <c:v>338757.1</c:v>
                </c:pt>
                <c:pt idx="8">
                  <c:v>74118</c:v>
                </c:pt>
                <c:pt idx="9">
                  <c:v>350060.79999999999</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2016/17</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2017/18</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9071</xdr:rowOff>
    </xdr:from>
    <xdr:to>
      <xdr:col>4</xdr:col>
      <xdr:colOff>188938</xdr:colOff>
      <xdr:row>6</xdr:row>
      <xdr:rowOff>56696</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9071"/>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54770</xdr:rowOff>
    </xdr:from>
    <xdr:to>
      <xdr:col>12</xdr:col>
      <xdr:colOff>644072</xdr:colOff>
      <xdr:row>46</xdr:row>
      <xdr:rowOff>119063</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72573</xdr:colOff>
      <xdr:row>35</xdr:row>
      <xdr:rowOff>874484</xdr:rowOff>
    </xdr:from>
    <xdr:to>
      <xdr:col>12</xdr:col>
      <xdr:colOff>655410</xdr:colOff>
      <xdr:row>56</xdr:row>
      <xdr:rowOff>90715</xdr:rowOff>
    </xdr:to>
    <xdr:graphicFrame macro="">
      <xdr:nvGraphicFramePr>
        <xdr:cNvPr id="4" name="Gráfico 3">
          <a:extLst>
            <a:ext uri="{FF2B5EF4-FFF2-40B4-BE49-F238E27FC236}">
              <a16:creationId xmlns:a16="http://schemas.microsoft.com/office/drawing/2014/main" id="{34DA03DF-9A35-4613-A76E-BB12EC2BC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86745</xdr:colOff>
      <xdr:row>54</xdr:row>
      <xdr:rowOff>123031</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86745" y="9312388"/>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60474</xdr:colOff>
      <xdr:row>22</xdr:row>
      <xdr:rowOff>67284</xdr:rowOff>
    </xdr:from>
    <xdr:to>
      <xdr:col>9</xdr:col>
      <xdr:colOff>716642</xdr:colOff>
      <xdr:row>45</xdr:row>
      <xdr:rowOff>55307</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view="pageBreakPreview" zoomScale="60" zoomScaleNormal="80" zoomScalePageLayoutView="40" workbookViewId="0">
      <selection activeCell="E1" sqref="E1"/>
    </sheetView>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103</v>
      </c>
    </row>
    <row r="46" spans="4:6" ht="15.45">
      <c r="D46" s="266"/>
      <c r="E46" s="267"/>
      <c r="F46" s="267"/>
    </row>
    <row r="49" spans="4:5" ht="15.45">
      <c r="D49" s="268" t="s">
        <v>259</v>
      </c>
      <c r="E49" s="268"/>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3"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topLeftCell="A19" zoomScale="60" zoomScaleNormal="80" workbookViewId="0">
      <selection activeCell="AH39" sqref="AH39"/>
    </sheetView>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35" hidden="1" customWidth="1"/>
    <col min="25" max="25" width="9.3046875" style="235" hidden="1" customWidth="1"/>
    <col min="26" max="26" width="13" style="235" hidden="1" customWidth="1"/>
    <col min="27" max="27" width="13.15234375" style="235" hidden="1" customWidth="1"/>
    <col min="28" max="28" width="7.15234375" style="235" hidden="1" customWidth="1"/>
    <col min="29" max="29" width="8.15234375" style="235" hidden="1" customWidth="1"/>
    <col min="30" max="30" width="9.3046875" style="235" hidden="1" customWidth="1"/>
    <col min="31" max="31" width="15.69140625" style="235" hidden="1" customWidth="1"/>
    <col min="32" max="32" width="13.15234375" style="235" hidden="1" customWidth="1"/>
    <col min="33" max="33" width="10.84375" style="106"/>
    <col min="34" max="16384" width="10.84375" style="33"/>
  </cols>
  <sheetData>
    <row r="1" spans="1:32" ht="8.25" customHeight="1">
      <c r="A1" s="33" t="s">
        <v>195</v>
      </c>
      <c r="B1" s="160"/>
      <c r="C1" s="160"/>
    </row>
    <row r="2" spans="1:32">
      <c r="B2" s="286" t="s">
        <v>59</v>
      </c>
      <c r="C2" s="286"/>
      <c r="D2" s="286"/>
      <c r="E2" s="286"/>
      <c r="F2" s="286"/>
      <c r="G2" s="286"/>
      <c r="H2" s="286"/>
      <c r="I2" s="286"/>
      <c r="J2" s="286"/>
      <c r="K2" s="286"/>
      <c r="L2" s="286"/>
      <c r="M2" s="286"/>
      <c r="N2" s="286"/>
      <c r="O2" s="286"/>
      <c r="P2" s="286"/>
      <c r="Q2" s="286"/>
      <c r="R2" s="286"/>
      <c r="S2" s="286"/>
      <c r="T2" s="286"/>
      <c r="U2" s="115"/>
      <c r="V2" s="40" t="s">
        <v>135</v>
      </c>
    </row>
    <row r="3" spans="1:32">
      <c r="B3" s="286" t="s">
        <v>132</v>
      </c>
      <c r="C3" s="286"/>
      <c r="D3" s="286"/>
      <c r="E3" s="286"/>
      <c r="F3" s="286"/>
      <c r="G3" s="286"/>
      <c r="H3" s="286"/>
      <c r="I3" s="286"/>
      <c r="J3" s="286"/>
      <c r="K3" s="286"/>
      <c r="L3" s="286"/>
      <c r="M3" s="286"/>
      <c r="N3" s="286"/>
      <c r="O3" s="286"/>
      <c r="P3" s="286"/>
      <c r="Q3" s="286"/>
      <c r="R3" s="286"/>
      <c r="S3" s="286"/>
      <c r="T3" s="286"/>
      <c r="U3" s="115"/>
    </row>
    <row r="4" spans="1:32">
      <c r="B4" s="286" t="s">
        <v>203</v>
      </c>
      <c r="C4" s="286"/>
      <c r="D4" s="286"/>
      <c r="E4" s="286"/>
      <c r="F4" s="286"/>
      <c r="G4" s="286"/>
      <c r="H4" s="286"/>
      <c r="I4" s="286"/>
      <c r="J4" s="286"/>
      <c r="K4" s="286"/>
      <c r="L4" s="286"/>
      <c r="M4" s="286"/>
      <c r="N4" s="286"/>
      <c r="O4" s="286"/>
      <c r="P4" s="286"/>
      <c r="Q4" s="286"/>
      <c r="R4" s="286"/>
      <c r="S4" s="286"/>
      <c r="T4" s="286"/>
      <c r="U4" s="115"/>
    </row>
    <row r="5" spans="1:32">
      <c r="C5" s="298" t="s">
        <v>184</v>
      </c>
      <c r="D5" s="298"/>
      <c r="E5" s="298"/>
      <c r="F5" s="298"/>
      <c r="G5" s="298"/>
      <c r="H5" s="298"/>
      <c r="I5" s="298"/>
      <c r="J5" s="298"/>
      <c r="K5" s="298"/>
      <c r="L5" s="298" t="s">
        <v>185</v>
      </c>
      <c r="M5" s="298"/>
      <c r="N5" s="298"/>
      <c r="O5" s="298"/>
      <c r="P5" s="298"/>
      <c r="Q5" s="298"/>
      <c r="R5" s="298"/>
      <c r="S5" s="298"/>
      <c r="T5" s="298"/>
      <c r="U5" s="118"/>
      <c r="V5" s="117"/>
    </row>
    <row r="6" spans="1:32" ht="24.9">
      <c r="B6" s="119" t="s">
        <v>125</v>
      </c>
      <c r="C6" s="120" t="s">
        <v>144</v>
      </c>
      <c r="D6" s="121" t="s">
        <v>22</v>
      </c>
      <c r="E6" s="121" t="s">
        <v>21</v>
      </c>
      <c r="F6" s="121" t="s">
        <v>124</v>
      </c>
      <c r="G6" s="121" t="s">
        <v>18</v>
      </c>
      <c r="H6" s="121" t="s">
        <v>251</v>
      </c>
      <c r="I6" s="121" t="s">
        <v>17</v>
      </c>
      <c r="J6" s="121" t="s">
        <v>16</v>
      </c>
      <c r="K6" s="122" t="s">
        <v>14</v>
      </c>
      <c r="L6" s="120" t="s">
        <v>144</v>
      </c>
      <c r="M6" s="121" t="s">
        <v>22</v>
      </c>
      <c r="N6" s="121" t="s">
        <v>21</v>
      </c>
      <c r="O6" s="121" t="s">
        <v>124</v>
      </c>
      <c r="P6" s="121" t="s">
        <v>18</v>
      </c>
      <c r="Q6" s="121" t="s">
        <v>251</v>
      </c>
      <c r="R6" s="121" t="s">
        <v>17</v>
      </c>
      <c r="S6" s="121" t="s">
        <v>16</v>
      </c>
      <c r="T6" s="122" t="s">
        <v>14</v>
      </c>
      <c r="U6" s="93"/>
      <c r="V6" s="117"/>
      <c r="Y6" s="238" t="s">
        <v>144</v>
      </c>
      <c r="Z6" s="238" t="s">
        <v>22</v>
      </c>
      <c r="AA6" s="238" t="s">
        <v>21</v>
      </c>
      <c r="AB6" s="238" t="s">
        <v>124</v>
      </c>
      <c r="AC6" s="238" t="s">
        <v>18</v>
      </c>
      <c r="AD6" s="238" t="s">
        <v>17</v>
      </c>
      <c r="AE6" s="238" t="s">
        <v>16</v>
      </c>
      <c r="AF6" s="238" t="s">
        <v>14</v>
      </c>
    </row>
    <row r="7" spans="1:32">
      <c r="B7" s="229">
        <v>43434</v>
      </c>
      <c r="C7" s="196">
        <v>1661.5</v>
      </c>
      <c r="D7" s="204">
        <v>1621</v>
      </c>
      <c r="E7" s="204">
        <v>1686</v>
      </c>
      <c r="F7" s="204">
        <v>1683.5</v>
      </c>
      <c r="G7" s="204">
        <v>1677.5</v>
      </c>
      <c r="H7" s="204">
        <v>1545</v>
      </c>
      <c r="I7" s="204">
        <v>1592.5</v>
      </c>
      <c r="J7" s="204">
        <v>1482</v>
      </c>
      <c r="K7" s="230">
        <v>1663.5</v>
      </c>
      <c r="L7" s="196">
        <v>810</v>
      </c>
      <c r="M7" s="204">
        <v>664.5</v>
      </c>
      <c r="N7" s="204">
        <v>494</v>
      </c>
      <c r="O7" s="204">
        <v>507.5</v>
      </c>
      <c r="P7" s="204">
        <v>466.5</v>
      </c>
      <c r="Q7" s="204">
        <v>419</v>
      </c>
      <c r="R7" s="204">
        <v>618</v>
      </c>
      <c r="S7" s="204">
        <v>669</v>
      </c>
      <c r="T7" s="230">
        <v>704</v>
      </c>
      <c r="U7" s="94"/>
      <c r="V7" s="117"/>
      <c r="Y7" s="231">
        <f>+IF(L7="","",((C7-L7)/L7))</f>
        <v>1.0512345679012345</v>
      </c>
      <c r="Z7" s="231">
        <f>+IF(M7="","",((D7-M7)/M7))</f>
        <v>1.4394281414597441</v>
      </c>
      <c r="AA7" s="231">
        <f>+IF(N7="","",((E7-N7)/N7))</f>
        <v>2.4129554655870447</v>
      </c>
      <c r="AB7" s="231">
        <f>+IF(O7="","",((F7-O7)/O7))</f>
        <v>2.317241379310345</v>
      </c>
      <c r="AC7" s="231">
        <f>+IF(P7="","",((G7-P7)/P7))</f>
        <v>2.5959271168274385</v>
      </c>
      <c r="AD7" s="231">
        <f t="shared" ref="AD7:AD20" si="0">+IF(R7="","",((I7-R7)/R7))</f>
        <v>1.5768608414239482</v>
      </c>
      <c r="AE7" s="231">
        <f t="shared" ref="AE7:AE20" si="1">+IF(S7="","",((J7-S7)/S7))</f>
        <v>1.2152466367713004</v>
      </c>
      <c r="AF7" s="231">
        <f t="shared" ref="AF7:AF20" si="2">+IF(T7="","",((K7-T7)/T7))</f>
        <v>1.3629261363636365</v>
      </c>
    </row>
    <row r="8" spans="1:32">
      <c r="B8" s="123">
        <v>43441</v>
      </c>
      <c r="C8" s="124">
        <v>1565</v>
      </c>
      <c r="D8" s="75">
        <v>1547</v>
      </c>
      <c r="E8" s="75">
        <v>1655.5</v>
      </c>
      <c r="F8" s="75">
        <v>1607</v>
      </c>
      <c r="G8" s="75">
        <v>1600</v>
      </c>
      <c r="H8" s="75">
        <v>1425</v>
      </c>
      <c r="I8" s="75">
        <v>1594</v>
      </c>
      <c r="J8" s="75">
        <v>1628</v>
      </c>
      <c r="K8" s="125">
        <v>1756.5</v>
      </c>
      <c r="L8" s="124">
        <v>740</v>
      </c>
      <c r="M8" s="75">
        <v>658.5</v>
      </c>
      <c r="N8" s="75">
        <v>413</v>
      </c>
      <c r="O8" s="75">
        <v>426</v>
      </c>
      <c r="P8" s="75">
        <v>435.5</v>
      </c>
      <c r="Q8" s="75">
        <v>325</v>
      </c>
      <c r="R8" s="75">
        <v>513</v>
      </c>
      <c r="S8" s="75">
        <v>619</v>
      </c>
      <c r="T8" s="125">
        <v>716.5</v>
      </c>
      <c r="U8" s="94"/>
      <c r="V8" s="117"/>
      <c r="Y8" s="231">
        <f t="shared" ref="Y8:Y25" si="3">+IF(L8="","",((C8-L8)/L8))</f>
        <v>1.1148648648648649</v>
      </c>
      <c r="Z8" s="231">
        <f t="shared" ref="Z8:Z20" si="4">+IF(M8="","",((D8-M8)/M8))</f>
        <v>1.3492786636294609</v>
      </c>
      <c r="AA8" s="231">
        <f t="shared" ref="AA8:AA20" si="5">+IF(N8="","",((E8-N8)/N8))</f>
        <v>3.0084745762711864</v>
      </c>
      <c r="AB8" s="231">
        <f t="shared" ref="AB8:AB20" si="6">+IF(O8="","",((F8-O8)/O8))</f>
        <v>2.772300469483568</v>
      </c>
      <c r="AC8" s="231">
        <f t="shared" ref="AC8:AC20" si="7">+IF(P8="","",((G8-P8)/P8))</f>
        <v>2.6739380022962114</v>
      </c>
      <c r="AD8" s="231">
        <f t="shared" si="0"/>
        <v>2.1072124756335282</v>
      </c>
      <c r="AE8" s="231">
        <f t="shared" si="1"/>
        <v>1.630048465266559</v>
      </c>
      <c r="AF8" s="231">
        <f t="shared" si="2"/>
        <v>1.4515003489183531</v>
      </c>
    </row>
    <row r="9" spans="1:32">
      <c r="B9" s="123">
        <v>43448</v>
      </c>
      <c r="C9" s="124">
        <v>1600</v>
      </c>
      <c r="D9" s="75">
        <v>1590</v>
      </c>
      <c r="E9" s="75">
        <v>1650</v>
      </c>
      <c r="F9" s="75">
        <v>1591.5</v>
      </c>
      <c r="G9" s="75">
        <v>1588</v>
      </c>
      <c r="H9" s="75">
        <v>1150</v>
      </c>
      <c r="I9" s="75">
        <v>1655.5</v>
      </c>
      <c r="J9" s="75">
        <v>1361.5</v>
      </c>
      <c r="K9" s="125">
        <v>1601</v>
      </c>
      <c r="L9" s="124">
        <v>626</v>
      </c>
      <c r="M9" s="75">
        <v>533.5</v>
      </c>
      <c r="N9" s="75">
        <v>390</v>
      </c>
      <c r="O9" s="75">
        <v>415.5</v>
      </c>
      <c r="P9" s="75">
        <v>374.5</v>
      </c>
      <c r="Q9" s="75">
        <v>256.5</v>
      </c>
      <c r="R9" s="75">
        <v>480</v>
      </c>
      <c r="S9" s="75">
        <v>489</v>
      </c>
      <c r="T9" s="125">
        <v>591.5</v>
      </c>
      <c r="U9" s="94"/>
      <c r="V9" s="117"/>
      <c r="Y9" s="231">
        <f t="shared" si="3"/>
        <v>1.5559105431309903</v>
      </c>
      <c r="Z9" s="231">
        <f t="shared" si="4"/>
        <v>1.9803186504217432</v>
      </c>
      <c r="AA9" s="231">
        <f t="shared" si="5"/>
        <v>3.2307692307692308</v>
      </c>
      <c r="AB9" s="231">
        <f t="shared" si="6"/>
        <v>2.8303249097472922</v>
      </c>
      <c r="AC9" s="231">
        <f t="shared" si="7"/>
        <v>3.2403204272363153</v>
      </c>
      <c r="AD9" s="231">
        <f t="shared" si="0"/>
        <v>2.4489583333333331</v>
      </c>
      <c r="AE9" s="231">
        <f t="shared" si="1"/>
        <v>1.7842535787321063</v>
      </c>
      <c r="AF9" s="231">
        <f t="shared" si="2"/>
        <v>1.7066779374471681</v>
      </c>
    </row>
    <row r="10" spans="1:32">
      <c r="B10" s="123">
        <v>43455</v>
      </c>
      <c r="C10" s="124">
        <v>1590</v>
      </c>
      <c r="D10" s="75">
        <v>1593</v>
      </c>
      <c r="E10" s="75">
        <v>1558.5</v>
      </c>
      <c r="F10" s="75">
        <v>1579</v>
      </c>
      <c r="G10" s="75">
        <v>1635</v>
      </c>
      <c r="H10" s="75">
        <v>1499</v>
      </c>
      <c r="I10" s="75">
        <v>1663.5</v>
      </c>
      <c r="J10" s="75">
        <v>1428</v>
      </c>
      <c r="K10" s="125">
        <v>1615</v>
      </c>
      <c r="L10" s="124">
        <v>700</v>
      </c>
      <c r="M10" s="75">
        <v>508</v>
      </c>
      <c r="N10" s="75">
        <v>359.5</v>
      </c>
      <c r="O10" s="75">
        <v>437.5</v>
      </c>
      <c r="P10" s="75">
        <v>392</v>
      </c>
      <c r="Q10" s="75">
        <v>270.5</v>
      </c>
      <c r="R10" s="75">
        <v>465</v>
      </c>
      <c r="S10" s="75">
        <v>525</v>
      </c>
      <c r="T10" s="125">
        <v>500</v>
      </c>
      <c r="U10" s="94"/>
      <c r="V10" s="117"/>
      <c r="Y10" s="231">
        <f t="shared" si="3"/>
        <v>1.2714285714285714</v>
      </c>
      <c r="Z10" s="231">
        <f t="shared" si="4"/>
        <v>2.1358267716535435</v>
      </c>
      <c r="AA10" s="231">
        <f t="shared" si="5"/>
        <v>3.3351877607788594</v>
      </c>
      <c r="AB10" s="231">
        <f t="shared" si="6"/>
        <v>2.609142857142857</v>
      </c>
      <c r="AC10" s="231">
        <f t="shared" si="7"/>
        <v>3.170918367346939</v>
      </c>
      <c r="AD10" s="231">
        <f t="shared" si="0"/>
        <v>2.5774193548387099</v>
      </c>
      <c r="AE10" s="231">
        <f t="shared" si="1"/>
        <v>1.72</v>
      </c>
      <c r="AF10" s="231">
        <f t="shared" si="2"/>
        <v>2.23</v>
      </c>
    </row>
    <row r="11" spans="1:32">
      <c r="B11" s="123">
        <v>43462</v>
      </c>
      <c r="C11" s="124">
        <v>1440</v>
      </c>
      <c r="D11" s="75">
        <v>1590</v>
      </c>
      <c r="E11" s="75">
        <v>1440</v>
      </c>
      <c r="F11" s="75">
        <v>1502.5</v>
      </c>
      <c r="G11" s="75">
        <v>1570.5</v>
      </c>
      <c r="H11" s="75">
        <v>1388.5</v>
      </c>
      <c r="I11" s="75">
        <v>1628</v>
      </c>
      <c r="J11" s="75">
        <v>1430</v>
      </c>
      <c r="K11" s="125">
        <v>1404</v>
      </c>
      <c r="L11" s="124">
        <v>563</v>
      </c>
      <c r="M11" s="75">
        <v>433</v>
      </c>
      <c r="N11" s="75">
        <v>408</v>
      </c>
      <c r="O11" s="75">
        <v>363.5</v>
      </c>
      <c r="P11" s="75">
        <v>381</v>
      </c>
      <c r="Q11" s="75"/>
      <c r="R11" s="75">
        <v>417</v>
      </c>
      <c r="S11" s="75">
        <v>450</v>
      </c>
      <c r="T11" s="125">
        <v>550</v>
      </c>
      <c r="U11" s="94"/>
      <c r="V11" s="117"/>
      <c r="Y11" s="231">
        <f t="shared" si="3"/>
        <v>1.5577264653641207</v>
      </c>
      <c r="Z11" s="231">
        <f t="shared" si="4"/>
        <v>2.6720554272517321</v>
      </c>
      <c r="AA11" s="231">
        <f t="shared" si="5"/>
        <v>2.5294117647058822</v>
      </c>
      <c r="AB11" s="231">
        <f t="shared" si="6"/>
        <v>3.1334250343878955</v>
      </c>
      <c r="AC11" s="231">
        <f t="shared" si="7"/>
        <v>3.122047244094488</v>
      </c>
      <c r="AD11" s="231">
        <f t="shared" si="0"/>
        <v>2.9040767386091129</v>
      </c>
      <c r="AE11" s="231">
        <f t="shared" si="1"/>
        <v>2.1777777777777776</v>
      </c>
      <c r="AF11" s="231">
        <f t="shared" si="2"/>
        <v>1.5527272727272727</v>
      </c>
    </row>
    <row r="12" spans="1:32">
      <c r="B12" s="123">
        <v>43469</v>
      </c>
      <c r="C12" s="124">
        <v>1900</v>
      </c>
      <c r="D12" s="75">
        <v>1538</v>
      </c>
      <c r="E12" s="75">
        <v>1495</v>
      </c>
      <c r="F12" s="75">
        <v>1490</v>
      </c>
      <c r="G12" s="75">
        <v>1511</v>
      </c>
      <c r="H12" s="75">
        <v>1378</v>
      </c>
      <c r="I12" s="75">
        <v>1628</v>
      </c>
      <c r="J12" s="75">
        <v>1441</v>
      </c>
      <c r="K12" s="125">
        <v>1580</v>
      </c>
      <c r="L12" s="124">
        <v>425</v>
      </c>
      <c r="M12" s="75">
        <v>457.5</v>
      </c>
      <c r="N12" s="75">
        <v>322</v>
      </c>
      <c r="O12" s="75">
        <v>449.5</v>
      </c>
      <c r="P12" s="75">
        <v>358.5</v>
      </c>
      <c r="Q12" s="75">
        <v>225</v>
      </c>
      <c r="R12" s="75">
        <v>402.5</v>
      </c>
      <c r="S12" s="75">
        <v>411</v>
      </c>
      <c r="T12" s="125">
        <v>508.5</v>
      </c>
      <c r="U12" s="94"/>
      <c r="V12" s="117"/>
      <c r="Y12" s="231">
        <f t="shared" si="3"/>
        <v>3.4705882352941178</v>
      </c>
      <c r="Z12" s="231">
        <f t="shared" si="4"/>
        <v>2.3617486338797815</v>
      </c>
      <c r="AA12" s="231">
        <f t="shared" si="5"/>
        <v>3.6428571428571428</v>
      </c>
      <c r="AB12" s="231">
        <f t="shared" si="6"/>
        <v>2.3147942157953283</v>
      </c>
      <c r="AC12" s="231">
        <f t="shared" si="7"/>
        <v>3.2147838214783819</v>
      </c>
      <c r="AD12" s="231">
        <f t="shared" si="0"/>
        <v>3.0447204968944099</v>
      </c>
      <c r="AE12" s="231">
        <f t="shared" si="1"/>
        <v>2.5060827250608271</v>
      </c>
      <c r="AF12" s="231">
        <f t="shared" si="2"/>
        <v>2.1071779744346117</v>
      </c>
    </row>
    <row r="13" spans="1:32">
      <c r="B13" s="123">
        <v>43476</v>
      </c>
      <c r="C13" s="124">
        <v>1333</v>
      </c>
      <c r="D13" s="75">
        <v>1496</v>
      </c>
      <c r="E13" s="75">
        <v>1383.5</v>
      </c>
      <c r="F13" s="75">
        <v>1383</v>
      </c>
      <c r="G13" s="75">
        <v>1368</v>
      </c>
      <c r="H13" s="75">
        <v>1355</v>
      </c>
      <c r="I13" s="75">
        <v>1265.5</v>
      </c>
      <c r="J13" s="75">
        <v>1315.5</v>
      </c>
      <c r="K13" s="125">
        <v>1489</v>
      </c>
      <c r="L13" s="124">
        <v>467</v>
      </c>
      <c r="M13" s="75">
        <v>428.5</v>
      </c>
      <c r="N13" s="75">
        <v>325</v>
      </c>
      <c r="O13" s="75">
        <v>342</v>
      </c>
      <c r="P13" s="75">
        <v>361.5</v>
      </c>
      <c r="Q13" s="75">
        <v>246</v>
      </c>
      <c r="R13" s="75">
        <v>373</v>
      </c>
      <c r="S13" s="75">
        <v>430.5</v>
      </c>
      <c r="T13" s="125">
        <v>525</v>
      </c>
      <c r="U13" s="94"/>
      <c r="V13" s="117"/>
      <c r="Y13" s="231">
        <f t="shared" si="3"/>
        <v>1.854389721627409</v>
      </c>
      <c r="Z13" s="231">
        <f t="shared" si="4"/>
        <v>2.4912485414235706</v>
      </c>
      <c r="AA13" s="231">
        <f t="shared" si="5"/>
        <v>3.2569230769230768</v>
      </c>
      <c r="AB13" s="231">
        <f t="shared" si="6"/>
        <v>3.0438596491228069</v>
      </c>
      <c r="AC13" s="231">
        <f t="shared" si="7"/>
        <v>2.7842323651452281</v>
      </c>
      <c r="AD13" s="231">
        <f t="shared" si="0"/>
        <v>2.3927613941018766</v>
      </c>
      <c r="AE13" s="231">
        <f t="shared" si="1"/>
        <v>2.0557491289198606</v>
      </c>
      <c r="AF13" s="231">
        <f t="shared" si="2"/>
        <v>1.8361904761904762</v>
      </c>
    </row>
    <row r="14" spans="1:32">
      <c r="B14" s="123">
        <v>43483</v>
      </c>
      <c r="C14" s="124">
        <v>1222</v>
      </c>
      <c r="D14" s="75">
        <v>1273</v>
      </c>
      <c r="E14" s="75">
        <v>1255</v>
      </c>
      <c r="F14" s="75">
        <v>1270</v>
      </c>
      <c r="G14" s="75">
        <v>1346.5</v>
      </c>
      <c r="H14" s="75"/>
      <c r="I14" s="75">
        <v>1155</v>
      </c>
      <c r="J14" s="75"/>
      <c r="K14" s="125"/>
      <c r="L14" s="124">
        <v>428</v>
      </c>
      <c r="M14" s="75">
        <v>421.5</v>
      </c>
      <c r="N14" s="75">
        <v>342</v>
      </c>
      <c r="O14" s="75">
        <v>383.5</v>
      </c>
      <c r="P14" s="75">
        <v>356.5</v>
      </c>
      <c r="Q14" s="75"/>
      <c r="R14" s="75">
        <v>375.5</v>
      </c>
      <c r="S14" s="75"/>
      <c r="T14" s="125"/>
      <c r="U14" s="94"/>
      <c r="V14" s="117"/>
      <c r="Y14" s="231">
        <f t="shared" si="3"/>
        <v>1.8551401869158879</v>
      </c>
      <c r="Z14" s="231">
        <f t="shared" si="4"/>
        <v>2.0201660735468563</v>
      </c>
      <c r="AA14" s="231">
        <f t="shared" si="5"/>
        <v>2.6695906432748537</v>
      </c>
      <c r="AB14" s="231">
        <f t="shared" si="6"/>
        <v>2.3116036505867013</v>
      </c>
      <c r="AC14" s="231">
        <f t="shared" si="7"/>
        <v>2.7769985974754556</v>
      </c>
      <c r="AD14" s="231">
        <f t="shared" si="0"/>
        <v>2.0758988015978694</v>
      </c>
      <c r="AE14" s="231" t="str">
        <f t="shared" si="1"/>
        <v/>
      </c>
      <c r="AF14" s="231" t="str">
        <f t="shared" si="2"/>
        <v/>
      </c>
    </row>
    <row r="15" spans="1:32">
      <c r="B15" s="123">
        <v>43490</v>
      </c>
      <c r="C15" s="124">
        <v>1241</v>
      </c>
      <c r="D15" s="75">
        <v>1196</v>
      </c>
      <c r="E15" s="75">
        <v>1221.5</v>
      </c>
      <c r="F15" s="75">
        <v>1265</v>
      </c>
      <c r="G15" s="75">
        <v>1285.5</v>
      </c>
      <c r="H15" s="75">
        <v>1157</v>
      </c>
      <c r="I15" s="75">
        <v>1070</v>
      </c>
      <c r="J15" s="75">
        <v>1258</v>
      </c>
      <c r="K15" s="125">
        <v>1195</v>
      </c>
      <c r="L15" s="124">
        <v>420</v>
      </c>
      <c r="M15" s="75">
        <v>424.5</v>
      </c>
      <c r="N15" s="75">
        <v>342</v>
      </c>
      <c r="O15" s="75">
        <v>424</v>
      </c>
      <c r="P15" s="75">
        <v>404.5</v>
      </c>
      <c r="Q15" s="75">
        <v>254</v>
      </c>
      <c r="R15" s="75">
        <v>335</v>
      </c>
      <c r="S15" s="75">
        <v>357</v>
      </c>
      <c r="T15" s="125">
        <v>508.5</v>
      </c>
      <c r="U15" s="94"/>
      <c r="V15" s="117"/>
      <c r="Y15" s="231">
        <f t="shared" si="3"/>
        <v>1.9547619047619047</v>
      </c>
      <c r="Z15" s="231">
        <f t="shared" si="4"/>
        <v>1.817432273262662</v>
      </c>
      <c r="AA15" s="231">
        <f t="shared" si="5"/>
        <v>2.5716374269005846</v>
      </c>
      <c r="AB15" s="231">
        <f t="shared" si="6"/>
        <v>1.9834905660377358</v>
      </c>
      <c r="AC15" s="231">
        <f t="shared" si="7"/>
        <v>2.1779975278121135</v>
      </c>
      <c r="AD15" s="231">
        <f t="shared" si="0"/>
        <v>2.1940298507462686</v>
      </c>
      <c r="AE15" s="231">
        <f t="shared" si="1"/>
        <v>2.5238095238095237</v>
      </c>
      <c r="AF15" s="231">
        <f t="shared" si="2"/>
        <v>1.3500491642084562</v>
      </c>
    </row>
    <row r="16" spans="1:32">
      <c r="B16" s="123">
        <v>43497</v>
      </c>
      <c r="C16" s="124">
        <v>1193</v>
      </c>
      <c r="D16" s="75">
        <v>1179</v>
      </c>
      <c r="E16" s="75">
        <v>1202</v>
      </c>
      <c r="F16" s="75">
        <v>1294</v>
      </c>
      <c r="G16" s="75">
        <v>1262</v>
      </c>
      <c r="H16" s="75">
        <v>1123</v>
      </c>
      <c r="I16" s="75">
        <v>1108</v>
      </c>
      <c r="J16" s="75">
        <v>991</v>
      </c>
      <c r="K16" s="125">
        <v>1204</v>
      </c>
      <c r="L16" s="124">
        <v>475</v>
      </c>
      <c r="M16" s="75">
        <v>409.5</v>
      </c>
      <c r="N16" s="75">
        <v>350</v>
      </c>
      <c r="O16" s="75">
        <v>437.5</v>
      </c>
      <c r="P16" s="75">
        <v>417</v>
      </c>
      <c r="Q16" s="75">
        <v>246</v>
      </c>
      <c r="R16" s="75">
        <v>357.5</v>
      </c>
      <c r="S16" s="75">
        <v>345</v>
      </c>
      <c r="T16" s="125">
        <v>500</v>
      </c>
      <c r="U16" s="94"/>
      <c r="V16" s="117"/>
      <c r="Y16" s="231">
        <f t="shared" si="3"/>
        <v>1.5115789473684211</v>
      </c>
      <c r="Z16" s="231">
        <f t="shared" si="4"/>
        <v>1.8791208791208791</v>
      </c>
      <c r="AA16" s="231">
        <f t="shared" si="5"/>
        <v>2.4342857142857142</v>
      </c>
      <c r="AB16" s="231">
        <f t="shared" si="6"/>
        <v>1.9577142857142857</v>
      </c>
      <c r="AC16" s="231">
        <f t="shared" si="7"/>
        <v>2.0263788968824938</v>
      </c>
      <c r="AD16" s="231">
        <f t="shared" si="0"/>
        <v>2.0993006993006995</v>
      </c>
      <c r="AE16" s="231">
        <f t="shared" si="1"/>
        <v>1.872463768115942</v>
      </c>
      <c r="AF16" s="231">
        <f t="shared" si="2"/>
        <v>1.4079999999999999</v>
      </c>
    </row>
    <row r="17" spans="2:33">
      <c r="B17" s="123">
        <v>43504</v>
      </c>
      <c r="C17" s="124">
        <v>1200</v>
      </c>
      <c r="D17" s="75">
        <v>1182</v>
      </c>
      <c r="E17" s="75">
        <v>1238</v>
      </c>
      <c r="F17" s="75">
        <v>1254.5</v>
      </c>
      <c r="G17" s="75">
        <v>1301</v>
      </c>
      <c r="H17" s="75">
        <v>1067.5</v>
      </c>
      <c r="I17" s="75">
        <v>1062</v>
      </c>
      <c r="J17" s="75">
        <v>1182</v>
      </c>
      <c r="K17" s="125">
        <v>1163</v>
      </c>
      <c r="L17" s="124">
        <v>530</v>
      </c>
      <c r="M17" s="75">
        <v>415.5</v>
      </c>
      <c r="N17" s="75">
        <v>350</v>
      </c>
      <c r="O17" s="75">
        <v>453</v>
      </c>
      <c r="P17" s="75">
        <v>422</v>
      </c>
      <c r="Q17" s="75">
        <v>288</v>
      </c>
      <c r="R17" s="75">
        <v>338</v>
      </c>
      <c r="S17" s="75">
        <v>326</v>
      </c>
      <c r="T17" s="125">
        <v>412.5</v>
      </c>
      <c r="U17" s="94"/>
      <c r="V17" s="117"/>
      <c r="Y17" s="231">
        <f t="shared" si="3"/>
        <v>1.2641509433962264</v>
      </c>
      <c r="Z17" s="231">
        <f t="shared" si="4"/>
        <v>1.8447653429602888</v>
      </c>
      <c r="AA17" s="231">
        <f t="shared" si="5"/>
        <v>2.5371428571428569</v>
      </c>
      <c r="AB17" s="231">
        <f t="shared" si="6"/>
        <v>1.7693156732891833</v>
      </c>
      <c r="AC17" s="231">
        <f t="shared" si="7"/>
        <v>2.0829383886255926</v>
      </c>
      <c r="AD17" s="231">
        <f t="shared" si="0"/>
        <v>2.1420118343195265</v>
      </c>
      <c r="AE17" s="231">
        <f t="shared" si="1"/>
        <v>2.6257668711656441</v>
      </c>
      <c r="AF17" s="231">
        <f t="shared" si="2"/>
        <v>1.8193939393939393</v>
      </c>
    </row>
    <row r="18" spans="2:33">
      <c r="B18" s="123">
        <v>43511</v>
      </c>
      <c r="C18" s="124">
        <v>1182</v>
      </c>
      <c r="D18" s="75">
        <v>1219</v>
      </c>
      <c r="E18" s="75">
        <v>1231</v>
      </c>
      <c r="F18" s="75">
        <v>1236</v>
      </c>
      <c r="G18" s="75">
        <v>1284</v>
      </c>
      <c r="H18" s="75">
        <v>1199</v>
      </c>
      <c r="I18" s="75">
        <v>1108</v>
      </c>
      <c r="J18" s="75">
        <v>1009</v>
      </c>
      <c r="K18" s="125">
        <v>1190</v>
      </c>
      <c r="L18" s="124">
        <v>496.5</v>
      </c>
      <c r="M18" s="75">
        <v>452</v>
      </c>
      <c r="N18" s="75">
        <v>456.5</v>
      </c>
      <c r="O18" s="75">
        <v>473</v>
      </c>
      <c r="P18" s="75">
        <v>500</v>
      </c>
      <c r="Q18" s="75">
        <v>260</v>
      </c>
      <c r="R18" s="75">
        <v>367</v>
      </c>
      <c r="S18" s="75">
        <v>315</v>
      </c>
      <c r="T18" s="125">
        <v>450</v>
      </c>
      <c r="U18" s="94"/>
      <c r="V18" s="117"/>
      <c r="Y18" s="231">
        <f t="shared" si="3"/>
        <v>1.3806646525679758</v>
      </c>
      <c r="Z18" s="231">
        <f t="shared" si="4"/>
        <v>1.6969026548672566</v>
      </c>
      <c r="AA18" s="231">
        <f t="shared" si="5"/>
        <v>1.696604600219058</v>
      </c>
      <c r="AB18" s="231">
        <f t="shared" si="6"/>
        <v>1.6131078224101481</v>
      </c>
      <c r="AC18" s="231">
        <f t="shared" si="7"/>
        <v>1.5680000000000001</v>
      </c>
      <c r="AD18" s="231">
        <f t="shared" si="0"/>
        <v>2.019073569482289</v>
      </c>
      <c r="AE18" s="231">
        <f t="shared" si="1"/>
        <v>2.2031746031746033</v>
      </c>
      <c r="AF18" s="231">
        <f t="shared" si="2"/>
        <v>1.6444444444444444</v>
      </c>
    </row>
    <row r="19" spans="2:33">
      <c r="B19" s="123">
        <v>43518</v>
      </c>
      <c r="C19" s="124">
        <v>1235</v>
      </c>
      <c r="D19" s="75">
        <v>1189</v>
      </c>
      <c r="E19" s="75">
        <v>1199</v>
      </c>
      <c r="F19" s="75">
        <v>1191.5</v>
      </c>
      <c r="G19" s="75">
        <v>1227.5</v>
      </c>
      <c r="H19" s="75">
        <v>986</v>
      </c>
      <c r="I19" s="75">
        <v>1023</v>
      </c>
      <c r="J19" s="75">
        <v>1095</v>
      </c>
      <c r="K19" s="125">
        <v>1149</v>
      </c>
      <c r="L19" s="124">
        <v>512.5</v>
      </c>
      <c r="M19" s="75">
        <v>470.5</v>
      </c>
      <c r="N19" s="75">
        <v>450.5</v>
      </c>
      <c r="O19" s="75">
        <v>454</v>
      </c>
      <c r="P19" s="75">
        <v>410.5</v>
      </c>
      <c r="Q19" s="75">
        <v>244</v>
      </c>
      <c r="R19" s="75">
        <v>350</v>
      </c>
      <c r="S19" s="75">
        <v>348</v>
      </c>
      <c r="T19" s="125">
        <v>462.5</v>
      </c>
      <c r="U19" s="94"/>
      <c r="V19" s="117"/>
      <c r="Y19" s="231">
        <f t="shared" si="3"/>
        <v>1.4097560975609755</v>
      </c>
      <c r="Z19" s="231">
        <f t="shared" si="4"/>
        <v>1.5270988310308182</v>
      </c>
      <c r="AA19" s="231">
        <f t="shared" si="5"/>
        <v>1.6614872364039956</v>
      </c>
      <c r="AB19" s="231">
        <f t="shared" si="6"/>
        <v>1.6244493392070485</v>
      </c>
      <c r="AC19" s="231">
        <f t="shared" si="7"/>
        <v>1.9902557856272838</v>
      </c>
      <c r="AD19" s="231">
        <f t="shared" si="0"/>
        <v>1.9228571428571428</v>
      </c>
      <c r="AE19" s="231">
        <f t="shared" si="1"/>
        <v>2.146551724137931</v>
      </c>
      <c r="AF19" s="231">
        <f t="shared" si="2"/>
        <v>1.4843243243243243</v>
      </c>
    </row>
    <row r="20" spans="2:33">
      <c r="B20" s="123">
        <v>43525</v>
      </c>
      <c r="C20" s="124">
        <v>1190</v>
      </c>
      <c r="D20" s="75">
        <v>1181</v>
      </c>
      <c r="E20" s="75">
        <v>1190</v>
      </c>
      <c r="F20" s="75">
        <v>1203</v>
      </c>
      <c r="G20" s="75">
        <v>1170.5</v>
      </c>
      <c r="H20" s="75">
        <v>971</v>
      </c>
      <c r="I20" s="75">
        <v>1082</v>
      </c>
      <c r="J20" s="75">
        <v>988</v>
      </c>
      <c r="K20" s="125">
        <v>1106</v>
      </c>
      <c r="L20" s="124">
        <v>503.5</v>
      </c>
      <c r="M20" s="75">
        <v>459</v>
      </c>
      <c r="N20" s="75">
        <v>428</v>
      </c>
      <c r="O20" s="75">
        <v>472.5</v>
      </c>
      <c r="P20" s="75">
        <v>480</v>
      </c>
      <c r="Q20" s="75">
        <v>231.5</v>
      </c>
      <c r="R20" s="75">
        <v>360</v>
      </c>
      <c r="S20" s="75">
        <v>371</v>
      </c>
      <c r="T20" s="125">
        <v>446</v>
      </c>
      <c r="U20" s="94"/>
      <c r="V20" s="117"/>
      <c r="Y20" s="231">
        <f t="shared" si="3"/>
        <v>1.3634558093346574</v>
      </c>
      <c r="Z20" s="231">
        <f t="shared" si="4"/>
        <v>1.5729847494553377</v>
      </c>
      <c r="AA20" s="231">
        <f t="shared" si="5"/>
        <v>1.780373831775701</v>
      </c>
      <c r="AB20" s="231">
        <f t="shared" si="6"/>
        <v>1.5460317460317461</v>
      </c>
      <c r="AC20" s="231">
        <f t="shared" si="7"/>
        <v>1.4385416666666666</v>
      </c>
      <c r="AD20" s="231">
        <f t="shared" si="0"/>
        <v>2.0055555555555555</v>
      </c>
      <c r="AE20" s="231">
        <f t="shared" si="1"/>
        <v>1.6630727762803235</v>
      </c>
      <c r="AF20" s="231">
        <f t="shared" si="2"/>
        <v>1.4798206278026906</v>
      </c>
    </row>
    <row r="21" spans="2:33" s="160" customFormat="1">
      <c r="B21" s="123">
        <v>43532</v>
      </c>
      <c r="C21" s="124">
        <v>1067</v>
      </c>
      <c r="D21" s="75">
        <v>1184</v>
      </c>
      <c r="E21" s="75">
        <v>1162.5</v>
      </c>
      <c r="F21" s="75">
        <v>1143.5</v>
      </c>
      <c r="G21" s="75">
        <v>1121</v>
      </c>
      <c r="H21" s="75">
        <v>1049.5</v>
      </c>
      <c r="I21" s="75">
        <v>1082</v>
      </c>
      <c r="J21" s="75">
        <v>1087.5</v>
      </c>
      <c r="K21" s="125">
        <v>1110</v>
      </c>
      <c r="L21" s="124">
        <v>480</v>
      </c>
      <c r="M21" s="75">
        <v>472.5</v>
      </c>
      <c r="N21" s="75">
        <v>399</v>
      </c>
      <c r="O21" s="75">
        <v>480.5</v>
      </c>
      <c r="P21" s="75">
        <v>454</v>
      </c>
      <c r="Q21" s="75">
        <v>285</v>
      </c>
      <c r="R21" s="75">
        <v>350</v>
      </c>
      <c r="S21" s="75">
        <v>359</v>
      </c>
      <c r="T21" s="125">
        <v>508.5</v>
      </c>
      <c r="U21" s="94"/>
      <c r="V21" s="117"/>
      <c r="W21" s="106"/>
      <c r="X21" s="235"/>
      <c r="Y21" s="231"/>
      <c r="Z21" s="231"/>
      <c r="AA21" s="231"/>
      <c r="AB21" s="231"/>
      <c r="AC21" s="231"/>
      <c r="AD21" s="231"/>
      <c r="AE21" s="231"/>
      <c r="AF21" s="231"/>
      <c r="AG21" s="106"/>
    </row>
    <row r="22" spans="2:33" s="160" customFormat="1">
      <c r="B22" s="123">
        <v>43539</v>
      </c>
      <c r="C22" s="124">
        <v>1130</v>
      </c>
      <c r="D22" s="75">
        <v>1184</v>
      </c>
      <c r="E22" s="75">
        <v>1232</v>
      </c>
      <c r="F22" s="75">
        <v>1190</v>
      </c>
      <c r="G22" s="75">
        <v>1167.5</v>
      </c>
      <c r="H22" s="75">
        <v>1189</v>
      </c>
      <c r="I22" s="75">
        <v>1228</v>
      </c>
      <c r="J22" s="75">
        <v>963.5</v>
      </c>
      <c r="K22" s="125">
        <v>1114</v>
      </c>
      <c r="L22" s="124">
        <v>520</v>
      </c>
      <c r="M22" s="75">
        <v>453</v>
      </c>
      <c r="N22" s="75">
        <v>380</v>
      </c>
      <c r="O22" s="75">
        <v>476.5</v>
      </c>
      <c r="P22" s="75">
        <v>469</v>
      </c>
      <c r="Q22" s="75">
        <v>275</v>
      </c>
      <c r="R22" s="75">
        <v>350</v>
      </c>
      <c r="S22" s="75">
        <v>381</v>
      </c>
      <c r="T22" s="125">
        <v>412.5</v>
      </c>
      <c r="U22" s="94"/>
      <c r="V22" s="117"/>
      <c r="W22" s="106"/>
      <c r="X22" s="235"/>
      <c r="Y22" s="231"/>
      <c r="Z22" s="231"/>
      <c r="AA22" s="231"/>
      <c r="AB22" s="231"/>
      <c r="AC22" s="231"/>
      <c r="AD22" s="231"/>
      <c r="AE22" s="231"/>
      <c r="AF22" s="231"/>
      <c r="AG22" s="106"/>
    </row>
    <row r="23" spans="2:33" s="160" customFormat="1">
      <c r="B23" s="123">
        <v>43546</v>
      </c>
      <c r="C23" s="124">
        <v>1190</v>
      </c>
      <c r="D23" s="75">
        <v>1184</v>
      </c>
      <c r="E23" s="75">
        <v>1146.5</v>
      </c>
      <c r="F23" s="75">
        <v>1129</v>
      </c>
      <c r="G23" s="75">
        <v>1171</v>
      </c>
      <c r="H23" s="75">
        <v>979</v>
      </c>
      <c r="I23" s="75">
        <v>1146.5</v>
      </c>
      <c r="J23" s="75">
        <v>1116</v>
      </c>
      <c r="K23" s="125">
        <v>1109</v>
      </c>
      <c r="L23" s="124">
        <v>503.5</v>
      </c>
      <c r="M23" s="75">
        <v>446</v>
      </c>
      <c r="N23" s="75">
        <v>406.5</v>
      </c>
      <c r="O23" s="75">
        <v>477.5</v>
      </c>
      <c r="P23" s="75">
        <v>439.5</v>
      </c>
      <c r="Q23" s="75">
        <v>281.5</v>
      </c>
      <c r="R23" s="75">
        <v>385</v>
      </c>
      <c r="S23" s="75">
        <v>404</v>
      </c>
      <c r="T23" s="125">
        <v>462.5</v>
      </c>
      <c r="U23" s="94"/>
      <c r="V23" s="117"/>
      <c r="W23" s="106"/>
      <c r="X23" s="235"/>
      <c r="Y23" s="231"/>
      <c r="Z23" s="231"/>
      <c r="AA23" s="231"/>
      <c r="AB23" s="231"/>
      <c r="AC23" s="231"/>
      <c r="AD23" s="231"/>
      <c r="AE23" s="231"/>
      <c r="AF23" s="231"/>
      <c r="AG23" s="106"/>
    </row>
    <row r="24" spans="2:33">
      <c r="B24" s="123">
        <v>43553</v>
      </c>
      <c r="C24" s="124">
        <v>1203</v>
      </c>
      <c r="D24" s="75">
        <v>1193</v>
      </c>
      <c r="E24" s="75">
        <v>1174</v>
      </c>
      <c r="F24" s="75">
        <v>1128.5</v>
      </c>
      <c r="G24" s="75">
        <v>1164.5</v>
      </c>
      <c r="H24" s="75">
        <v>975.5</v>
      </c>
      <c r="I24" s="75">
        <v>1104</v>
      </c>
      <c r="J24" s="75">
        <v>1078</v>
      </c>
      <c r="K24" s="218">
        <v>1195</v>
      </c>
      <c r="L24" s="124">
        <v>498</v>
      </c>
      <c r="M24" s="75">
        <v>475</v>
      </c>
      <c r="N24" s="75">
        <v>391</v>
      </c>
      <c r="O24" s="75">
        <v>475.5</v>
      </c>
      <c r="P24" s="75">
        <v>431</v>
      </c>
      <c r="Q24" s="75">
        <v>262.5</v>
      </c>
      <c r="R24" s="75">
        <v>351</v>
      </c>
      <c r="S24" s="75">
        <v>355.5</v>
      </c>
      <c r="T24" s="125">
        <v>425</v>
      </c>
      <c r="U24" s="94"/>
      <c r="V24" s="117"/>
      <c r="Y24" s="231">
        <f t="shared" si="3"/>
        <v>1.4156626506024097</v>
      </c>
      <c r="Z24" s="231">
        <f t="shared" ref="Z24:AC25" si="8">+IF(M24="","",((D24-M24)/M24))</f>
        <v>1.5115789473684211</v>
      </c>
      <c r="AA24" s="231">
        <f t="shared" si="8"/>
        <v>2.0025575447570332</v>
      </c>
      <c r="AB24" s="231">
        <f t="shared" si="8"/>
        <v>1.3732912723449</v>
      </c>
      <c r="AC24" s="231">
        <f t="shared" si="8"/>
        <v>1.7018561484918793</v>
      </c>
      <c r="AD24" s="231">
        <f t="shared" ref="AD24:AF25" si="9">+IF(R24="","",((I24-R24)/R24))</f>
        <v>2.1452991452991452</v>
      </c>
      <c r="AE24" s="231">
        <f t="shared" si="9"/>
        <v>2.0323488045007032</v>
      </c>
      <c r="AF24" s="231">
        <f t="shared" si="9"/>
        <v>1.8117647058823529</v>
      </c>
    </row>
    <row r="25" spans="2:33">
      <c r="B25" s="126">
        <v>43560</v>
      </c>
      <c r="C25" s="127">
        <v>1157</v>
      </c>
      <c r="D25" s="31">
        <v>1176</v>
      </c>
      <c r="E25" s="31">
        <v>1218.5</v>
      </c>
      <c r="F25" s="31">
        <v>1184.5</v>
      </c>
      <c r="G25" s="31">
        <v>1213.5</v>
      </c>
      <c r="H25" s="31">
        <v>1019</v>
      </c>
      <c r="I25" s="31">
        <v>1125</v>
      </c>
      <c r="J25" s="31">
        <v>1004.5</v>
      </c>
      <c r="K25" s="219">
        <v>1182</v>
      </c>
      <c r="L25" s="127">
        <v>464</v>
      </c>
      <c r="M25" s="31">
        <v>455</v>
      </c>
      <c r="N25" s="31">
        <v>399</v>
      </c>
      <c r="O25" s="31">
        <v>467</v>
      </c>
      <c r="P25" s="31">
        <v>448.5</v>
      </c>
      <c r="Q25" s="31">
        <v>262.5</v>
      </c>
      <c r="R25" s="31">
        <v>365</v>
      </c>
      <c r="S25" s="31">
        <v>388</v>
      </c>
      <c r="T25" s="128">
        <v>458.5</v>
      </c>
      <c r="U25" s="94"/>
      <c r="V25" s="117"/>
      <c r="W25" s="116"/>
      <c r="X25" s="236"/>
      <c r="Y25" s="231">
        <f t="shared" si="3"/>
        <v>1.4935344827586208</v>
      </c>
      <c r="Z25" s="231">
        <f t="shared" si="8"/>
        <v>1.5846153846153845</v>
      </c>
      <c r="AA25" s="231">
        <f t="shared" si="8"/>
        <v>2.0538847117794488</v>
      </c>
      <c r="AB25" s="231">
        <f t="shared" si="8"/>
        <v>1.5364025695931478</v>
      </c>
      <c r="AC25" s="231">
        <f t="shared" si="8"/>
        <v>1.705685618729097</v>
      </c>
      <c r="AD25" s="231">
        <f t="shared" si="9"/>
        <v>2.0821917808219177</v>
      </c>
      <c r="AE25" s="231">
        <f t="shared" si="9"/>
        <v>1.5889175257731958</v>
      </c>
      <c r="AF25" s="231">
        <f t="shared" si="9"/>
        <v>1.5779716466739369</v>
      </c>
    </row>
    <row r="26" spans="2:33" ht="12.9">
      <c r="B26" s="297" t="s">
        <v>227</v>
      </c>
      <c r="C26" s="297"/>
      <c r="D26" s="297"/>
      <c r="E26" s="297"/>
      <c r="F26" s="297"/>
      <c r="G26" s="297"/>
      <c r="H26" s="297"/>
      <c r="I26" s="297"/>
      <c r="J26" s="297"/>
      <c r="K26" s="297"/>
      <c r="R26" s="39"/>
      <c r="S26" s="39"/>
      <c r="V26" s="129"/>
      <c r="W26" s="116"/>
    </row>
    <row r="27" spans="2:33">
      <c r="V27" s="117"/>
      <c r="X27" s="239" t="s">
        <v>188</v>
      </c>
      <c r="Y27" s="237">
        <f>+AVERAGE(C7:C25)</f>
        <v>1331.5526315789473</v>
      </c>
      <c r="Z27" s="237">
        <f>+AVERAGE(D7:D25)</f>
        <v>1332.3684210526317</v>
      </c>
      <c r="AA27" s="237">
        <f>+AVERAGE(E7:E25)</f>
        <v>1333.6052631578948</v>
      </c>
      <c r="AB27" s="237">
        <f>+AVERAGE(F7:F25)</f>
        <v>1332.9473684210527</v>
      </c>
      <c r="AC27" s="237">
        <f>+AVERAGE(G7:G25)</f>
        <v>1350.7631578947369</v>
      </c>
      <c r="AD27" s="237">
        <f>+AVERAGE(I7:I25)</f>
        <v>1280.0263157894738</v>
      </c>
      <c r="AE27" s="237">
        <f>+AVERAGE(J7:J25)</f>
        <v>1214.3611111111111</v>
      </c>
      <c r="AF27" s="237">
        <f>+AVERAGE(K7:K25)</f>
        <v>1323.6666666666667</v>
      </c>
    </row>
    <row r="28" spans="2:33">
      <c r="V28" s="117"/>
      <c r="X28" s="239" t="s">
        <v>189</v>
      </c>
      <c r="Y28" s="237">
        <f>+AVERAGE(L7:L25)</f>
        <v>534.84210526315792</v>
      </c>
      <c r="Z28" s="237">
        <f>+AVERAGE(M7:M25)</f>
        <v>475.65789473684208</v>
      </c>
      <c r="AA28" s="237">
        <f>+AVERAGE(N7:N25)</f>
        <v>389.78947368421052</v>
      </c>
      <c r="AB28" s="237">
        <f>+AVERAGE(O7:O25)</f>
        <v>442.94736842105266</v>
      </c>
      <c r="AC28" s="237">
        <f>+AVERAGE(P7:P25)</f>
        <v>421.15789473684208</v>
      </c>
      <c r="AD28" s="237">
        <f t="shared" ref="AD28:AF28" si="10">+AVERAGE(R7:R25)</f>
        <v>397.5</v>
      </c>
      <c r="AE28" s="237">
        <f t="shared" si="10"/>
        <v>419.05555555555554</v>
      </c>
      <c r="AF28" s="237">
        <f t="shared" si="10"/>
        <v>507.88888888888891</v>
      </c>
    </row>
    <row r="29" spans="2:33">
      <c r="V29" s="117"/>
      <c r="X29" s="239" t="s">
        <v>162</v>
      </c>
      <c r="Y29" s="231">
        <f>+Y27/Y28-1</f>
        <v>1.4896181853965751</v>
      </c>
      <c r="Z29" s="231">
        <f t="shared" ref="Z29:AF29" si="11">+Z27/Z28-1</f>
        <v>1.8011065006915632</v>
      </c>
      <c r="AA29" s="231">
        <f t="shared" si="11"/>
        <v>2.4213475560356468</v>
      </c>
      <c r="AB29" s="231">
        <f t="shared" si="11"/>
        <v>2.0092680608365021</v>
      </c>
      <c r="AC29" s="231">
        <f t="shared" si="11"/>
        <v>2.207260684828793</v>
      </c>
      <c r="AD29" s="231">
        <f t="shared" si="11"/>
        <v>2.2201919894074811</v>
      </c>
      <c r="AE29" s="231">
        <f t="shared" si="11"/>
        <v>1.8978523134031553</v>
      </c>
      <c r="AF29" s="231">
        <f t="shared" si="11"/>
        <v>1.606213082476482</v>
      </c>
    </row>
    <row r="30" spans="2:33">
      <c r="V30" s="117"/>
    </row>
    <row r="31" spans="2:33">
      <c r="V31" s="117"/>
    </row>
    <row r="32" spans="2:33">
      <c r="V32" s="117"/>
    </row>
    <row r="33" spans="3:22">
      <c r="V33" s="117"/>
    </row>
    <row r="34" spans="3:22">
      <c r="V34" s="117"/>
    </row>
    <row r="35" spans="3:22">
      <c r="V35" s="117"/>
    </row>
    <row r="46" spans="3:22" ht="12.9">
      <c r="C46" s="33" t="s">
        <v>168</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80" zoomScaleNormal="80" zoomScaleSheetLayoutView="80" zoomScalePageLayoutView="80" workbookViewId="0">
      <selection activeCell="I48" sqref="I48"/>
    </sheetView>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300" t="s">
        <v>13</v>
      </c>
      <c r="D2" s="300"/>
      <c r="E2" s="300"/>
      <c r="F2" s="300"/>
      <c r="H2" s="40" t="s">
        <v>135</v>
      </c>
    </row>
    <row r="3" spans="1:8">
      <c r="A3" s="2"/>
      <c r="C3" s="300" t="s">
        <v>113</v>
      </c>
      <c r="D3" s="300"/>
      <c r="E3" s="300"/>
      <c r="F3" s="300"/>
    </row>
    <row r="4" spans="1:8">
      <c r="A4" s="2"/>
      <c r="C4" s="25"/>
      <c r="D4" s="25"/>
      <c r="E4" s="25"/>
      <c r="F4" s="25"/>
    </row>
    <row r="5" spans="1:8" ht="12.75" customHeight="1">
      <c r="A5" s="2"/>
      <c r="C5" s="301" t="s">
        <v>12</v>
      </c>
      <c r="D5" s="303" t="s">
        <v>136</v>
      </c>
      <c r="E5" s="303" t="s">
        <v>137</v>
      </c>
      <c r="F5" s="303" t="s">
        <v>138</v>
      </c>
    </row>
    <row r="6" spans="1:8">
      <c r="A6" s="2"/>
      <c r="C6" s="302"/>
      <c r="D6" s="304"/>
      <c r="E6" s="304"/>
      <c r="F6" s="304"/>
    </row>
    <row r="7" spans="1:8">
      <c r="A7" s="2"/>
      <c r="C7" s="25" t="s">
        <v>11</v>
      </c>
      <c r="D7" s="66">
        <v>61360</v>
      </c>
      <c r="E7" s="66">
        <v>1303267.5</v>
      </c>
      <c r="F7" s="71">
        <v>21.239691981747065</v>
      </c>
    </row>
    <row r="8" spans="1:8">
      <c r="A8" s="2"/>
      <c r="C8" s="25" t="s">
        <v>10</v>
      </c>
      <c r="D8" s="66">
        <v>56000</v>
      </c>
      <c r="E8" s="66">
        <v>1093728.3999999999</v>
      </c>
      <c r="F8" s="71">
        <v>19.530864285714287</v>
      </c>
    </row>
    <row r="9" spans="1:8" ht="12.75" customHeight="1">
      <c r="A9" s="2"/>
      <c r="C9" s="25" t="s">
        <v>9</v>
      </c>
      <c r="D9" s="66">
        <v>59560</v>
      </c>
      <c r="E9" s="66">
        <v>1144170</v>
      </c>
      <c r="F9" s="71">
        <v>19.210376091336467</v>
      </c>
    </row>
    <row r="10" spans="1:8">
      <c r="A10" s="2"/>
      <c r="C10" s="25" t="s">
        <v>8</v>
      </c>
      <c r="D10" s="66">
        <v>55620</v>
      </c>
      <c r="E10" s="66">
        <v>1115735.7</v>
      </c>
      <c r="F10" s="71">
        <v>20.059973031283707</v>
      </c>
    </row>
    <row r="11" spans="1:8">
      <c r="A11" s="2"/>
      <c r="C11" s="25" t="s">
        <v>7</v>
      </c>
      <c r="D11" s="66">
        <v>63200</v>
      </c>
      <c r="E11" s="66">
        <v>1391378.2</v>
      </c>
      <c r="F11" s="71">
        <v>22.015477848101266</v>
      </c>
    </row>
    <row r="12" spans="1:8">
      <c r="A12" s="2"/>
      <c r="C12" s="25" t="s">
        <v>6</v>
      </c>
      <c r="D12" s="66">
        <v>54145</v>
      </c>
      <c r="E12" s="66">
        <v>834859.9</v>
      </c>
      <c r="F12" s="71">
        <v>15.418965740142211</v>
      </c>
    </row>
    <row r="13" spans="1:8">
      <c r="A13" s="2"/>
      <c r="C13" s="25" t="s">
        <v>5</v>
      </c>
      <c r="D13" s="66">
        <v>55976</v>
      </c>
      <c r="E13" s="66">
        <v>965939.5</v>
      </c>
      <c r="F13" s="71">
        <v>17.25631520651708</v>
      </c>
    </row>
    <row r="14" spans="1:8">
      <c r="A14" s="2"/>
      <c r="C14" s="25" t="s">
        <v>4</v>
      </c>
      <c r="D14" s="66">
        <v>45078</v>
      </c>
      <c r="E14" s="66">
        <v>924548.1</v>
      </c>
      <c r="F14" s="71">
        <v>20.509962731265809</v>
      </c>
    </row>
    <row r="15" spans="1:8">
      <c r="A15" s="2"/>
      <c r="C15" s="25" t="s">
        <v>3</v>
      </c>
      <c r="D15" s="66">
        <v>50771</v>
      </c>
      <c r="E15" s="66">
        <v>1081349.2</v>
      </c>
      <c r="F15" s="71">
        <v>21.3</v>
      </c>
    </row>
    <row r="16" spans="1:8">
      <c r="A16" s="2"/>
      <c r="C16" s="25" t="s">
        <v>2</v>
      </c>
      <c r="D16" s="66">
        <v>53653</v>
      </c>
      <c r="E16" s="66">
        <v>1676444</v>
      </c>
      <c r="F16" s="71">
        <v>31.25</v>
      </c>
    </row>
    <row r="17" spans="1:11">
      <c r="A17" s="2"/>
      <c r="C17" s="25" t="s">
        <v>112</v>
      </c>
      <c r="D17" s="66">
        <v>41534</v>
      </c>
      <c r="E17" s="66">
        <v>1093452</v>
      </c>
      <c r="F17" s="71">
        <v>26.33</v>
      </c>
    </row>
    <row r="18" spans="1:11">
      <c r="A18" s="2"/>
      <c r="C18" s="25" t="s">
        <v>121</v>
      </c>
      <c r="D18" s="66">
        <v>49576</v>
      </c>
      <c r="E18" s="66">
        <v>1159022.1000000001</v>
      </c>
      <c r="F18" s="71">
        <v>23.378693319348098</v>
      </c>
    </row>
    <row r="19" spans="1:11" ht="12.75" customHeight="1">
      <c r="A19" s="2"/>
      <c r="C19" s="25" t="s">
        <v>130</v>
      </c>
      <c r="D19" s="66">
        <v>48965</v>
      </c>
      <c r="E19" s="66">
        <f>+D19*F19</f>
        <v>1061324.9400000002</v>
      </c>
      <c r="F19" s="71">
        <v>21.675174920861842</v>
      </c>
    </row>
    <row r="20" spans="1:11">
      <c r="A20" s="2"/>
      <c r="C20" s="25" t="s">
        <v>157</v>
      </c>
      <c r="D20" s="66">
        <v>50526.337967409301</v>
      </c>
      <c r="E20" s="66">
        <v>960502</v>
      </c>
      <c r="F20" s="71">
        <v>19.010000000000002</v>
      </c>
    </row>
    <row r="21" spans="1:11" ht="12.75" customHeight="1">
      <c r="A21" s="2"/>
      <c r="C21" s="25" t="s">
        <v>166</v>
      </c>
      <c r="D21" s="66">
        <v>53485</v>
      </c>
      <c r="E21" s="66">
        <v>1166024.8999999999</v>
      </c>
      <c r="F21" s="71">
        <v>21.8</v>
      </c>
    </row>
    <row r="22" spans="1:11" ht="12.75" customHeight="1">
      <c r="A22" s="2"/>
      <c r="C22" s="159" t="s">
        <v>197</v>
      </c>
      <c r="D22" s="66">
        <v>54082</v>
      </c>
      <c r="E22" s="66">
        <f>+D22*F22</f>
        <v>1426478.7500000002</v>
      </c>
      <c r="F22" s="71">
        <v>26.376220369069195</v>
      </c>
    </row>
    <row r="23" spans="1:11" ht="12.75" customHeight="1">
      <c r="A23" s="2"/>
      <c r="C23" s="159" t="s">
        <v>217</v>
      </c>
      <c r="D23" s="66">
        <v>41268</v>
      </c>
      <c r="E23" s="66">
        <v>1183356.6000000001</v>
      </c>
      <c r="F23" s="71">
        <f>+E23/D23</f>
        <v>28.674920034893866</v>
      </c>
      <c r="G23" s="257"/>
      <c r="H23" s="257"/>
      <c r="I23" s="103"/>
      <c r="J23" s="103"/>
      <c r="K23" s="103"/>
    </row>
    <row r="24" spans="1:11" ht="12.75" customHeight="1">
      <c r="A24" s="2"/>
      <c r="C24" s="159" t="s">
        <v>244</v>
      </c>
      <c r="D24" s="66">
        <v>41811</v>
      </c>
      <c r="E24" s="66">
        <f>D24*F24</f>
        <v>1150871.6157150497</v>
      </c>
      <c r="F24" s="71">
        <f>AVERAGE(F22:F23)</f>
        <v>27.52557020198153</v>
      </c>
      <c r="G24" s="257"/>
      <c r="H24" s="257"/>
      <c r="I24" s="103"/>
      <c r="J24" s="103"/>
      <c r="K24" s="103"/>
    </row>
    <row r="25" spans="1:11">
      <c r="A25" s="2"/>
      <c r="B25" s="101"/>
      <c r="C25" s="248" t="s">
        <v>228</v>
      </c>
      <c r="D25" s="249"/>
      <c r="E25" s="249"/>
      <c r="F25" s="249"/>
      <c r="G25" s="101"/>
    </row>
    <row r="26" spans="1:11" ht="26.6" customHeight="1">
      <c r="A26" s="2"/>
      <c r="B26" s="101"/>
      <c r="C26" s="299" t="s">
        <v>262</v>
      </c>
      <c r="D26" s="299"/>
      <c r="E26" s="299"/>
      <c r="F26" s="299"/>
      <c r="G26" s="101"/>
    </row>
    <row r="27" spans="1:11">
      <c r="A27" s="2"/>
      <c r="C27" s="217"/>
      <c r="D27" s="217"/>
      <c r="E27" s="217"/>
      <c r="F27" s="217"/>
      <c r="G27" s="217"/>
      <c r="H27" s="217"/>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1"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topLeftCell="A19" zoomScale="60" zoomScaleNormal="80" zoomScalePageLayoutView="80" workbookViewId="0">
      <selection activeCell="R36" sqref="R36"/>
    </sheetView>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286" t="s">
        <v>100</v>
      </c>
      <c r="C2" s="286"/>
      <c r="D2" s="286"/>
      <c r="E2" s="286"/>
      <c r="F2" s="286"/>
      <c r="G2" s="286"/>
      <c r="H2" s="286"/>
      <c r="I2" s="286"/>
      <c r="J2" s="286"/>
      <c r="K2" s="286"/>
      <c r="L2" s="286"/>
      <c r="M2" s="286"/>
      <c r="N2" s="166"/>
      <c r="O2" s="40" t="s">
        <v>135</v>
      </c>
    </row>
    <row r="3" spans="2:15" ht="12.75" customHeight="1">
      <c r="B3" s="286" t="s">
        <v>48</v>
      </c>
      <c r="C3" s="286"/>
      <c r="D3" s="286"/>
      <c r="E3" s="286"/>
      <c r="F3" s="286"/>
      <c r="G3" s="286"/>
      <c r="H3" s="286"/>
      <c r="I3" s="286"/>
      <c r="J3" s="286"/>
      <c r="K3" s="286"/>
      <c r="L3" s="286"/>
      <c r="M3" s="286"/>
      <c r="N3" s="166"/>
    </row>
    <row r="4" spans="2:15">
      <c r="B4" s="286" t="s">
        <v>26</v>
      </c>
      <c r="C4" s="286"/>
      <c r="D4" s="286"/>
      <c r="E4" s="286"/>
      <c r="F4" s="286"/>
      <c r="G4" s="286"/>
      <c r="H4" s="286"/>
      <c r="I4" s="286"/>
      <c r="J4" s="286"/>
      <c r="K4" s="286"/>
      <c r="L4" s="286"/>
      <c r="M4" s="286"/>
      <c r="N4" s="166"/>
    </row>
    <row r="5" spans="2:15">
      <c r="B5" s="2"/>
      <c r="C5" s="2"/>
      <c r="D5" s="2"/>
      <c r="E5" s="2"/>
      <c r="F5" s="2"/>
      <c r="G5" s="2"/>
      <c r="H5" s="2"/>
      <c r="I5" s="2"/>
      <c r="J5" s="2"/>
      <c r="K5" s="44"/>
      <c r="L5" s="2"/>
    </row>
    <row r="6" spans="2:15">
      <c r="B6" s="305" t="s">
        <v>12</v>
      </c>
      <c r="C6" s="175" t="s">
        <v>23</v>
      </c>
      <c r="D6" s="175" t="s">
        <v>23</v>
      </c>
      <c r="E6" s="175" t="s">
        <v>25</v>
      </c>
      <c r="F6" s="175" t="s">
        <v>23</v>
      </c>
      <c r="G6" s="175" t="s">
        <v>24</v>
      </c>
      <c r="H6" s="260" t="s">
        <v>23</v>
      </c>
      <c r="I6" s="175" t="s">
        <v>24</v>
      </c>
      <c r="J6" s="175" t="s">
        <v>23</v>
      </c>
      <c r="K6" s="175" t="s">
        <v>23</v>
      </c>
      <c r="L6" s="175" t="s">
        <v>23</v>
      </c>
      <c r="M6" s="175" t="s">
        <v>139</v>
      </c>
      <c r="N6" s="1"/>
    </row>
    <row r="7" spans="2:15">
      <c r="B7" s="306"/>
      <c r="C7" s="176" t="s">
        <v>22</v>
      </c>
      <c r="D7" s="176" t="s">
        <v>21</v>
      </c>
      <c r="E7" s="176" t="s">
        <v>20</v>
      </c>
      <c r="F7" s="176" t="s">
        <v>19</v>
      </c>
      <c r="G7" s="176" t="s">
        <v>18</v>
      </c>
      <c r="H7" s="259" t="s">
        <v>251</v>
      </c>
      <c r="I7" s="176" t="s">
        <v>17</v>
      </c>
      <c r="J7" s="176" t="s">
        <v>16</v>
      </c>
      <c r="K7" s="176" t="s">
        <v>15</v>
      </c>
      <c r="L7" s="176" t="s">
        <v>14</v>
      </c>
      <c r="M7" s="176" t="s">
        <v>140</v>
      </c>
      <c r="N7" s="1"/>
    </row>
    <row r="8" spans="2:15">
      <c r="B8" s="54" t="s">
        <v>10</v>
      </c>
      <c r="C8" s="53">
        <v>5420</v>
      </c>
      <c r="D8" s="53">
        <v>1190</v>
      </c>
      <c r="E8" s="53">
        <v>4090</v>
      </c>
      <c r="F8" s="53">
        <v>3140</v>
      </c>
      <c r="G8" s="53">
        <v>3850</v>
      </c>
      <c r="H8" s="53" t="s">
        <v>241</v>
      </c>
      <c r="I8" s="53">
        <v>5690</v>
      </c>
      <c r="J8" s="53">
        <v>15000</v>
      </c>
      <c r="K8" s="54" t="s">
        <v>241</v>
      </c>
      <c r="L8" s="53">
        <v>16310</v>
      </c>
      <c r="M8" s="53">
        <v>1310</v>
      </c>
      <c r="N8" s="53"/>
    </row>
    <row r="9" spans="2:15">
      <c r="B9" s="54" t="s">
        <v>9</v>
      </c>
      <c r="C9" s="53">
        <v>5400</v>
      </c>
      <c r="D9" s="53">
        <v>1200</v>
      </c>
      <c r="E9" s="53">
        <v>4000</v>
      </c>
      <c r="F9" s="53">
        <v>3450</v>
      </c>
      <c r="G9" s="53">
        <v>3800</v>
      </c>
      <c r="H9" s="53" t="s">
        <v>241</v>
      </c>
      <c r="I9" s="53">
        <v>6400</v>
      </c>
      <c r="J9" s="53">
        <v>16800</v>
      </c>
      <c r="K9" s="54" t="s">
        <v>241</v>
      </c>
      <c r="L9" s="53">
        <v>17200</v>
      </c>
      <c r="M9" s="53">
        <v>1310</v>
      </c>
      <c r="N9" s="53"/>
    </row>
    <row r="10" spans="2:15">
      <c r="B10" s="54" t="s">
        <v>8</v>
      </c>
      <c r="C10" s="53">
        <v>4960</v>
      </c>
      <c r="D10" s="53">
        <v>1550</v>
      </c>
      <c r="E10" s="53">
        <v>3260</v>
      </c>
      <c r="F10" s="53">
        <v>2820</v>
      </c>
      <c r="G10" s="53">
        <v>2800</v>
      </c>
      <c r="H10" s="53" t="s">
        <v>241</v>
      </c>
      <c r="I10" s="53">
        <v>6290</v>
      </c>
      <c r="J10" s="53">
        <v>15620</v>
      </c>
      <c r="K10" s="54" t="s">
        <v>241</v>
      </c>
      <c r="L10" s="53">
        <v>17010</v>
      </c>
      <c r="M10" s="53">
        <v>1310</v>
      </c>
      <c r="N10" s="53"/>
    </row>
    <row r="11" spans="2:15">
      <c r="B11" s="54" t="s">
        <v>7</v>
      </c>
      <c r="C11" s="53">
        <v>5590</v>
      </c>
      <c r="D11" s="53">
        <v>1870</v>
      </c>
      <c r="E11" s="53">
        <v>4000</v>
      </c>
      <c r="F11" s="53">
        <v>3410</v>
      </c>
      <c r="G11" s="53">
        <v>3740</v>
      </c>
      <c r="H11" s="53" t="s">
        <v>241</v>
      </c>
      <c r="I11" s="53">
        <v>6600</v>
      </c>
      <c r="J11" s="53">
        <v>17980</v>
      </c>
      <c r="K11" s="54" t="s">
        <v>241</v>
      </c>
      <c r="L11" s="53">
        <v>18700</v>
      </c>
      <c r="M11" s="53">
        <v>1310</v>
      </c>
      <c r="N11" s="53"/>
    </row>
    <row r="12" spans="2:15">
      <c r="B12" s="54" t="s">
        <v>6</v>
      </c>
      <c r="C12" s="53">
        <v>3236.8</v>
      </c>
      <c r="D12" s="53">
        <v>2188.7800000000002</v>
      </c>
      <c r="E12" s="53">
        <v>5236.7</v>
      </c>
      <c r="F12" s="53">
        <v>1711.1</v>
      </c>
      <c r="G12" s="53">
        <v>3368.74</v>
      </c>
      <c r="H12" s="53" t="s">
        <v>241</v>
      </c>
      <c r="I12" s="53">
        <v>8440.58</v>
      </c>
      <c r="J12" s="53">
        <v>14058.9</v>
      </c>
      <c r="K12" s="54">
        <v>3971.3</v>
      </c>
      <c r="L12" s="53">
        <v>11228.6</v>
      </c>
      <c r="M12" s="53">
        <v>703.66</v>
      </c>
      <c r="N12" s="53"/>
    </row>
    <row r="13" spans="2:15">
      <c r="B13" s="54" t="s">
        <v>5</v>
      </c>
      <c r="C13" s="55">
        <v>3520</v>
      </c>
      <c r="D13" s="256">
        <v>2040</v>
      </c>
      <c r="E13" s="55">
        <v>5610</v>
      </c>
      <c r="F13" s="55">
        <v>1570</v>
      </c>
      <c r="G13" s="55">
        <v>3430</v>
      </c>
      <c r="H13" s="55" t="s">
        <v>241</v>
      </c>
      <c r="I13" s="55">
        <v>8100</v>
      </c>
      <c r="J13" s="55">
        <v>14800</v>
      </c>
      <c r="K13" s="55">
        <v>4240</v>
      </c>
      <c r="L13" s="55">
        <v>11960</v>
      </c>
      <c r="M13" s="55">
        <v>706</v>
      </c>
      <c r="N13" s="55"/>
    </row>
    <row r="14" spans="2:15">
      <c r="B14" s="54" t="s">
        <v>4</v>
      </c>
      <c r="C14" s="53">
        <v>2996</v>
      </c>
      <c r="D14" s="53">
        <v>606</v>
      </c>
      <c r="E14" s="53">
        <v>2760</v>
      </c>
      <c r="F14" s="53">
        <v>259</v>
      </c>
      <c r="G14" s="53">
        <v>2183</v>
      </c>
      <c r="H14" s="53" t="s">
        <v>241</v>
      </c>
      <c r="I14" s="53">
        <v>7025</v>
      </c>
      <c r="J14" s="53">
        <v>13473</v>
      </c>
      <c r="K14" s="53">
        <v>4567</v>
      </c>
      <c r="L14" s="53">
        <v>10522</v>
      </c>
      <c r="M14" s="53">
        <v>687</v>
      </c>
      <c r="N14" s="53"/>
    </row>
    <row r="15" spans="2:15">
      <c r="B15" s="54" t="s">
        <v>3</v>
      </c>
      <c r="C15" s="53">
        <v>3421</v>
      </c>
      <c r="D15" s="53">
        <v>447</v>
      </c>
      <c r="E15" s="53">
        <v>3493</v>
      </c>
      <c r="F15" s="53">
        <v>1981</v>
      </c>
      <c r="G15" s="53">
        <v>4589</v>
      </c>
      <c r="H15" s="53" t="s">
        <v>241</v>
      </c>
      <c r="I15" s="53">
        <v>8958</v>
      </c>
      <c r="J15" s="53">
        <v>16756</v>
      </c>
      <c r="K15" s="53">
        <v>3767</v>
      </c>
      <c r="L15" s="53">
        <v>6672</v>
      </c>
      <c r="M15" s="53">
        <v>687</v>
      </c>
      <c r="N15" s="53"/>
    </row>
    <row r="16" spans="2:15">
      <c r="B16" s="54" t="s">
        <v>2</v>
      </c>
      <c r="C16" s="53">
        <v>3208</v>
      </c>
      <c r="D16" s="53">
        <v>1493</v>
      </c>
      <c r="E16" s="53">
        <v>3750</v>
      </c>
      <c r="F16" s="53">
        <v>887</v>
      </c>
      <c r="G16" s="53">
        <v>4584</v>
      </c>
      <c r="H16" s="53" t="s">
        <v>241</v>
      </c>
      <c r="I16" s="53">
        <v>9385</v>
      </c>
      <c r="J16" s="53">
        <v>17757</v>
      </c>
      <c r="K16" s="53">
        <v>3839</v>
      </c>
      <c r="L16" s="53">
        <v>8063</v>
      </c>
      <c r="M16" s="53">
        <v>687</v>
      </c>
      <c r="N16" s="53"/>
    </row>
    <row r="17" spans="2:18">
      <c r="B17" s="54" t="s">
        <v>112</v>
      </c>
      <c r="C17" s="53">
        <v>1865</v>
      </c>
      <c r="D17" s="53">
        <v>1421</v>
      </c>
      <c r="E17" s="53">
        <v>3607</v>
      </c>
      <c r="F17" s="53">
        <v>1681</v>
      </c>
      <c r="G17" s="53">
        <v>2080</v>
      </c>
      <c r="H17" s="53" t="s">
        <v>241</v>
      </c>
      <c r="I17" s="53">
        <v>5998</v>
      </c>
      <c r="J17" s="53">
        <v>10383</v>
      </c>
      <c r="K17" s="53">
        <v>3393</v>
      </c>
      <c r="L17" s="53">
        <v>10419</v>
      </c>
      <c r="M17" s="53">
        <v>687</v>
      </c>
      <c r="N17" s="53"/>
    </row>
    <row r="18" spans="2:18">
      <c r="B18" s="54" t="s">
        <v>121</v>
      </c>
      <c r="C18" s="53">
        <v>2546</v>
      </c>
      <c r="D18" s="53">
        <v>1103</v>
      </c>
      <c r="E18" s="53">
        <v>5104</v>
      </c>
      <c r="F18" s="53">
        <v>942</v>
      </c>
      <c r="G18" s="53">
        <v>3017</v>
      </c>
      <c r="H18" s="53" t="s">
        <v>241</v>
      </c>
      <c r="I18" s="53">
        <v>8372</v>
      </c>
      <c r="J18" s="53">
        <v>14459</v>
      </c>
      <c r="K18" s="53">
        <v>3334</v>
      </c>
      <c r="L18" s="53">
        <v>10012</v>
      </c>
      <c r="M18" s="53">
        <v>687</v>
      </c>
      <c r="N18" s="53"/>
    </row>
    <row r="19" spans="2:18">
      <c r="B19" s="54" t="s">
        <v>130</v>
      </c>
      <c r="C19" s="53">
        <v>2197</v>
      </c>
      <c r="D19" s="53">
        <v>1480</v>
      </c>
      <c r="E19" s="53">
        <v>3299</v>
      </c>
      <c r="F19" s="53">
        <v>1394</v>
      </c>
      <c r="G19" s="53">
        <v>3557</v>
      </c>
      <c r="H19" s="53" t="s">
        <v>241</v>
      </c>
      <c r="I19" s="53">
        <v>8532</v>
      </c>
      <c r="J19" s="53">
        <v>13054</v>
      </c>
      <c r="K19" s="53">
        <v>4007</v>
      </c>
      <c r="L19" s="53">
        <v>10758</v>
      </c>
      <c r="M19" s="53">
        <v>687</v>
      </c>
      <c r="N19" s="53"/>
    </row>
    <row r="20" spans="2:18">
      <c r="B20" s="54" t="s">
        <v>157</v>
      </c>
      <c r="C20" s="53">
        <v>1874.8517657009927</v>
      </c>
      <c r="D20" s="53">
        <v>1451.3199862357419</v>
      </c>
      <c r="E20" s="53">
        <v>4939.8094869007145</v>
      </c>
      <c r="F20" s="53">
        <v>2047.8950515475051</v>
      </c>
      <c r="G20" s="53">
        <v>3593.5396570323278</v>
      </c>
      <c r="H20" s="53" t="s">
        <v>241</v>
      </c>
      <c r="I20" s="53">
        <v>8685.4599664461075</v>
      </c>
      <c r="J20" s="53">
        <v>16788.425585779605</v>
      </c>
      <c r="K20" s="53">
        <v>3490.6066401256444</v>
      </c>
      <c r="L20" s="53">
        <v>6967.4298276406953</v>
      </c>
      <c r="M20" s="53">
        <v>687</v>
      </c>
      <c r="N20" s="53"/>
    </row>
    <row r="21" spans="2:18">
      <c r="B21" s="54" t="s">
        <v>166</v>
      </c>
      <c r="C21" s="53">
        <v>2244</v>
      </c>
      <c r="D21" s="53">
        <v>776</v>
      </c>
      <c r="E21" s="53">
        <v>4449</v>
      </c>
      <c r="F21" s="53">
        <v>2251</v>
      </c>
      <c r="G21" s="53">
        <v>5243</v>
      </c>
      <c r="H21" s="53" t="s">
        <v>241</v>
      </c>
      <c r="I21" s="53">
        <v>8946</v>
      </c>
      <c r="J21" s="53">
        <v>14976</v>
      </c>
      <c r="K21" s="53">
        <v>3369</v>
      </c>
      <c r="L21" s="53">
        <v>10544</v>
      </c>
      <c r="M21" s="53">
        <v>687</v>
      </c>
      <c r="N21" s="53"/>
    </row>
    <row r="22" spans="2:18">
      <c r="B22" s="54" t="s">
        <v>197</v>
      </c>
      <c r="C22" s="53">
        <v>2193</v>
      </c>
      <c r="D22" s="53">
        <v>1721</v>
      </c>
      <c r="E22" s="53">
        <v>5339</v>
      </c>
      <c r="F22" s="53">
        <v>1195</v>
      </c>
      <c r="G22" s="53">
        <v>4168</v>
      </c>
      <c r="H22" s="53" t="s">
        <v>241</v>
      </c>
      <c r="I22" s="53">
        <v>9892</v>
      </c>
      <c r="J22" s="53">
        <v>13886</v>
      </c>
      <c r="K22" s="53">
        <v>3979</v>
      </c>
      <c r="L22" s="53">
        <v>11022</v>
      </c>
      <c r="M22" s="53">
        <v>687</v>
      </c>
      <c r="N22" s="53"/>
    </row>
    <row r="23" spans="2:18">
      <c r="B23" s="54" t="s">
        <v>217</v>
      </c>
      <c r="C23" s="53">
        <v>2137</v>
      </c>
      <c r="D23" s="53">
        <v>625</v>
      </c>
      <c r="E23" s="53">
        <v>3197</v>
      </c>
      <c r="F23" s="53">
        <v>725</v>
      </c>
      <c r="G23" s="53">
        <v>3920</v>
      </c>
      <c r="H23" s="53">
        <v>3015</v>
      </c>
      <c r="I23" s="53">
        <v>4409</v>
      </c>
      <c r="J23" s="53">
        <v>12486</v>
      </c>
      <c r="K23" s="53">
        <v>2935</v>
      </c>
      <c r="L23" s="53">
        <v>7132</v>
      </c>
      <c r="M23" s="53">
        <v>687</v>
      </c>
      <c r="N23" s="53"/>
    </row>
    <row r="24" spans="2:18">
      <c r="B24" s="54" t="s">
        <v>263</v>
      </c>
      <c r="C24" s="53">
        <v>1934</v>
      </c>
      <c r="D24" s="53">
        <v>854</v>
      </c>
      <c r="E24" s="53">
        <v>3432</v>
      </c>
      <c r="F24" s="53">
        <v>1679</v>
      </c>
      <c r="G24" s="53">
        <v>4602</v>
      </c>
      <c r="H24" s="53">
        <v>2503</v>
      </c>
      <c r="I24" s="53">
        <v>4266</v>
      </c>
      <c r="J24" s="53">
        <v>10501</v>
      </c>
      <c r="K24" s="53">
        <v>2666</v>
      </c>
      <c r="L24" s="53">
        <v>8687</v>
      </c>
      <c r="M24" s="53">
        <v>687</v>
      </c>
      <c r="N24" s="53"/>
      <c r="O24" s="103"/>
    </row>
    <row r="25" spans="2:18" ht="12.9">
      <c r="B25" s="307" t="s">
        <v>229</v>
      </c>
      <c r="C25" s="308"/>
      <c r="D25" s="308"/>
      <c r="E25" s="308"/>
      <c r="F25" s="308"/>
      <c r="G25" s="308"/>
      <c r="H25" s="309"/>
      <c r="I25" s="308"/>
      <c r="J25" s="308"/>
      <c r="K25" s="308"/>
      <c r="L25" s="308"/>
      <c r="M25" s="308"/>
      <c r="N25" s="53"/>
    </row>
    <row r="27" spans="2:18">
      <c r="N27" s="173"/>
    </row>
    <row r="28" spans="2:18">
      <c r="B28" s="109"/>
      <c r="C28" s="107"/>
      <c r="D28" s="107"/>
      <c r="E28" s="107"/>
      <c r="F28" s="107"/>
      <c r="G28" s="107"/>
      <c r="H28" s="107"/>
      <c r="I28" s="107"/>
      <c r="J28" s="107"/>
      <c r="K28" s="107"/>
      <c r="L28" s="107"/>
      <c r="M28" s="107"/>
      <c r="N28" s="170"/>
    </row>
    <row r="29" spans="2:18">
      <c r="B29" s="109"/>
      <c r="C29" s="107"/>
      <c r="D29" s="107"/>
      <c r="E29" s="107"/>
      <c r="F29" s="107"/>
      <c r="G29" s="107"/>
      <c r="H29" s="107"/>
      <c r="I29" s="107"/>
      <c r="J29" s="107"/>
      <c r="K29" s="107"/>
      <c r="L29" s="107"/>
      <c r="M29" s="107"/>
      <c r="N29" s="170"/>
    </row>
    <row r="30" spans="2:18">
      <c r="B30" s="109"/>
      <c r="C30" s="107"/>
      <c r="D30" s="107"/>
      <c r="E30" s="107"/>
      <c r="F30" s="107"/>
      <c r="G30" s="107"/>
      <c r="H30" s="107"/>
      <c r="I30" s="107"/>
      <c r="J30" s="107"/>
      <c r="K30" s="107"/>
      <c r="L30" s="107"/>
      <c r="M30" s="107"/>
      <c r="N30" s="170"/>
      <c r="O30" s="104"/>
      <c r="P30" s="104"/>
      <c r="Q30" s="104"/>
      <c r="R30" s="104"/>
    </row>
    <row r="31" spans="2:18" ht="12.9">
      <c r="B31" s="171"/>
      <c r="C31" s="172"/>
      <c r="D31" s="172"/>
      <c r="E31" s="172"/>
      <c r="F31" s="172"/>
      <c r="G31" s="172"/>
      <c r="H31" s="172"/>
      <c r="I31" s="172"/>
      <c r="J31" s="172"/>
      <c r="K31" s="172"/>
      <c r="L31" s="172"/>
      <c r="M31" s="172"/>
      <c r="N31" s="174"/>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topLeftCell="A19" zoomScale="60" zoomScaleNormal="80" zoomScalePageLayoutView="80" workbookViewId="0">
      <selection activeCell="AE43" sqref="AE43"/>
    </sheetView>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12" t="s">
        <v>62</v>
      </c>
      <c r="C2" s="312"/>
      <c r="D2" s="312"/>
      <c r="E2" s="312"/>
      <c r="F2" s="312"/>
      <c r="G2" s="312"/>
      <c r="H2" s="312"/>
      <c r="I2" s="312"/>
      <c r="J2" s="312"/>
      <c r="K2" s="312"/>
      <c r="L2" s="312"/>
      <c r="M2" s="312"/>
      <c r="O2" s="40" t="s">
        <v>135</v>
      </c>
    </row>
    <row r="3" spans="2:25" ht="14.25" customHeight="1">
      <c r="B3" s="312" t="s">
        <v>47</v>
      </c>
      <c r="C3" s="312"/>
      <c r="D3" s="312"/>
      <c r="E3" s="312"/>
      <c r="F3" s="312"/>
      <c r="G3" s="312"/>
      <c r="H3" s="312"/>
      <c r="I3" s="312"/>
      <c r="J3" s="312"/>
      <c r="K3" s="312"/>
      <c r="L3" s="312"/>
      <c r="M3" s="312"/>
    </row>
    <row r="4" spans="2:25">
      <c r="B4" s="312" t="s">
        <v>27</v>
      </c>
      <c r="C4" s="312"/>
      <c r="D4" s="312"/>
      <c r="E4" s="312"/>
      <c r="F4" s="312"/>
      <c r="G4" s="312"/>
      <c r="H4" s="312"/>
      <c r="I4" s="312"/>
      <c r="J4" s="312"/>
      <c r="K4" s="312"/>
      <c r="L4" s="312"/>
      <c r="M4" s="312"/>
    </row>
    <row r="5" spans="2:25">
      <c r="B5" s="95"/>
      <c r="C5" s="95"/>
      <c r="D5" s="95"/>
      <c r="E5" s="95"/>
      <c r="F5" s="95"/>
      <c r="G5" s="95"/>
      <c r="H5" s="95"/>
      <c r="I5" s="95"/>
      <c r="J5" s="95"/>
      <c r="K5" s="96"/>
      <c r="L5" s="95"/>
      <c r="M5" s="97"/>
      <c r="P5" s="20"/>
      <c r="Q5" s="20"/>
      <c r="R5" s="20"/>
      <c r="S5" s="20"/>
      <c r="T5" s="20"/>
      <c r="U5" s="20"/>
      <c r="V5" s="20"/>
      <c r="W5" s="20"/>
      <c r="X5" s="20"/>
      <c r="Y5" s="20"/>
    </row>
    <row r="6" spans="2:25">
      <c r="B6" s="310" t="s">
        <v>12</v>
      </c>
      <c r="C6" s="167" t="s">
        <v>23</v>
      </c>
      <c r="D6" s="167" t="s">
        <v>23</v>
      </c>
      <c r="E6" s="167" t="s">
        <v>25</v>
      </c>
      <c r="F6" s="167" t="s">
        <v>23</v>
      </c>
      <c r="G6" s="167" t="s">
        <v>24</v>
      </c>
      <c r="H6" s="260" t="s">
        <v>23</v>
      </c>
      <c r="I6" s="167" t="s">
        <v>24</v>
      </c>
      <c r="J6" s="167" t="s">
        <v>23</v>
      </c>
      <c r="K6" s="167" t="s">
        <v>23</v>
      </c>
      <c r="L6" s="167" t="s">
        <v>23</v>
      </c>
      <c r="M6" s="167" t="s">
        <v>139</v>
      </c>
      <c r="P6" s="20"/>
      <c r="Q6" s="20"/>
      <c r="R6" s="20"/>
      <c r="S6" s="20"/>
      <c r="T6" s="20"/>
      <c r="U6" s="20"/>
      <c r="V6" s="20"/>
      <c r="W6" s="20"/>
      <c r="X6" s="20"/>
      <c r="Y6" s="20"/>
    </row>
    <row r="7" spans="2:25">
      <c r="B7" s="311"/>
      <c r="C7" s="168" t="s">
        <v>22</v>
      </c>
      <c r="D7" s="168" t="s">
        <v>21</v>
      </c>
      <c r="E7" s="168" t="s">
        <v>20</v>
      </c>
      <c r="F7" s="168" t="s">
        <v>19</v>
      </c>
      <c r="G7" s="168" t="s">
        <v>18</v>
      </c>
      <c r="H7" s="259" t="s">
        <v>251</v>
      </c>
      <c r="I7" s="168" t="s">
        <v>17</v>
      </c>
      <c r="J7" s="168" t="s">
        <v>16</v>
      </c>
      <c r="K7" s="168" t="s">
        <v>15</v>
      </c>
      <c r="L7" s="168" t="s">
        <v>14</v>
      </c>
      <c r="M7" s="168" t="s">
        <v>140</v>
      </c>
      <c r="P7" s="20"/>
      <c r="Q7" s="20"/>
      <c r="R7" s="20"/>
      <c r="S7" s="20"/>
      <c r="T7" s="20"/>
      <c r="U7" s="20"/>
      <c r="V7" s="20"/>
      <c r="W7" s="20"/>
      <c r="X7" s="20"/>
      <c r="Y7" s="20"/>
    </row>
    <row r="8" spans="2:25">
      <c r="B8" s="54" t="s">
        <v>11</v>
      </c>
      <c r="C8" s="53">
        <v>131241.4</v>
      </c>
      <c r="D8" s="53">
        <v>21402.7</v>
      </c>
      <c r="E8" s="53">
        <v>82529.399999999994</v>
      </c>
      <c r="F8" s="53">
        <v>49669.7</v>
      </c>
      <c r="G8" s="53">
        <v>62218.6</v>
      </c>
      <c r="H8" s="53" t="s">
        <v>241</v>
      </c>
      <c r="I8" s="53">
        <v>104593.9</v>
      </c>
      <c r="J8" s="53">
        <v>420346.7</v>
      </c>
      <c r="K8" s="54" t="s">
        <v>241</v>
      </c>
      <c r="L8" s="53">
        <v>419319.1</v>
      </c>
      <c r="M8" s="53">
        <v>11946</v>
      </c>
      <c r="P8" s="20"/>
      <c r="Q8" s="20"/>
      <c r="R8" s="20"/>
      <c r="S8" s="20"/>
      <c r="T8" s="20"/>
      <c r="U8" s="20"/>
      <c r="V8" s="20"/>
      <c r="W8" s="20"/>
      <c r="X8" s="20"/>
      <c r="Y8" s="20"/>
    </row>
    <row r="9" spans="2:25">
      <c r="B9" s="54" t="s">
        <v>10</v>
      </c>
      <c r="C9" s="53">
        <v>110721.3</v>
      </c>
      <c r="D9" s="53">
        <v>14420.5</v>
      </c>
      <c r="E9" s="53">
        <v>63776.2</v>
      </c>
      <c r="F9" s="53">
        <v>57186.7</v>
      </c>
      <c r="G9" s="53">
        <v>57216.7</v>
      </c>
      <c r="H9" s="53" t="s">
        <v>241</v>
      </c>
      <c r="I9" s="53">
        <v>113195.2</v>
      </c>
      <c r="J9" s="53">
        <v>297628.59999999998</v>
      </c>
      <c r="K9" s="54" t="s">
        <v>241</v>
      </c>
      <c r="L9" s="53">
        <v>367637.1</v>
      </c>
      <c r="M9" s="53">
        <v>11946.100000000093</v>
      </c>
      <c r="P9" s="20"/>
      <c r="Q9" s="20"/>
      <c r="R9" s="20"/>
      <c r="S9" s="20"/>
      <c r="T9" s="20"/>
      <c r="U9" s="20"/>
      <c r="V9" s="20"/>
      <c r="W9" s="20"/>
      <c r="X9" s="20"/>
      <c r="Y9" s="20"/>
    </row>
    <row r="10" spans="2:25">
      <c r="B10" s="54" t="s">
        <v>9</v>
      </c>
      <c r="C10" s="53">
        <v>109620</v>
      </c>
      <c r="D10" s="53">
        <v>15000</v>
      </c>
      <c r="E10" s="53">
        <v>63360</v>
      </c>
      <c r="F10" s="53">
        <v>65550</v>
      </c>
      <c r="G10" s="53">
        <v>57190</v>
      </c>
      <c r="H10" s="53" t="s">
        <v>241</v>
      </c>
      <c r="I10" s="53">
        <v>128320</v>
      </c>
      <c r="J10" s="53">
        <v>302400</v>
      </c>
      <c r="K10" s="54" t="s">
        <v>241</v>
      </c>
      <c r="L10" s="53">
        <v>390784</v>
      </c>
      <c r="M10" s="53">
        <v>11946</v>
      </c>
      <c r="P10" s="20"/>
      <c r="Q10" s="20"/>
      <c r="R10" s="20"/>
      <c r="S10" s="20"/>
      <c r="T10" s="20"/>
      <c r="U10" s="20"/>
      <c r="V10" s="20"/>
      <c r="W10" s="20"/>
      <c r="X10" s="20"/>
      <c r="Y10" s="20"/>
    </row>
    <row r="11" spans="2:25">
      <c r="B11" s="54" t="s">
        <v>8</v>
      </c>
      <c r="C11" s="53">
        <v>106540.8</v>
      </c>
      <c r="D11" s="53">
        <v>25575</v>
      </c>
      <c r="E11" s="53">
        <v>43227.6</v>
      </c>
      <c r="F11" s="53">
        <v>56512.800000000003</v>
      </c>
      <c r="G11" s="53">
        <v>42448</v>
      </c>
      <c r="H11" s="53" t="s">
        <v>241</v>
      </c>
      <c r="I11" s="53">
        <v>127498.3</v>
      </c>
      <c r="J11" s="53">
        <v>321303.40000000002</v>
      </c>
      <c r="K11" s="54" t="s">
        <v>241</v>
      </c>
      <c r="L11" s="53">
        <v>380683.8</v>
      </c>
      <c r="M11" s="53">
        <v>11946</v>
      </c>
      <c r="P11" s="20"/>
      <c r="Q11" s="20"/>
      <c r="R11" s="20"/>
      <c r="S11" s="20"/>
      <c r="T11" s="20"/>
      <c r="U11" s="20"/>
      <c r="V11" s="20"/>
      <c r="W11" s="20"/>
      <c r="X11" s="20"/>
      <c r="Y11" s="20"/>
    </row>
    <row r="12" spans="2:25">
      <c r="B12" s="54" t="s">
        <v>7</v>
      </c>
      <c r="C12" s="53">
        <v>120464.5</v>
      </c>
      <c r="D12" s="53">
        <v>31322.5</v>
      </c>
      <c r="E12" s="53">
        <v>59440</v>
      </c>
      <c r="F12" s="53">
        <v>44261.8</v>
      </c>
      <c r="G12" s="53">
        <v>63355.6</v>
      </c>
      <c r="H12" s="53" t="s">
        <v>241</v>
      </c>
      <c r="I12" s="53">
        <v>131670</v>
      </c>
      <c r="J12" s="53">
        <v>446083.8</v>
      </c>
      <c r="K12" s="54" t="s">
        <v>241</v>
      </c>
      <c r="L12" s="53">
        <v>482834</v>
      </c>
      <c r="M12" s="53">
        <v>11946</v>
      </c>
      <c r="P12" s="20"/>
      <c r="Q12" s="20"/>
      <c r="R12" s="20"/>
      <c r="S12" s="20"/>
      <c r="T12" s="20"/>
      <c r="U12" s="20"/>
      <c r="V12" s="20"/>
      <c r="W12" s="20"/>
      <c r="X12" s="20"/>
      <c r="Y12" s="20"/>
    </row>
    <row r="13" spans="2:25">
      <c r="B13" s="54" t="s">
        <v>6</v>
      </c>
      <c r="C13" s="53">
        <v>56405.8</v>
      </c>
      <c r="D13" s="53">
        <v>20414.599999999999</v>
      </c>
      <c r="E13" s="53">
        <v>87051.9</v>
      </c>
      <c r="F13" s="53">
        <v>22726.799999999999</v>
      </c>
      <c r="G13" s="53">
        <v>44973.2</v>
      </c>
      <c r="H13" s="53" t="s">
        <v>241</v>
      </c>
      <c r="I13" s="53">
        <v>97715.5</v>
      </c>
      <c r="J13" s="53">
        <v>212544.8</v>
      </c>
      <c r="K13" s="53">
        <v>72423.3</v>
      </c>
      <c r="L13" s="53">
        <v>213984.4</v>
      </c>
      <c r="M13" s="53">
        <v>6619.6</v>
      </c>
      <c r="P13" s="20"/>
      <c r="Q13" s="20"/>
      <c r="R13" s="20"/>
      <c r="S13" s="20"/>
      <c r="T13" s="20"/>
      <c r="U13" s="20"/>
      <c r="V13" s="20"/>
      <c r="W13" s="20"/>
      <c r="X13" s="20"/>
      <c r="Y13" s="20"/>
    </row>
    <row r="14" spans="2:25">
      <c r="B14" s="54" t="s">
        <v>5</v>
      </c>
      <c r="C14" s="53">
        <v>66880</v>
      </c>
      <c r="D14" s="53">
        <v>27744</v>
      </c>
      <c r="E14" s="53">
        <v>86001.3</v>
      </c>
      <c r="F14" s="53">
        <v>26690</v>
      </c>
      <c r="G14" s="53">
        <v>58550.1</v>
      </c>
      <c r="H14" s="53" t="s">
        <v>241</v>
      </c>
      <c r="I14" s="53">
        <v>135270</v>
      </c>
      <c r="J14" s="53">
        <v>220224</v>
      </c>
      <c r="K14" s="53">
        <v>86623.2</v>
      </c>
      <c r="L14" s="53">
        <v>251518.8</v>
      </c>
      <c r="M14" s="53">
        <v>6438.07</v>
      </c>
      <c r="P14" s="20"/>
      <c r="Q14" s="20"/>
      <c r="R14" s="20"/>
      <c r="S14" s="20"/>
      <c r="T14" s="20"/>
      <c r="U14" s="20"/>
      <c r="V14" s="20"/>
      <c r="W14" s="20"/>
      <c r="X14" s="20"/>
      <c r="Y14" s="20"/>
    </row>
    <row r="15" spans="2:25">
      <c r="B15" s="54" t="s">
        <v>4</v>
      </c>
      <c r="C15" s="53">
        <v>51591.1</v>
      </c>
      <c r="D15" s="53">
        <v>8350.7000000000007</v>
      </c>
      <c r="E15" s="53">
        <v>53081.5</v>
      </c>
      <c r="F15" s="53">
        <v>3752.9</v>
      </c>
      <c r="G15" s="53">
        <v>31915.5</v>
      </c>
      <c r="H15" s="53" t="s">
        <v>241</v>
      </c>
      <c r="I15" s="53">
        <v>109800.8</v>
      </c>
      <c r="J15" s="53">
        <v>265552.8</v>
      </c>
      <c r="K15" s="53">
        <v>121619.2</v>
      </c>
      <c r="L15" s="53">
        <v>272625</v>
      </c>
      <c r="M15" s="53">
        <v>6258.6</v>
      </c>
      <c r="P15" s="20"/>
      <c r="Q15" s="20"/>
      <c r="R15" s="20"/>
      <c r="S15" s="20"/>
      <c r="T15" s="20"/>
      <c r="U15" s="20"/>
      <c r="V15" s="20"/>
      <c r="W15" s="20"/>
      <c r="X15" s="20"/>
      <c r="Y15" s="20"/>
    </row>
    <row r="16" spans="2:25">
      <c r="B16" s="54" t="s">
        <v>3</v>
      </c>
      <c r="C16" s="53">
        <v>78466.3</v>
      </c>
      <c r="D16" s="53">
        <v>11764.2</v>
      </c>
      <c r="E16" s="53">
        <v>86174.8</v>
      </c>
      <c r="F16" s="53">
        <v>38358</v>
      </c>
      <c r="G16" s="53">
        <v>57455.5</v>
      </c>
      <c r="H16" s="53" t="s">
        <v>241</v>
      </c>
      <c r="I16" s="53">
        <v>165633.4</v>
      </c>
      <c r="J16" s="53">
        <v>315519.2</v>
      </c>
      <c r="K16" s="53">
        <v>124687.7</v>
      </c>
      <c r="L16" s="53">
        <v>197024.2</v>
      </c>
      <c r="M16" s="53">
        <v>6265.9</v>
      </c>
      <c r="P16" s="20"/>
      <c r="Q16" s="20"/>
      <c r="R16" s="20"/>
      <c r="S16" s="20"/>
      <c r="T16" s="20"/>
      <c r="U16" s="20"/>
      <c r="V16" s="20"/>
      <c r="W16" s="20"/>
      <c r="X16" s="20"/>
      <c r="Y16" s="20"/>
    </row>
    <row r="17" spans="2:25">
      <c r="B17" s="54" t="s">
        <v>2</v>
      </c>
      <c r="C17" s="53">
        <v>75516.320000000007</v>
      </c>
      <c r="D17" s="53">
        <v>31084.26</v>
      </c>
      <c r="E17" s="53">
        <v>79125</v>
      </c>
      <c r="F17" s="53">
        <v>15806.34</v>
      </c>
      <c r="G17" s="53">
        <v>111620.4</v>
      </c>
      <c r="H17" s="53" t="s">
        <v>241</v>
      </c>
      <c r="I17" s="53">
        <v>255835.1</v>
      </c>
      <c r="J17" s="53">
        <v>615990.32999999996</v>
      </c>
      <c r="K17" s="53">
        <v>142119.78</v>
      </c>
      <c r="L17" s="53">
        <v>343080.65</v>
      </c>
      <c r="M17" s="53">
        <v>6265.9</v>
      </c>
      <c r="P17" s="20"/>
      <c r="Q17" s="20"/>
      <c r="R17" s="20"/>
      <c r="S17" s="20"/>
      <c r="T17" s="20"/>
      <c r="U17" s="20"/>
      <c r="V17" s="20"/>
      <c r="W17" s="20"/>
      <c r="X17" s="20"/>
      <c r="Y17" s="20"/>
    </row>
    <row r="18" spans="2:25">
      <c r="B18" s="54" t="s">
        <v>112</v>
      </c>
      <c r="C18" s="53">
        <v>41067.300000000003</v>
      </c>
      <c r="D18" s="53">
        <v>16000.460000000001</v>
      </c>
      <c r="E18" s="53">
        <v>88299.36</v>
      </c>
      <c r="F18" s="53">
        <v>25652.06</v>
      </c>
      <c r="G18" s="53">
        <v>34486.400000000001</v>
      </c>
      <c r="H18" s="53" t="s">
        <v>241</v>
      </c>
      <c r="I18" s="53">
        <v>101006.31999999999</v>
      </c>
      <c r="J18" s="53">
        <v>272034.59999999998</v>
      </c>
      <c r="K18" s="53">
        <v>122928.38999999998</v>
      </c>
      <c r="L18" s="53">
        <v>385711.38</v>
      </c>
      <c r="M18" s="53">
        <v>6265.9</v>
      </c>
      <c r="P18" s="20"/>
      <c r="Q18" s="20"/>
      <c r="R18" s="20"/>
      <c r="S18" s="20"/>
      <c r="T18" s="20"/>
      <c r="U18" s="20"/>
      <c r="V18" s="20"/>
      <c r="W18" s="20"/>
      <c r="X18" s="20"/>
      <c r="Y18" s="20"/>
    </row>
    <row r="19" spans="2:25">
      <c r="B19" s="54" t="s">
        <v>121</v>
      </c>
      <c r="C19" s="53">
        <v>51863.119903167018</v>
      </c>
      <c r="D19" s="53">
        <v>16391.720884117247</v>
      </c>
      <c r="E19" s="53">
        <v>112644.46653744439</v>
      </c>
      <c r="F19" s="53">
        <v>19220.222324539445</v>
      </c>
      <c r="G19" s="53">
        <v>69067.986200520332</v>
      </c>
      <c r="H19" s="53" t="s">
        <v>241</v>
      </c>
      <c r="I19" s="53">
        <v>152632.15975101327</v>
      </c>
      <c r="J19" s="53">
        <v>314581.74984666158</v>
      </c>
      <c r="K19" s="53">
        <v>76034.57195077253</v>
      </c>
      <c r="L19" s="53">
        <v>340220.209903059</v>
      </c>
      <c r="M19" s="53">
        <v>6365.9</v>
      </c>
      <c r="P19" s="20"/>
      <c r="Q19" s="20"/>
      <c r="R19" s="20"/>
      <c r="S19" s="20"/>
      <c r="T19" s="20"/>
      <c r="U19" s="20"/>
      <c r="V19" s="20"/>
      <c r="W19" s="20"/>
      <c r="X19" s="20"/>
      <c r="Y19" s="20"/>
    </row>
    <row r="20" spans="2:25">
      <c r="B20" s="54" t="s">
        <v>130</v>
      </c>
      <c r="C20" s="53">
        <v>47235.5</v>
      </c>
      <c r="D20" s="53">
        <v>18070.8</v>
      </c>
      <c r="E20" s="53">
        <v>77889.39</v>
      </c>
      <c r="F20" s="53">
        <v>17620.16</v>
      </c>
      <c r="G20" s="53">
        <v>45494.03</v>
      </c>
      <c r="H20" s="53" t="s">
        <v>241</v>
      </c>
      <c r="I20" s="53">
        <v>131819.4</v>
      </c>
      <c r="J20" s="53">
        <v>272045.36</v>
      </c>
      <c r="K20" s="53">
        <v>100735.98000000001</v>
      </c>
      <c r="L20" s="53">
        <v>344148.42000000004</v>
      </c>
      <c r="M20" s="53">
        <v>6265.44</v>
      </c>
      <c r="P20" s="20"/>
      <c r="Q20" s="20"/>
      <c r="R20" s="20"/>
      <c r="S20" s="20"/>
      <c r="T20" s="20"/>
      <c r="U20" s="20"/>
      <c r="V20" s="20"/>
      <c r="W20" s="20"/>
      <c r="X20" s="20"/>
      <c r="Y20" s="20"/>
    </row>
    <row r="21" spans="2:25">
      <c r="B21" s="54" t="s">
        <v>157</v>
      </c>
      <c r="C21" s="53">
        <v>43406.3</v>
      </c>
      <c r="D21" s="53">
        <v>21881.1</v>
      </c>
      <c r="E21" s="53">
        <v>112928.4</v>
      </c>
      <c r="F21" s="53">
        <v>33402.9</v>
      </c>
      <c r="G21" s="53">
        <v>59085.4</v>
      </c>
      <c r="H21" s="53" t="s">
        <v>241</v>
      </c>
      <c r="I21" s="53">
        <v>137049.29999999999</v>
      </c>
      <c r="J21" s="53">
        <v>305709.5</v>
      </c>
      <c r="K21" s="53">
        <v>62139.8</v>
      </c>
      <c r="L21" s="53">
        <v>178633.9</v>
      </c>
      <c r="M21" s="53">
        <v>6265.44</v>
      </c>
      <c r="P21" s="20"/>
      <c r="Q21" s="20"/>
      <c r="R21" s="20"/>
      <c r="S21" s="20"/>
      <c r="T21" s="20"/>
      <c r="U21" s="20"/>
      <c r="V21" s="20"/>
      <c r="W21" s="20"/>
      <c r="X21" s="20"/>
      <c r="Y21" s="20"/>
    </row>
    <row r="22" spans="2:25">
      <c r="B22" s="54" t="s">
        <v>166</v>
      </c>
      <c r="C22" s="53">
        <v>54372.1</v>
      </c>
      <c r="D22" s="53">
        <v>13820.6</v>
      </c>
      <c r="E22" s="53">
        <v>76522.8</v>
      </c>
      <c r="F22" s="53">
        <v>30906.2</v>
      </c>
      <c r="G22" s="53">
        <v>88711.6</v>
      </c>
      <c r="H22" s="53" t="s">
        <v>241</v>
      </c>
      <c r="I22" s="53">
        <v>132490.29999999999</v>
      </c>
      <c r="J22" s="53">
        <v>338757.1</v>
      </c>
      <c r="K22" s="53">
        <v>74118</v>
      </c>
      <c r="L22" s="53">
        <v>350060.79999999999</v>
      </c>
      <c r="M22" s="53">
        <v>6265.4400000000005</v>
      </c>
      <c r="P22" s="20"/>
      <c r="Q22" s="20"/>
      <c r="R22" s="20"/>
      <c r="S22" s="20"/>
      <c r="T22" s="20"/>
      <c r="U22" s="20"/>
      <c r="V22" s="20"/>
      <c r="W22" s="20"/>
      <c r="X22" s="20"/>
      <c r="Y22" s="20"/>
    </row>
    <row r="23" spans="2:25">
      <c r="B23" s="54" t="s">
        <v>197</v>
      </c>
      <c r="C23" s="53">
        <v>54517.979999999996</v>
      </c>
      <c r="D23" s="53">
        <v>23887.480000000003</v>
      </c>
      <c r="E23" s="53">
        <v>90763</v>
      </c>
      <c r="F23" s="53">
        <v>18426.900000000001</v>
      </c>
      <c r="G23" s="53">
        <v>92237.84</v>
      </c>
      <c r="H23" s="53" t="s">
        <v>241</v>
      </c>
      <c r="I23" s="53">
        <v>170637</v>
      </c>
      <c r="J23" s="53">
        <v>369923.04</v>
      </c>
      <c r="K23" s="53">
        <v>126094.50999999998</v>
      </c>
      <c r="L23" s="53">
        <v>473725.56000000006</v>
      </c>
      <c r="M23" s="53">
        <v>6265.4400000000005</v>
      </c>
      <c r="P23" s="20"/>
      <c r="Q23" s="20"/>
      <c r="R23" s="20"/>
      <c r="S23" s="20"/>
      <c r="T23" s="20"/>
      <c r="U23" s="20"/>
      <c r="V23" s="20"/>
      <c r="W23" s="20"/>
      <c r="X23" s="20"/>
      <c r="Y23" s="20"/>
    </row>
    <row r="24" spans="2:25">
      <c r="B24" s="54" t="s">
        <v>217</v>
      </c>
      <c r="C24" s="53">
        <v>60645.8</v>
      </c>
      <c r="D24" s="53">
        <v>10162.5</v>
      </c>
      <c r="E24" s="53">
        <v>60586.400000000001</v>
      </c>
      <c r="F24" s="53">
        <v>10505</v>
      </c>
      <c r="G24" s="53">
        <v>73415.3</v>
      </c>
      <c r="H24" s="53">
        <v>62576.1</v>
      </c>
      <c r="I24" s="53">
        <v>76334.600000000006</v>
      </c>
      <c r="J24" s="53">
        <v>396541.3</v>
      </c>
      <c r="K24" s="53">
        <v>142018.29999999999</v>
      </c>
      <c r="L24" s="53">
        <v>284305.90000000002</v>
      </c>
      <c r="M24" s="53">
        <v>6265.4</v>
      </c>
      <c r="O24" s="45"/>
      <c r="P24" s="20"/>
      <c r="Q24" s="20"/>
      <c r="R24" s="20"/>
      <c r="S24" s="20"/>
      <c r="T24" s="20"/>
      <c r="U24" s="20"/>
      <c r="V24" s="20"/>
      <c r="W24" s="20"/>
      <c r="X24" s="20"/>
      <c r="Y24" s="20"/>
    </row>
    <row r="25" spans="2:25" ht="12.9">
      <c r="B25" s="313" t="s">
        <v>228</v>
      </c>
      <c r="C25" s="314"/>
      <c r="D25" s="314"/>
      <c r="E25" s="314"/>
      <c r="F25" s="314"/>
      <c r="G25" s="314"/>
      <c r="H25" s="315"/>
      <c r="I25" s="314"/>
      <c r="J25" s="314"/>
      <c r="K25" s="314"/>
      <c r="L25" s="314"/>
      <c r="M25" s="314"/>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7"/>
      <c r="C27" s="178"/>
      <c r="D27" s="178"/>
      <c r="E27" s="178"/>
      <c r="F27" s="178"/>
      <c r="G27" s="178"/>
      <c r="H27" s="178"/>
      <c r="I27" s="178"/>
      <c r="J27" s="178"/>
      <c r="K27" s="178"/>
      <c r="L27" s="178"/>
      <c r="M27" s="178"/>
    </row>
    <row r="28" spans="2:25">
      <c r="B28" s="177"/>
      <c r="C28" s="178"/>
      <c r="D28" s="178"/>
      <c r="E28" s="178"/>
      <c r="F28" s="178"/>
      <c r="G28" s="178"/>
      <c r="H28" s="178"/>
      <c r="I28" s="178"/>
      <c r="J28" s="178"/>
      <c r="K28" s="178"/>
      <c r="L28" s="178"/>
      <c r="M28" s="178"/>
    </row>
    <row r="29" spans="2:25">
      <c r="B29" s="177"/>
      <c r="C29" s="178"/>
      <c r="D29" s="178"/>
      <c r="E29" s="178"/>
      <c r="F29" s="178"/>
      <c r="G29" s="178"/>
      <c r="H29" s="178"/>
      <c r="I29" s="178"/>
      <c r="J29" s="178"/>
      <c r="K29" s="178"/>
      <c r="L29" s="178"/>
      <c r="M29" s="178"/>
    </row>
    <row r="30" spans="2:25">
      <c r="B30" s="177"/>
      <c r="C30" s="179"/>
      <c r="D30" s="179"/>
      <c r="E30" s="179"/>
      <c r="F30" s="179"/>
      <c r="G30" s="179"/>
      <c r="H30" s="179"/>
      <c r="I30" s="179"/>
      <c r="J30" s="179"/>
      <c r="K30" s="179"/>
      <c r="L30" s="179"/>
      <c r="M30" s="179"/>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topLeftCell="A16" zoomScale="60" zoomScaleNormal="80" zoomScalePageLayoutView="80" workbookViewId="0">
      <selection activeCell="AD34" sqref="AD34"/>
    </sheetView>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286" t="s">
        <v>128</v>
      </c>
      <c r="C2" s="286"/>
      <c r="D2" s="286"/>
      <c r="E2" s="286"/>
      <c r="F2" s="286"/>
      <c r="G2" s="286"/>
      <c r="H2" s="286"/>
      <c r="I2" s="286"/>
      <c r="J2" s="286"/>
      <c r="K2" s="286"/>
      <c r="L2" s="286"/>
      <c r="M2" s="286"/>
      <c r="N2" s="166"/>
      <c r="O2" s="40" t="s">
        <v>135</v>
      </c>
      <c r="P2" s="163"/>
      <c r="Q2" s="225"/>
    </row>
    <row r="3" spans="2:26">
      <c r="B3" s="286" t="s">
        <v>46</v>
      </c>
      <c r="C3" s="286"/>
      <c r="D3" s="286"/>
      <c r="E3" s="286"/>
      <c r="F3" s="286"/>
      <c r="G3" s="286"/>
      <c r="H3" s="286"/>
      <c r="I3" s="286"/>
      <c r="J3" s="286"/>
      <c r="K3" s="286"/>
      <c r="L3" s="286"/>
      <c r="M3" s="286"/>
      <c r="N3" s="166"/>
      <c r="O3" s="166"/>
      <c r="P3" s="163"/>
      <c r="Q3" s="225"/>
    </row>
    <row r="4" spans="2:26" ht="15" customHeight="1">
      <c r="B4" s="286" t="s">
        <v>28</v>
      </c>
      <c r="C4" s="286"/>
      <c r="D4" s="286"/>
      <c r="E4" s="286"/>
      <c r="F4" s="286"/>
      <c r="G4" s="286"/>
      <c r="H4" s="286"/>
      <c r="I4" s="286"/>
      <c r="J4" s="286"/>
      <c r="K4" s="286"/>
      <c r="L4" s="286"/>
      <c r="M4" s="286"/>
      <c r="N4" s="166"/>
      <c r="O4" s="166"/>
      <c r="P4" s="163"/>
      <c r="Q4" s="225"/>
    </row>
    <row r="5" spans="2:26">
      <c r="B5" s="2"/>
      <c r="C5" s="2"/>
      <c r="D5" s="2"/>
      <c r="E5" s="2"/>
      <c r="F5" s="2"/>
      <c r="G5" s="2"/>
      <c r="H5" s="2"/>
      <c r="I5" s="2"/>
      <c r="J5" s="2"/>
      <c r="K5" s="2"/>
      <c r="L5" s="2"/>
      <c r="M5" s="2"/>
      <c r="N5" s="2"/>
      <c r="O5" s="2"/>
      <c r="P5" s="182"/>
      <c r="Q5" s="226"/>
    </row>
    <row r="6" spans="2:26" ht="15" customHeight="1">
      <c r="B6" s="310" t="s">
        <v>12</v>
      </c>
      <c r="C6" s="167" t="s">
        <v>23</v>
      </c>
      <c r="D6" s="167" t="s">
        <v>23</v>
      </c>
      <c r="E6" s="167" t="s">
        <v>25</v>
      </c>
      <c r="F6" s="167" t="s">
        <v>23</v>
      </c>
      <c r="G6" s="167" t="s">
        <v>24</v>
      </c>
      <c r="H6" s="260" t="s">
        <v>23</v>
      </c>
      <c r="I6" s="167" t="s">
        <v>24</v>
      </c>
      <c r="J6" s="167" t="s">
        <v>23</v>
      </c>
      <c r="K6" s="167" t="s">
        <v>23</v>
      </c>
      <c r="L6" s="167" t="s">
        <v>23</v>
      </c>
      <c r="M6" s="167" t="s">
        <v>139</v>
      </c>
      <c r="N6" s="1"/>
      <c r="O6" s="1"/>
      <c r="P6" s="183"/>
      <c r="Q6" s="227"/>
    </row>
    <row r="7" spans="2:26" ht="15" customHeight="1">
      <c r="B7" s="311"/>
      <c r="C7" s="168" t="s">
        <v>22</v>
      </c>
      <c r="D7" s="168" t="s">
        <v>21</v>
      </c>
      <c r="E7" s="168" t="s">
        <v>20</v>
      </c>
      <c r="F7" s="168" t="s">
        <v>19</v>
      </c>
      <c r="G7" s="168" t="s">
        <v>18</v>
      </c>
      <c r="H7" s="259" t="s">
        <v>251</v>
      </c>
      <c r="I7" s="168" t="s">
        <v>17</v>
      </c>
      <c r="J7" s="168" t="s">
        <v>16</v>
      </c>
      <c r="K7" s="168" t="s">
        <v>15</v>
      </c>
      <c r="L7" s="168" t="s">
        <v>14</v>
      </c>
      <c r="M7" s="168" t="s">
        <v>140</v>
      </c>
      <c r="N7" s="1"/>
      <c r="O7" s="1"/>
      <c r="P7" s="183"/>
      <c r="Q7" s="224" t="str">
        <f>+C7</f>
        <v>Coquimbo</v>
      </c>
      <c r="R7" s="224" t="str">
        <f>+D7</f>
        <v>Valparaíso</v>
      </c>
      <c r="S7" s="224" t="str">
        <f>+E7</f>
        <v>Metropolitana</v>
      </c>
      <c r="T7" s="224" t="str">
        <f>+F7</f>
        <v>O´Higgins</v>
      </c>
      <c r="U7" s="224" t="str">
        <f>+G7</f>
        <v>Maule</v>
      </c>
      <c r="V7" s="224" t="str">
        <f t="shared" ref="V7:W7" si="0">+I7</f>
        <v>Bío Bío</v>
      </c>
      <c r="W7" s="224" t="str">
        <f t="shared" si="0"/>
        <v>La Araucanía</v>
      </c>
      <c r="X7" s="224" t="str">
        <f>+K7</f>
        <v>Los Ríos</v>
      </c>
      <c r="Y7" s="224" t="str">
        <f>+L7</f>
        <v>Los Lagos</v>
      </c>
      <c r="Z7" s="183"/>
    </row>
    <row r="8" spans="2:26" ht="12.75" customHeight="1">
      <c r="B8" s="54" t="s">
        <v>11</v>
      </c>
      <c r="C8" s="67">
        <v>22.020369127516776</v>
      </c>
      <c r="D8" s="68">
        <v>14.461283783783784</v>
      </c>
      <c r="E8" s="68">
        <v>19.282570093457942</v>
      </c>
      <c r="F8" s="68">
        <v>16.780304054054053</v>
      </c>
      <c r="G8" s="68">
        <v>14.920527577937651</v>
      </c>
      <c r="H8" s="53" t="s">
        <v>241</v>
      </c>
      <c r="I8" s="68">
        <v>19.960667938931298</v>
      </c>
      <c r="J8" s="68">
        <v>23.313738214087632</v>
      </c>
      <c r="K8" s="54" t="s">
        <v>241</v>
      </c>
      <c r="L8" s="68">
        <v>23.38645287228109</v>
      </c>
      <c r="M8" s="68">
        <f>'prod región'!M8/'sup región'!M8</f>
        <v>9.1190839694656489</v>
      </c>
      <c r="N8" s="68"/>
      <c r="O8" s="41"/>
      <c r="P8" s="184"/>
      <c r="Z8" s="184"/>
    </row>
    <row r="9" spans="2:26" ht="12.75" customHeight="1">
      <c r="B9" s="54" t="s">
        <v>10</v>
      </c>
      <c r="C9" s="68">
        <v>20.42828413284133</v>
      </c>
      <c r="D9" s="68">
        <v>12.118067226890757</v>
      </c>
      <c r="E9" s="68">
        <v>15.59320293398533</v>
      </c>
      <c r="F9" s="68">
        <v>18.212324840764332</v>
      </c>
      <c r="G9" s="68">
        <v>14.861480519480519</v>
      </c>
      <c r="H9" s="53" t="s">
        <v>241</v>
      </c>
      <c r="I9" s="68">
        <v>19.893708260105448</v>
      </c>
      <c r="J9" s="68">
        <v>19.841906666666667</v>
      </c>
      <c r="K9" s="54" t="s">
        <v>241</v>
      </c>
      <c r="L9" s="68">
        <v>22.540594727161249</v>
      </c>
      <c r="M9" s="68">
        <f>'prod región'!M9/'sup región'!M9</f>
        <v>9.1191603053435824</v>
      </c>
      <c r="N9" s="68"/>
      <c r="O9" s="41"/>
      <c r="P9" s="184"/>
      <c r="Q9" s="223">
        <f t="shared" ref="Q9:Q23" si="1">+C9/C8-1</f>
        <v>-7.230055888054876E-2</v>
      </c>
      <c r="R9" s="223">
        <f t="shared" ref="R9:R23" si="2">+D9/D8-1</f>
        <v>-0.16203378565329052</v>
      </c>
      <c r="S9" s="223">
        <f t="shared" ref="S9:S23" si="3">+E9/E8-1</f>
        <v>-0.19133171260838899</v>
      </c>
      <c r="T9" s="223">
        <f t="shared" ref="T9:T23" si="4">+F9/F8-1</f>
        <v>8.533938253426987E-2</v>
      </c>
      <c r="U9" s="223">
        <f t="shared" ref="U9:U23" si="5">+G9/G8-1</f>
        <v>-3.9574377077954415E-3</v>
      </c>
      <c r="V9" s="223">
        <f t="shared" ref="V9:Y21" si="6">+I9/I8-1</f>
        <v>-3.3545810706691048E-3</v>
      </c>
      <c r="W9" s="223">
        <f t="shared" si="6"/>
        <v>-0.14891784043980838</v>
      </c>
      <c r="X9" s="223" t="e">
        <f t="shared" si="6"/>
        <v>#VALUE!</v>
      </c>
      <c r="Y9" s="223">
        <f t="shared" si="6"/>
        <v>-3.6168723394662372E-2</v>
      </c>
      <c r="Z9" s="184"/>
    </row>
    <row r="10" spans="2:26" ht="12.75" customHeight="1">
      <c r="B10" s="54" t="s">
        <v>9</v>
      </c>
      <c r="C10" s="68">
        <v>20.3</v>
      </c>
      <c r="D10" s="68">
        <v>12.5</v>
      </c>
      <c r="E10" s="68">
        <v>15.84</v>
      </c>
      <c r="F10" s="68">
        <v>19</v>
      </c>
      <c r="G10" s="68">
        <v>15.05</v>
      </c>
      <c r="H10" s="53" t="s">
        <v>241</v>
      </c>
      <c r="I10" s="68">
        <v>20.05</v>
      </c>
      <c r="J10" s="68">
        <v>18</v>
      </c>
      <c r="K10" s="54" t="s">
        <v>241</v>
      </c>
      <c r="L10" s="68">
        <v>22.72</v>
      </c>
      <c r="M10" s="68">
        <f>'prod región'!M10/'sup región'!M10</f>
        <v>9.1190839694656489</v>
      </c>
      <c r="N10" s="68"/>
      <c r="O10" s="41"/>
      <c r="P10" s="184"/>
      <c r="Q10" s="223">
        <f t="shared" si="1"/>
        <v>-6.2797311809019707E-3</v>
      </c>
      <c r="R10" s="223">
        <f t="shared" si="2"/>
        <v>3.1517631150098868E-2</v>
      </c>
      <c r="S10" s="223">
        <f t="shared" si="3"/>
        <v>1.5827220812779652E-2</v>
      </c>
      <c r="T10" s="223">
        <f t="shared" si="4"/>
        <v>4.3249566769895775E-2</v>
      </c>
      <c r="U10" s="223">
        <f t="shared" si="5"/>
        <v>1.2685107669613949E-2</v>
      </c>
      <c r="V10" s="223">
        <f t="shared" si="6"/>
        <v>7.8563401981710523E-3</v>
      </c>
      <c r="W10" s="223">
        <f t="shared" si="6"/>
        <v>-9.2829116556675029E-2</v>
      </c>
      <c r="X10" s="223" t="e">
        <f t="shared" si="6"/>
        <v>#VALUE!</v>
      </c>
      <c r="Y10" s="223">
        <f t="shared" si="6"/>
        <v>7.959207599015361E-3</v>
      </c>
      <c r="Z10" s="184"/>
    </row>
    <row r="11" spans="2:26" ht="12.75" customHeight="1">
      <c r="B11" s="54" t="s">
        <v>8</v>
      </c>
      <c r="C11" s="68">
        <v>21.48</v>
      </c>
      <c r="D11" s="68">
        <v>16.5</v>
      </c>
      <c r="E11" s="68">
        <v>13.26</v>
      </c>
      <c r="F11" s="68">
        <v>20.04</v>
      </c>
      <c r="G11" s="68">
        <v>15.16</v>
      </c>
      <c r="H11" s="53" t="s">
        <v>241</v>
      </c>
      <c r="I11" s="68">
        <v>20.27</v>
      </c>
      <c r="J11" s="68">
        <v>20.57</v>
      </c>
      <c r="K11" s="54" t="s">
        <v>241</v>
      </c>
      <c r="L11" s="68">
        <v>22.380000000000003</v>
      </c>
      <c r="M11" s="68">
        <f>'prod región'!M11/'sup región'!M11</f>
        <v>9.1190839694656489</v>
      </c>
      <c r="N11" s="68"/>
      <c r="O11" s="41"/>
      <c r="P11" s="184"/>
      <c r="Q11" s="223">
        <f t="shared" si="1"/>
        <v>5.8128078817734075E-2</v>
      </c>
      <c r="R11" s="223">
        <f t="shared" si="2"/>
        <v>0.32000000000000006</v>
      </c>
      <c r="S11" s="223">
        <f t="shared" si="3"/>
        <v>-0.16287878787878785</v>
      </c>
      <c r="T11" s="223">
        <f t="shared" si="4"/>
        <v>5.4736842105263195E-2</v>
      </c>
      <c r="U11" s="223">
        <f t="shared" si="5"/>
        <v>7.3089700996677998E-3</v>
      </c>
      <c r="V11" s="223">
        <f t="shared" si="6"/>
        <v>1.0972568578553554E-2</v>
      </c>
      <c r="W11" s="223">
        <f t="shared" si="6"/>
        <v>0.14277777777777789</v>
      </c>
      <c r="X11" s="223" t="e">
        <f t="shared" si="6"/>
        <v>#VALUE!</v>
      </c>
      <c r="Y11" s="223">
        <f t="shared" si="6"/>
        <v>-1.4964788732394152E-2</v>
      </c>
      <c r="Z11" s="184"/>
    </row>
    <row r="12" spans="2:26" ht="12.75" customHeight="1">
      <c r="B12" s="54" t="s">
        <v>7</v>
      </c>
      <c r="C12" s="68">
        <v>21.55</v>
      </c>
      <c r="D12" s="68">
        <v>16.75</v>
      </c>
      <c r="E12" s="68">
        <v>14.86</v>
      </c>
      <c r="F12" s="68">
        <v>12.98</v>
      </c>
      <c r="G12" s="68">
        <v>16.940000000000001</v>
      </c>
      <c r="H12" s="53" t="s">
        <v>241</v>
      </c>
      <c r="I12" s="68">
        <v>19.95</v>
      </c>
      <c r="J12" s="68">
        <v>24.81</v>
      </c>
      <c r="K12" s="54" t="s">
        <v>241</v>
      </c>
      <c r="L12" s="68">
        <v>25.82</v>
      </c>
      <c r="M12" s="68">
        <f>'prod región'!M12/'sup región'!M12</f>
        <v>16.976949094733254</v>
      </c>
      <c r="N12" s="68"/>
      <c r="O12" s="41"/>
      <c r="P12" s="184"/>
      <c r="Q12" s="223">
        <f t="shared" si="1"/>
        <v>3.2588454376163423E-3</v>
      </c>
      <c r="R12" s="223">
        <f t="shared" si="2"/>
        <v>1.5151515151515138E-2</v>
      </c>
      <c r="S12" s="223">
        <f t="shared" si="3"/>
        <v>0.1206636500754148</v>
      </c>
      <c r="T12" s="223">
        <f t="shared" si="4"/>
        <v>-0.35229540918163671</v>
      </c>
      <c r="U12" s="223">
        <f t="shared" si="5"/>
        <v>0.11741424802110823</v>
      </c>
      <c r="V12" s="223">
        <f t="shared" si="6"/>
        <v>-1.5786877158362134E-2</v>
      </c>
      <c r="W12" s="223">
        <f t="shared" si="6"/>
        <v>0.20612542537676215</v>
      </c>
      <c r="X12" s="223" t="e">
        <f t="shared" si="6"/>
        <v>#VALUE!</v>
      </c>
      <c r="Y12" s="223">
        <f t="shared" si="6"/>
        <v>0.15370866845397657</v>
      </c>
      <c r="Z12" s="184"/>
    </row>
    <row r="13" spans="2:26" ht="12.75" customHeight="1">
      <c r="B13" s="54" t="s">
        <v>6</v>
      </c>
      <c r="C13" s="68">
        <v>17.426408798813643</v>
      </c>
      <c r="D13" s="68">
        <v>9.3375088133761874</v>
      </c>
      <c r="E13" s="68">
        <v>16.623426967364942</v>
      </c>
      <c r="F13" s="68">
        <v>13.281982350534744</v>
      </c>
      <c r="G13" s="68">
        <v>13.350154657230894</v>
      </c>
      <c r="H13" s="53" t="s">
        <v>241</v>
      </c>
      <c r="I13" s="68">
        <v>11.576870309860222</v>
      </c>
      <c r="J13" s="68">
        <v>15.118167139676645</v>
      </c>
      <c r="K13" s="68">
        <v>18.236673129705636</v>
      </c>
      <c r="L13" s="68">
        <v>19.057086368736975</v>
      </c>
      <c r="M13" s="68">
        <f>'prod región'!M13/'sup región'!M13</f>
        <v>9.3762039660056669</v>
      </c>
      <c r="N13" s="68"/>
      <c r="O13" s="41"/>
      <c r="P13" s="184"/>
      <c r="Q13" s="223">
        <f t="shared" si="1"/>
        <v>-0.1913499397302254</v>
      </c>
      <c r="R13" s="223">
        <f t="shared" si="2"/>
        <v>-0.44253678726112311</v>
      </c>
      <c r="S13" s="223">
        <f t="shared" si="3"/>
        <v>0.11866937869212268</v>
      </c>
      <c r="T13" s="223">
        <f t="shared" si="4"/>
        <v>2.3265204201444067E-2</v>
      </c>
      <c r="U13" s="223">
        <f t="shared" si="5"/>
        <v>-0.21191530949050219</v>
      </c>
      <c r="V13" s="223">
        <f t="shared" si="6"/>
        <v>-0.41970574887918688</v>
      </c>
      <c r="W13" s="223">
        <f t="shared" si="6"/>
        <v>-0.39064219509566123</v>
      </c>
      <c r="X13" s="223" t="e">
        <f t="shared" si="6"/>
        <v>#VALUE!</v>
      </c>
      <c r="Y13" s="223">
        <f t="shared" si="6"/>
        <v>-0.26192539238044243</v>
      </c>
      <c r="Z13" s="184"/>
    </row>
    <row r="14" spans="2:26" ht="12.75" customHeight="1">
      <c r="B14" s="54" t="s">
        <v>5</v>
      </c>
      <c r="C14" s="68">
        <v>19</v>
      </c>
      <c r="D14" s="68">
        <v>13.6</v>
      </c>
      <c r="E14" s="68">
        <v>15.330000000000002</v>
      </c>
      <c r="F14" s="68">
        <v>17</v>
      </c>
      <c r="G14" s="68">
        <v>17.07</v>
      </c>
      <c r="H14" s="53" t="s">
        <v>241</v>
      </c>
      <c r="I14" s="68">
        <v>16.7</v>
      </c>
      <c r="J14" s="68">
        <v>14.88</v>
      </c>
      <c r="K14" s="68">
        <v>20.43</v>
      </c>
      <c r="L14" s="68">
        <v>21.03</v>
      </c>
      <c r="M14" s="68">
        <f>'prod región'!M14/'sup región'!M14</f>
        <v>9.3712809315866075</v>
      </c>
      <c r="N14" s="68"/>
      <c r="O14" s="41"/>
      <c r="P14" s="184"/>
      <c r="Q14" s="223">
        <f t="shared" si="1"/>
        <v>9.0299224547830237E-2</v>
      </c>
      <c r="R14" s="223">
        <f t="shared" si="2"/>
        <v>0.456491262478671</v>
      </c>
      <c r="S14" s="223">
        <f t="shared" si="3"/>
        <v>-7.7807480365161275E-2</v>
      </c>
      <c r="T14" s="223">
        <f t="shared" si="4"/>
        <v>0.2799294225319886</v>
      </c>
      <c r="U14" s="223">
        <f t="shared" si="5"/>
        <v>0.27863687262636416</v>
      </c>
      <c r="V14" s="223">
        <f t="shared" si="6"/>
        <v>0.44253149193321439</v>
      </c>
      <c r="W14" s="223">
        <f t="shared" si="6"/>
        <v>-1.5753704630741217E-2</v>
      </c>
      <c r="X14" s="223">
        <f t="shared" si="6"/>
        <v>0.12027012025135564</v>
      </c>
      <c r="Y14" s="223">
        <f t="shared" si="6"/>
        <v>0.10352650940909713</v>
      </c>
      <c r="Z14" s="184"/>
    </row>
    <row r="15" spans="2:26" ht="12.75" customHeight="1">
      <c r="B15" s="54" t="s">
        <v>4</v>
      </c>
      <c r="C15" s="68">
        <v>17.22</v>
      </c>
      <c r="D15" s="68">
        <v>13.780000000000001</v>
      </c>
      <c r="E15" s="68">
        <v>19.23</v>
      </c>
      <c r="F15" s="68">
        <v>14.49</v>
      </c>
      <c r="G15" s="68">
        <v>14.62</v>
      </c>
      <c r="H15" s="53" t="s">
        <v>241</v>
      </c>
      <c r="I15" s="68">
        <v>15.63</v>
      </c>
      <c r="J15" s="68">
        <v>19.71</v>
      </c>
      <c r="K15" s="68">
        <v>26.630000000000003</v>
      </c>
      <c r="L15" s="68">
        <v>25.910000000000004</v>
      </c>
      <c r="M15" s="68">
        <f>'prod región'!M15/'sup región'!M15</f>
        <v>9.1100436681222714</v>
      </c>
      <c r="N15" s="68"/>
      <c r="O15" s="41"/>
      <c r="P15" s="184"/>
      <c r="Q15" s="223">
        <f t="shared" si="1"/>
        <v>-9.3684210526315814E-2</v>
      </c>
      <c r="R15" s="223">
        <f t="shared" si="2"/>
        <v>1.3235294117647234E-2</v>
      </c>
      <c r="S15" s="223">
        <f t="shared" si="3"/>
        <v>0.25440313111545976</v>
      </c>
      <c r="T15" s="223">
        <f t="shared" si="4"/>
        <v>-0.14764705882352935</v>
      </c>
      <c r="U15" s="223">
        <f t="shared" si="5"/>
        <v>-0.14352665495020511</v>
      </c>
      <c r="V15" s="223">
        <f t="shared" si="6"/>
        <v>-6.4071856287425066E-2</v>
      </c>
      <c r="W15" s="223">
        <f t="shared" si="6"/>
        <v>0.32459677419354827</v>
      </c>
      <c r="X15" s="223">
        <f t="shared" si="6"/>
        <v>0.30347528144884994</v>
      </c>
      <c r="Y15" s="223">
        <f t="shared" si="6"/>
        <v>0.23204945316214931</v>
      </c>
      <c r="Z15" s="184"/>
    </row>
    <row r="16" spans="2:26" ht="12.75" customHeight="1">
      <c r="B16" s="54" t="s">
        <v>3</v>
      </c>
      <c r="C16" s="68">
        <v>22.94</v>
      </c>
      <c r="D16" s="68">
        <v>26.330000000000002</v>
      </c>
      <c r="E16" s="68">
        <v>24.669999999999998</v>
      </c>
      <c r="F16" s="68">
        <v>19.36</v>
      </c>
      <c r="G16" s="68">
        <v>12.52</v>
      </c>
      <c r="H16" s="53" t="s">
        <v>241</v>
      </c>
      <c r="I16" s="68">
        <v>18.490000000000002</v>
      </c>
      <c r="J16" s="68">
        <v>18.830000000000002</v>
      </c>
      <c r="K16" s="68">
        <v>33.1</v>
      </c>
      <c r="L16" s="68">
        <v>29.53</v>
      </c>
      <c r="M16" s="68">
        <f>'prod región'!M16/'sup región'!M16</f>
        <v>9.1206695778748177</v>
      </c>
      <c r="N16" s="68"/>
      <c r="O16" s="41"/>
      <c r="P16" s="184"/>
      <c r="Q16" s="223">
        <f t="shared" si="1"/>
        <v>0.33217189314750306</v>
      </c>
      <c r="R16" s="223">
        <f t="shared" si="2"/>
        <v>0.91074020319303339</v>
      </c>
      <c r="S16" s="223">
        <f t="shared" si="3"/>
        <v>0.28289131565262604</v>
      </c>
      <c r="T16" s="223">
        <f t="shared" si="4"/>
        <v>0.33609385783298817</v>
      </c>
      <c r="U16" s="223">
        <f t="shared" si="5"/>
        <v>-0.14363885088919282</v>
      </c>
      <c r="V16" s="223">
        <f t="shared" si="6"/>
        <v>0.18298144593730004</v>
      </c>
      <c r="W16" s="223">
        <f t="shared" si="6"/>
        <v>-4.4647387113140535E-2</v>
      </c>
      <c r="X16" s="223">
        <f t="shared" si="6"/>
        <v>0.24295906871948914</v>
      </c>
      <c r="Y16" s="223">
        <f t="shared" si="6"/>
        <v>0.13971439598610558</v>
      </c>
      <c r="Z16" s="184"/>
    </row>
    <row r="17" spans="2:26" ht="12.75" customHeight="1">
      <c r="B17" s="54" t="s">
        <v>2</v>
      </c>
      <c r="C17" s="68">
        <v>23.54</v>
      </c>
      <c r="D17" s="68">
        <v>20.52</v>
      </c>
      <c r="E17" s="68">
        <v>21.1</v>
      </c>
      <c r="F17" s="68">
        <v>17.82</v>
      </c>
      <c r="G17" s="68">
        <v>24.35</v>
      </c>
      <c r="H17" s="53" t="s">
        <v>241</v>
      </c>
      <c r="I17" s="68">
        <v>27.26</v>
      </c>
      <c r="J17" s="68">
        <v>34.69</v>
      </c>
      <c r="K17" s="68">
        <v>37.019999999999996</v>
      </c>
      <c r="L17" s="68">
        <v>42.55</v>
      </c>
      <c r="M17" s="68">
        <f>'prod región'!M17/'sup región'!M17</f>
        <v>9.1206695778748177</v>
      </c>
      <c r="N17" s="68"/>
      <c r="O17" s="41"/>
      <c r="P17" s="184"/>
      <c r="Q17" s="223">
        <f t="shared" si="1"/>
        <v>2.6155187445509931E-2</v>
      </c>
      <c r="R17" s="223">
        <f t="shared" si="2"/>
        <v>-0.22066084314470191</v>
      </c>
      <c r="S17" s="223">
        <f t="shared" si="3"/>
        <v>-0.14471017430077004</v>
      </c>
      <c r="T17" s="223">
        <f t="shared" si="4"/>
        <v>-7.9545454545454475E-2</v>
      </c>
      <c r="U17" s="223">
        <f t="shared" si="5"/>
        <v>0.94488817891373822</v>
      </c>
      <c r="V17" s="223">
        <f t="shared" si="6"/>
        <v>0.4743104380746348</v>
      </c>
      <c r="W17" s="223">
        <f t="shared" si="6"/>
        <v>0.84227296866702051</v>
      </c>
      <c r="X17" s="223">
        <f t="shared" si="6"/>
        <v>0.11842900302114789</v>
      </c>
      <c r="Y17" s="223">
        <f t="shared" si="6"/>
        <v>0.44090755164239748</v>
      </c>
      <c r="Z17" s="184"/>
    </row>
    <row r="18" spans="2:26" ht="12.75" customHeight="1">
      <c r="B18" s="54" t="s">
        <v>112</v>
      </c>
      <c r="C18" s="68">
        <v>22.02</v>
      </c>
      <c r="D18" s="68">
        <v>11.26</v>
      </c>
      <c r="E18" s="68">
        <v>24.48</v>
      </c>
      <c r="F18" s="68">
        <v>15.260000000000002</v>
      </c>
      <c r="G18" s="68">
        <v>16.580000000000002</v>
      </c>
      <c r="H18" s="53" t="s">
        <v>241</v>
      </c>
      <c r="I18" s="68">
        <v>16.84</v>
      </c>
      <c r="J18" s="68">
        <v>26.2</v>
      </c>
      <c r="K18" s="68">
        <v>36.230000000000004</v>
      </c>
      <c r="L18" s="68">
        <v>37.019999999999996</v>
      </c>
      <c r="M18" s="68">
        <f>'prod región'!M18/'sup región'!M18</f>
        <v>9.1206695778748177</v>
      </c>
      <c r="N18" s="68"/>
      <c r="O18" s="41"/>
      <c r="P18" s="184"/>
      <c r="Q18" s="223">
        <f t="shared" si="1"/>
        <v>-6.457094307561595E-2</v>
      </c>
      <c r="R18" s="223">
        <f t="shared" si="2"/>
        <v>-0.45126705653021437</v>
      </c>
      <c r="S18" s="223">
        <f t="shared" si="3"/>
        <v>0.16018957345971563</v>
      </c>
      <c r="T18" s="223">
        <f t="shared" si="4"/>
        <v>-0.14365881032547689</v>
      </c>
      <c r="U18" s="223">
        <f t="shared" si="5"/>
        <v>-0.31909650924024635</v>
      </c>
      <c r="V18" s="223">
        <f t="shared" si="6"/>
        <v>-0.38224504768892154</v>
      </c>
      <c r="W18" s="223">
        <f t="shared" si="6"/>
        <v>-0.24473911790141245</v>
      </c>
      <c r="X18" s="223">
        <f t="shared" si="6"/>
        <v>-2.1339816315504967E-2</v>
      </c>
      <c r="Y18" s="223">
        <f t="shared" si="6"/>
        <v>-0.12996474735605179</v>
      </c>
      <c r="Z18" s="184"/>
    </row>
    <row r="19" spans="2:26" ht="12.75" customHeight="1">
      <c r="B19" s="54" t="s">
        <v>121</v>
      </c>
      <c r="C19" s="68">
        <v>20.370432012241562</v>
      </c>
      <c r="D19" s="68">
        <v>14.861034346434494</v>
      </c>
      <c r="E19" s="68">
        <v>22.069840622540045</v>
      </c>
      <c r="F19" s="68">
        <v>20.403633040912361</v>
      </c>
      <c r="G19" s="68">
        <v>22.892935432721355</v>
      </c>
      <c r="H19" s="53" t="s">
        <v>241</v>
      </c>
      <c r="I19" s="68">
        <v>18.231266095438755</v>
      </c>
      <c r="J19" s="68">
        <v>21.756812355395361</v>
      </c>
      <c r="K19" s="68">
        <v>22.805810423147129</v>
      </c>
      <c r="L19" s="68">
        <v>33.981243498108171</v>
      </c>
      <c r="M19" s="68">
        <f>'prod región'!M19/'sup región'!M19</f>
        <v>9.2662299854439585</v>
      </c>
      <c r="N19" s="68"/>
      <c r="O19" s="41"/>
      <c r="P19" s="184"/>
      <c r="Q19" s="223">
        <f t="shared" si="1"/>
        <v>-7.4912261024452254E-2</v>
      </c>
      <c r="R19" s="223">
        <f t="shared" si="2"/>
        <v>0.31980766842224639</v>
      </c>
      <c r="S19" s="223">
        <f t="shared" si="3"/>
        <v>-9.8454222935455693E-2</v>
      </c>
      <c r="T19" s="223">
        <f t="shared" si="4"/>
        <v>0.3370663853808884</v>
      </c>
      <c r="U19" s="223">
        <f t="shared" si="5"/>
        <v>0.38075605746208407</v>
      </c>
      <c r="V19" s="223">
        <f t="shared" si="6"/>
        <v>8.2616751510614872E-2</v>
      </c>
      <c r="W19" s="223">
        <f t="shared" si="6"/>
        <v>-0.16958731467956634</v>
      </c>
      <c r="X19" s="223">
        <f t="shared" si="6"/>
        <v>-0.3705268997199247</v>
      </c>
      <c r="Y19" s="223">
        <f t="shared" si="6"/>
        <v>-8.2084184275846184E-2</v>
      </c>
      <c r="Z19" s="184"/>
    </row>
    <row r="20" spans="2:26" ht="12.75" customHeight="1">
      <c r="B20" s="54" t="s">
        <v>130</v>
      </c>
      <c r="C20" s="68">
        <v>21.5</v>
      </c>
      <c r="D20" s="68">
        <v>12.209999999999999</v>
      </c>
      <c r="E20" s="68">
        <v>23.61</v>
      </c>
      <c r="F20" s="68">
        <v>12.64</v>
      </c>
      <c r="G20" s="68">
        <v>12.79</v>
      </c>
      <c r="H20" s="53" t="s">
        <v>241</v>
      </c>
      <c r="I20" s="68">
        <v>15.45</v>
      </c>
      <c r="J20" s="68">
        <v>20.84</v>
      </c>
      <c r="K20" s="68">
        <v>25.14</v>
      </c>
      <c r="L20" s="68">
        <v>31.990000000000002</v>
      </c>
      <c r="M20" s="68">
        <v>9.1206695778748177</v>
      </c>
      <c r="N20" s="68"/>
      <c r="O20" s="41"/>
      <c r="P20" s="184"/>
      <c r="Q20" s="223">
        <f t="shared" si="1"/>
        <v>5.545135160018333E-2</v>
      </c>
      <c r="R20" s="223">
        <f t="shared" si="2"/>
        <v>-0.17838827935086088</v>
      </c>
      <c r="S20" s="223">
        <f t="shared" si="3"/>
        <v>6.9785704564036655E-2</v>
      </c>
      <c r="T20" s="223">
        <f t="shared" si="4"/>
        <v>-0.38050248332466607</v>
      </c>
      <c r="U20" s="223">
        <f t="shared" si="5"/>
        <v>-0.44131236303934263</v>
      </c>
      <c r="V20" s="223">
        <f t="shared" si="6"/>
        <v>-0.15255474199537877</v>
      </c>
      <c r="W20" s="223">
        <f t="shared" si="6"/>
        <v>-4.2139093743114753E-2</v>
      </c>
      <c r="X20" s="223">
        <f t="shared" si="6"/>
        <v>0.10235065246722153</v>
      </c>
      <c r="Y20" s="223">
        <f t="shared" si="6"/>
        <v>-5.8598311689771698E-2</v>
      </c>
      <c r="Z20" s="184"/>
    </row>
    <row r="21" spans="2:26" ht="12.75" customHeight="1">
      <c r="B21" s="54" t="s">
        <v>157</v>
      </c>
      <c r="C21" s="68">
        <v>23.15</v>
      </c>
      <c r="D21" s="68">
        <v>15.08</v>
      </c>
      <c r="E21" s="68">
        <v>22.86</v>
      </c>
      <c r="F21" s="68">
        <v>16.309999999999999</v>
      </c>
      <c r="G21" s="68">
        <v>16.440000000000001</v>
      </c>
      <c r="H21" s="53" t="s">
        <v>241</v>
      </c>
      <c r="I21" s="68">
        <v>15.78</v>
      </c>
      <c r="J21" s="68">
        <v>18.21</v>
      </c>
      <c r="K21" s="68">
        <v>17.8</v>
      </c>
      <c r="L21" s="68">
        <v>25.64</v>
      </c>
      <c r="M21" s="68">
        <v>9.1199999999999992</v>
      </c>
      <c r="N21" s="68"/>
      <c r="O21" s="41"/>
      <c r="P21" s="184"/>
      <c r="Q21" s="223">
        <f t="shared" si="1"/>
        <v>7.6744186046511453E-2</v>
      </c>
      <c r="R21" s="223">
        <f t="shared" si="2"/>
        <v>0.23505323505323505</v>
      </c>
      <c r="S21" s="223">
        <f t="shared" si="3"/>
        <v>-3.1766200762388785E-2</v>
      </c>
      <c r="T21" s="223">
        <f t="shared" si="4"/>
        <v>0.29034810126582267</v>
      </c>
      <c r="U21" s="223">
        <f t="shared" si="5"/>
        <v>0.28537920250195481</v>
      </c>
      <c r="V21" s="223">
        <f t="shared" si="6"/>
        <v>2.1359223300970953E-2</v>
      </c>
      <c r="W21" s="223">
        <f t="shared" si="6"/>
        <v>-0.1261996161228407</v>
      </c>
      <c r="X21" s="223">
        <f t="shared" si="6"/>
        <v>-0.29196499602227521</v>
      </c>
      <c r="Y21" s="223">
        <f t="shared" si="6"/>
        <v>-0.19849953110346985</v>
      </c>
      <c r="Z21" s="184"/>
    </row>
    <row r="22" spans="2:26" ht="12.75" customHeight="1">
      <c r="B22" s="54" t="s">
        <v>166</v>
      </c>
      <c r="C22" s="68">
        <v>24.23</v>
      </c>
      <c r="D22" s="68">
        <v>17.809999999999999</v>
      </c>
      <c r="E22" s="68">
        <v>17.2</v>
      </c>
      <c r="F22" s="68">
        <v>13.73</v>
      </c>
      <c r="G22" s="68">
        <v>16.919999999999998</v>
      </c>
      <c r="H22" s="53" t="s">
        <v>241</v>
      </c>
      <c r="I22" s="68">
        <v>14.809999999999999</v>
      </c>
      <c r="J22" s="68">
        <v>22.619999999999997</v>
      </c>
      <c r="K22" s="68">
        <v>22</v>
      </c>
      <c r="L22" s="68">
        <v>33.200000000000003</v>
      </c>
      <c r="M22" s="68">
        <v>9.120000000000001</v>
      </c>
      <c r="N22" s="68"/>
      <c r="O22" s="41"/>
      <c r="P22" s="184"/>
      <c r="Q22" s="223">
        <f t="shared" si="1"/>
        <v>4.6652267818574567E-2</v>
      </c>
      <c r="R22" s="223">
        <f t="shared" si="2"/>
        <v>0.18103448275862055</v>
      </c>
      <c r="S22" s="223">
        <f t="shared" si="3"/>
        <v>-0.24759405074365703</v>
      </c>
      <c r="T22" s="223">
        <f t="shared" si="4"/>
        <v>-0.15818516247700787</v>
      </c>
      <c r="U22" s="223">
        <f t="shared" si="5"/>
        <v>2.9197080291970545E-2</v>
      </c>
      <c r="V22" s="223">
        <f t="shared" ref="V22:Y22" si="7">+I22/I21-1</f>
        <v>-6.1470215462610889E-2</v>
      </c>
      <c r="W22" s="223">
        <f t="shared" si="7"/>
        <v>0.24217462932454681</v>
      </c>
      <c r="X22" s="223">
        <f t="shared" si="7"/>
        <v>0.23595505617977519</v>
      </c>
      <c r="Y22" s="223">
        <f t="shared" si="7"/>
        <v>0.29485179407176298</v>
      </c>
      <c r="Z22" s="184"/>
    </row>
    <row r="23" spans="2:26" ht="12.75" customHeight="1">
      <c r="B23" s="54" t="s">
        <v>197</v>
      </c>
      <c r="C23" s="68">
        <v>24.86</v>
      </c>
      <c r="D23" s="68">
        <v>13.88</v>
      </c>
      <c r="E23" s="68">
        <v>17</v>
      </c>
      <c r="F23" s="68">
        <v>15.419999999999998</v>
      </c>
      <c r="G23" s="68">
        <v>22.130000000000003</v>
      </c>
      <c r="H23" s="53" t="s">
        <v>241</v>
      </c>
      <c r="I23" s="68">
        <v>17.25</v>
      </c>
      <c r="J23" s="68">
        <v>26.639999999999997</v>
      </c>
      <c r="K23" s="68">
        <v>31.689999999999998</v>
      </c>
      <c r="L23" s="68">
        <v>42.980000000000004</v>
      </c>
      <c r="M23" s="68">
        <v>9.120000000000001</v>
      </c>
      <c r="N23" s="68"/>
      <c r="O23" s="41"/>
      <c r="P23" s="184"/>
      <c r="Q23" s="223">
        <f t="shared" si="1"/>
        <v>2.6000825423029283E-2</v>
      </c>
      <c r="R23" s="223">
        <f t="shared" si="2"/>
        <v>-0.22066254912970229</v>
      </c>
      <c r="S23" s="223">
        <f t="shared" si="3"/>
        <v>-1.1627906976744096E-2</v>
      </c>
      <c r="T23" s="223">
        <f t="shared" si="4"/>
        <v>0.12308812818645287</v>
      </c>
      <c r="U23" s="223">
        <f t="shared" si="5"/>
        <v>0.30791962174940934</v>
      </c>
      <c r="V23" s="223">
        <f t="shared" ref="V23:Y23" si="8">+I23/I22-1</f>
        <v>0.16475354490209337</v>
      </c>
      <c r="W23" s="223">
        <f t="shared" si="8"/>
        <v>0.17771883289124668</v>
      </c>
      <c r="X23" s="223">
        <f t="shared" si="8"/>
        <v>0.44045454545454543</v>
      </c>
      <c r="Y23" s="223">
        <f t="shared" si="8"/>
        <v>0.29457831325301198</v>
      </c>
      <c r="Z23" s="184"/>
    </row>
    <row r="24" spans="2:26" ht="12.75" customHeight="1">
      <c r="B24" s="54" t="s">
        <v>217</v>
      </c>
      <c r="C24" s="68">
        <v>28.378922166817894</v>
      </c>
      <c r="D24" s="68">
        <v>16.260056952992556</v>
      </c>
      <c r="E24" s="68">
        <v>18.951020851994503</v>
      </c>
      <c r="F24" s="68">
        <v>14.489636066017113</v>
      </c>
      <c r="G24" s="68">
        <v>18.728394313163221</v>
      </c>
      <c r="H24" s="68">
        <v>20.754925615331164</v>
      </c>
      <c r="I24" s="68">
        <v>17.313359038330688</v>
      </c>
      <c r="J24" s="68">
        <v>31.758873628341366</v>
      </c>
      <c r="K24" s="68">
        <v>48.387835356389296</v>
      </c>
      <c r="L24" s="68">
        <v>39.863420959984026</v>
      </c>
      <c r="M24" s="68">
        <v>9.120000000000001</v>
      </c>
      <c r="N24" s="68"/>
      <c r="O24" s="41"/>
      <c r="P24" s="184"/>
      <c r="Q24" s="223"/>
      <c r="R24" s="223"/>
      <c r="S24" s="223"/>
      <c r="T24" s="223"/>
      <c r="U24" s="223"/>
      <c r="V24" s="223"/>
      <c r="W24" s="223"/>
      <c r="X24" s="223"/>
      <c r="Y24" s="223"/>
      <c r="Z24" s="184"/>
    </row>
    <row r="25" spans="2:26" ht="12.9">
      <c r="B25" s="307" t="s">
        <v>228</v>
      </c>
      <c r="C25" s="308"/>
      <c r="D25" s="308"/>
      <c r="E25" s="308"/>
      <c r="F25" s="308"/>
      <c r="G25" s="308"/>
      <c r="H25" s="309"/>
      <c r="I25" s="308"/>
      <c r="J25" s="308"/>
      <c r="K25" s="308"/>
      <c r="L25" s="308"/>
      <c r="M25" s="308"/>
    </row>
    <row r="26" spans="2:26" ht="12.75" customHeight="1">
      <c r="B26" s="180"/>
      <c r="C26" s="181"/>
      <c r="D26" s="181"/>
      <c r="E26" s="181"/>
      <c r="F26" s="181"/>
      <c r="G26" s="181"/>
      <c r="H26" s="181"/>
      <c r="I26" s="42"/>
      <c r="J26" s="42"/>
      <c r="K26" s="42"/>
      <c r="L26" s="42"/>
    </row>
    <row r="27" spans="2:26">
      <c r="B27" s="2"/>
      <c r="C27" s="2"/>
      <c r="D27" s="2"/>
      <c r="E27" s="2"/>
      <c r="F27" s="2"/>
      <c r="G27" s="2"/>
      <c r="H27" s="2"/>
      <c r="I27" s="2"/>
      <c r="J27" s="2"/>
      <c r="K27" s="2"/>
      <c r="L27" s="2"/>
    </row>
    <row r="32" spans="2:26">
      <c r="Q32" s="226"/>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topLeftCell="A10" zoomScale="60" zoomScaleNormal="80" zoomScalePageLayoutView="80" workbookViewId="0">
      <selection activeCell="B2" sqref="B2:E2"/>
    </sheetView>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21" t="s">
        <v>192</v>
      </c>
      <c r="C2" s="321"/>
      <c r="D2" s="321"/>
      <c r="E2" s="321"/>
      <c r="G2" s="40" t="s">
        <v>135</v>
      </c>
    </row>
    <row r="3" spans="2:9">
      <c r="B3" s="321" t="s">
        <v>193</v>
      </c>
      <c r="C3" s="321"/>
      <c r="D3" s="321"/>
      <c r="E3" s="321"/>
      <c r="G3" s="40"/>
    </row>
    <row r="4" spans="2:9">
      <c r="B4" s="321" t="s">
        <v>236</v>
      </c>
      <c r="C4" s="321"/>
      <c r="D4" s="321"/>
      <c r="E4" s="321"/>
    </row>
    <row r="6" spans="2:9" ht="37.299999999999997">
      <c r="C6" s="131" t="s">
        <v>208</v>
      </c>
      <c r="D6" s="131" t="s">
        <v>237</v>
      </c>
      <c r="E6" s="131" t="s">
        <v>205</v>
      </c>
    </row>
    <row r="7" spans="2:9">
      <c r="B7" s="132" t="s">
        <v>138</v>
      </c>
      <c r="C7" s="133">
        <v>26</v>
      </c>
      <c r="D7" s="133">
        <v>30</v>
      </c>
      <c r="E7" s="133">
        <v>30</v>
      </c>
      <c r="G7" s="265"/>
      <c r="H7" s="265"/>
      <c r="I7" s="265"/>
    </row>
    <row r="8" spans="2:9">
      <c r="B8" s="132" t="s">
        <v>169</v>
      </c>
      <c r="C8" s="134">
        <v>998000</v>
      </c>
      <c r="D8" s="134">
        <v>648000</v>
      </c>
      <c r="E8" s="134">
        <v>1538000</v>
      </c>
      <c r="G8" s="39"/>
      <c r="H8" s="39"/>
      <c r="I8" s="39"/>
    </row>
    <row r="9" spans="2:9">
      <c r="B9" s="132" t="s">
        <v>170</v>
      </c>
      <c r="C9" s="134">
        <v>612000</v>
      </c>
      <c r="D9" s="134">
        <v>651000</v>
      </c>
      <c r="E9" s="134">
        <v>622000</v>
      </c>
      <c r="G9" s="39"/>
      <c r="H9" s="39"/>
      <c r="I9" s="39"/>
    </row>
    <row r="10" spans="2:9">
      <c r="B10" s="132" t="s">
        <v>171</v>
      </c>
      <c r="C10" s="134">
        <v>1718582</v>
      </c>
      <c r="D10" s="134">
        <v>2349219</v>
      </c>
      <c r="E10" s="134">
        <v>1816105</v>
      </c>
      <c r="G10" s="39"/>
      <c r="H10" s="39"/>
      <c r="I10" s="39"/>
    </row>
    <row r="11" spans="2:9" ht="13.75">
      <c r="B11" s="135" t="s">
        <v>200</v>
      </c>
      <c r="C11" s="134">
        <f>124821.825+166429.1</f>
        <v>291250.92499999999</v>
      </c>
      <c r="D11" s="134">
        <v>346581</v>
      </c>
      <c r="E11" s="134">
        <f>198805+178925</f>
        <v>377730</v>
      </c>
      <c r="G11" s="39"/>
      <c r="H11" s="39"/>
      <c r="I11" s="39"/>
    </row>
    <row r="12" spans="2:9" ht="12.9">
      <c r="B12" s="136" t="s">
        <v>172</v>
      </c>
      <c r="C12" s="137">
        <f>SUM(C8:C11)</f>
        <v>3619832.9249999998</v>
      </c>
      <c r="D12" s="137">
        <f>SUM(D8:D11)</f>
        <v>3994800</v>
      </c>
      <c r="E12" s="137">
        <f>SUM(E8:E11)</f>
        <v>4353835</v>
      </c>
      <c r="G12" s="39"/>
      <c r="H12" s="39"/>
      <c r="I12" s="39"/>
    </row>
    <row r="13" spans="2:9" ht="13.75">
      <c r="B13" s="132" t="s">
        <v>233</v>
      </c>
      <c r="C13" s="228">
        <f>5706/1.19</f>
        <v>4794.9579831932779</v>
      </c>
      <c r="D13" s="153">
        <f>5351/1.19</f>
        <v>4496.6386554621849</v>
      </c>
      <c r="E13" s="153">
        <f>C13</f>
        <v>4794.9579831932779</v>
      </c>
      <c r="H13" s="254"/>
      <c r="I13" s="254"/>
    </row>
    <row r="14" spans="2:9" ht="12.9">
      <c r="B14" s="138" t="s">
        <v>173</v>
      </c>
      <c r="C14" s="137">
        <f>(C13/25)*C7*1000</f>
        <v>4986756.302521009</v>
      </c>
      <c r="D14" s="137">
        <f>(D13/25)*D7*1000</f>
        <v>5395966.3865546221</v>
      </c>
      <c r="E14" s="137">
        <f t="shared" ref="E14" si="0">(E13/25)*E7*1000</f>
        <v>5753949.5798319336</v>
      </c>
      <c r="G14" s="39"/>
    </row>
    <row r="15" spans="2:9">
      <c r="B15" s="138" t="s">
        <v>174</v>
      </c>
      <c r="C15" s="220">
        <f>C14-C12</f>
        <v>1366923.3775210092</v>
      </c>
      <c r="D15" s="220">
        <f>D14-D12</f>
        <v>1401166.3865546221</v>
      </c>
      <c r="E15" s="220">
        <f>E14-E12</f>
        <v>1400114.5798319336</v>
      </c>
      <c r="G15" s="39"/>
    </row>
    <row r="16" spans="2:9" ht="12.9">
      <c r="B16" s="139"/>
      <c r="C16" s="140"/>
      <c r="D16" s="140"/>
      <c r="E16" s="140"/>
    </row>
    <row r="17" spans="2:5" ht="26.25" customHeight="1">
      <c r="B17" s="318" t="s">
        <v>234</v>
      </c>
      <c r="C17" s="319"/>
      <c r="D17" s="319"/>
      <c r="E17" s="320"/>
    </row>
    <row r="18" spans="2:5">
      <c r="B18" s="316" t="s">
        <v>175</v>
      </c>
      <c r="C18" s="322" t="s">
        <v>235</v>
      </c>
      <c r="D18" s="323"/>
      <c r="E18" s="324"/>
    </row>
    <row r="19" spans="2:5">
      <c r="B19" s="317"/>
      <c r="C19" s="255">
        <v>4000</v>
      </c>
      <c r="D19" s="255">
        <v>5000</v>
      </c>
      <c r="E19" s="255">
        <v>6000</v>
      </c>
    </row>
    <row r="20" spans="2:5" ht="12.9">
      <c r="B20" s="141">
        <v>25000</v>
      </c>
      <c r="C20" s="186">
        <f t="shared" ref="C20:E22" si="1">+$B20*(C$19/25)-$D$12</f>
        <v>5200</v>
      </c>
      <c r="D20" s="186">
        <f t="shared" si="1"/>
        <v>1005200</v>
      </c>
      <c r="E20" s="186">
        <f t="shared" si="1"/>
        <v>2005200</v>
      </c>
    </row>
    <row r="21" spans="2:5" ht="12.9">
      <c r="B21" s="141">
        <v>30000</v>
      </c>
      <c r="C21" s="186">
        <f t="shared" si="1"/>
        <v>805200</v>
      </c>
      <c r="D21" s="186">
        <f t="shared" si="1"/>
        <v>2005200</v>
      </c>
      <c r="E21" s="186">
        <f t="shared" si="1"/>
        <v>3205200</v>
      </c>
    </row>
    <row r="22" spans="2:5" ht="12.9">
      <c r="B22" s="141">
        <v>35000</v>
      </c>
      <c r="C22" s="186">
        <f t="shared" si="1"/>
        <v>1605200</v>
      </c>
      <c r="D22" s="186">
        <f t="shared" si="1"/>
        <v>3005200</v>
      </c>
      <c r="E22" s="186">
        <f t="shared" si="1"/>
        <v>4405200</v>
      </c>
    </row>
    <row r="23" spans="2:5">
      <c r="B23" s="144"/>
      <c r="C23" s="187"/>
      <c r="D23" s="187"/>
      <c r="E23" s="187"/>
    </row>
    <row r="24" spans="2:5" ht="15" customHeight="1">
      <c r="B24" s="318" t="s">
        <v>238</v>
      </c>
      <c r="C24" s="319"/>
      <c r="D24" s="319"/>
      <c r="E24" s="320"/>
    </row>
    <row r="25" spans="2:5">
      <c r="B25" s="161" t="s">
        <v>182</v>
      </c>
      <c r="C25" s="162">
        <f>+B20</f>
        <v>25000</v>
      </c>
      <c r="D25" s="162">
        <f>+B21</f>
        <v>30000</v>
      </c>
      <c r="E25" s="162">
        <f>+B22</f>
        <v>35000</v>
      </c>
    </row>
    <row r="26" spans="2:5" ht="12.9">
      <c r="B26" s="146" t="s">
        <v>232</v>
      </c>
      <c r="C26" s="145">
        <f>($D12/C25)*25</f>
        <v>3994.8</v>
      </c>
      <c r="D26" s="145">
        <f>($D12/D25)*25</f>
        <v>3329</v>
      </c>
      <c r="E26" s="145">
        <f>($D12/E25)*25</f>
        <v>2853.4285714285716</v>
      </c>
    </row>
    <row r="27" spans="2:5" ht="12.9">
      <c r="B27" s="142" t="s">
        <v>181</v>
      </c>
      <c r="C27" s="142"/>
      <c r="D27" s="142"/>
      <c r="E27" s="142"/>
    </row>
    <row r="28" spans="2:5">
      <c r="B28" s="143" t="s">
        <v>176</v>
      </c>
      <c r="C28" s="143"/>
      <c r="D28" s="143"/>
      <c r="E28" s="143"/>
    </row>
    <row r="29" spans="2:5">
      <c r="B29" s="325" t="s">
        <v>186</v>
      </c>
      <c r="C29" s="325"/>
      <c r="D29" s="325"/>
      <c r="E29" s="325"/>
    </row>
    <row r="30" spans="2:5" ht="26.25" customHeight="1">
      <c r="B30" s="326" t="s">
        <v>194</v>
      </c>
      <c r="C30" s="326"/>
      <c r="D30" s="326"/>
      <c r="E30" s="326"/>
    </row>
    <row r="31" spans="2:5">
      <c r="B31" s="327" t="s">
        <v>266</v>
      </c>
      <c r="C31" s="327"/>
      <c r="D31" s="327"/>
      <c r="E31" s="327"/>
    </row>
    <row r="32" spans="2:5">
      <c r="B32" s="325" t="s">
        <v>187</v>
      </c>
      <c r="C32" s="325"/>
      <c r="D32" s="325"/>
      <c r="E32" s="325"/>
    </row>
    <row r="33" spans="2:5">
      <c r="B33" s="325" t="s">
        <v>177</v>
      </c>
      <c r="C33" s="325"/>
      <c r="D33" s="325"/>
      <c r="E33" s="325"/>
    </row>
    <row r="34" spans="2:5">
      <c r="B34" s="325" t="s">
        <v>183</v>
      </c>
      <c r="C34" s="325"/>
      <c r="D34" s="325"/>
      <c r="E34" s="325"/>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0"/>
  <sheetViews>
    <sheetView view="pageBreakPreview" topLeftCell="A10" zoomScale="60" zoomScaleNormal="90" workbookViewId="0"/>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29" t="s">
        <v>178</v>
      </c>
      <c r="C2" s="329"/>
      <c r="D2" s="329"/>
      <c r="E2" s="329"/>
      <c r="F2" s="329"/>
      <c r="G2" s="329"/>
      <c r="H2" s="329"/>
      <c r="I2" s="329"/>
      <c r="J2" s="329"/>
      <c r="K2" s="329"/>
      <c r="L2" s="91"/>
      <c r="M2" s="222" t="s">
        <v>135</v>
      </c>
    </row>
    <row r="3" spans="2:14">
      <c r="B3" s="91"/>
      <c r="C3" s="91"/>
      <c r="D3" s="91"/>
      <c r="E3" s="91"/>
      <c r="F3" s="91"/>
      <c r="G3" s="91"/>
      <c r="H3" s="91"/>
      <c r="I3" s="91"/>
      <c r="J3" s="91"/>
      <c r="K3" s="91"/>
      <c r="L3" s="91"/>
      <c r="M3" s="108"/>
    </row>
    <row r="4" spans="2:14">
      <c r="B4" s="333" t="s">
        <v>67</v>
      </c>
      <c r="C4" s="335" t="s">
        <v>68</v>
      </c>
      <c r="D4" s="330" t="s">
        <v>69</v>
      </c>
      <c r="E4" s="331"/>
      <c r="F4" s="331"/>
      <c r="G4" s="332"/>
      <c r="H4" s="330" t="s">
        <v>70</v>
      </c>
      <c r="I4" s="331"/>
      <c r="J4" s="331"/>
      <c r="K4" s="332"/>
      <c r="L4" s="91"/>
    </row>
    <row r="5" spans="2:14" ht="31.5" customHeight="1">
      <c r="B5" s="334"/>
      <c r="C5" s="336"/>
      <c r="D5" s="154" t="s">
        <v>255</v>
      </c>
      <c r="E5" s="155" t="s">
        <v>269</v>
      </c>
      <c r="F5" s="155" t="s">
        <v>270</v>
      </c>
      <c r="G5" s="156" t="s">
        <v>202</v>
      </c>
      <c r="H5" s="154" t="str">
        <f>+D5</f>
        <v>2018</v>
      </c>
      <c r="I5" s="157" t="str">
        <f>+E5</f>
        <v>ene-mar 2018</v>
      </c>
      <c r="J5" s="157" t="str">
        <f>+F5</f>
        <v>ene-mar 2019</v>
      </c>
      <c r="K5" s="158" t="str">
        <f>+G5</f>
        <v>variación (%)</v>
      </c>
      <c r="L5" s="92"/>
      <c r="M5" s="116"/>
    </row>
    <row r="6" spans="2:14" ht="12.45" customHeight="1">
      <c r="B6" s="362" t="s">
        <v>84</v>
      </c>
      <c r="C6" s="339" t="s">
        <v>75</v>
      </c>
      <c r="D6" s="340">
        <v>503759.77</v>
      </c>
      <c r="E6" s="341">
        <v>143672.12</v>
      </c>
      <c r="F6" s="341">
        <v>39275.050000000003</v>
      </c>
      <c r="G6" s="342">
        <v>-72.663415838786264</v>
      </c>
      <c r="H6" s="341">
        <v>2984008.65</v>
      </c>
      <c r="I6" s="341">
        <v>823941.3</v>
      </c>
      <c r="J6" s="341">
        <v>247364.1</v>
      </c>
      <c r="K6" s="342">
        <v>-69.977946244471539</v>
      </c>
      <c r="M6" s="39"/>
      <c r="N6" s="39"/>
    </row>
    <row r="7" spans="2:14" ht="14.6">
      <c r="B7" s="363"/>
      <c r="C7" s="344" t="s">
        <v>85</v>
      </c>
      <c r="D7" s="345">
        <v>133415.29</v>
      </c>
      <c r="E7" s="346">
        <v>38547.300000000003</v>
      </c>
      <c r="F7" s="346">
        <v>35933.11</v>
      </c>
      <c r="G7" s="347">
        <v>-6.7817720047837371</v>
      </c>
      <c r="H7" s="346">
        <v>613535.5</v>
      </c>
      <c r="I7" s="346">
        <v>184873.3</v>
      </c>
      <c r="J7" s="346">
        <v>166001.5</v>
      </c>
      <c r="K7" s="347">
        <v>-10.20796404889186</v>
      </c>
      <c r="M7" s="39"/>
      <c r="N7" s="39"/>
    </row>
    <row r="8" spans="2:14" ht="14.6">
      <c r="B8" s="363"/>
      <c r="C8" s="344" t="s">
        <v>83</v>
      </c>
      <c r="D8" s="345">
        <v>21278.36</v>
      </c>
      <c r="E8" s="346">
        <v>4824.4799999999996</v>
      </c>
      <c r="F8" s="346">
        <v>4414.4799999999996</v>
      </c>
      <c r="G8" s="347">
        <v>-8.498325208105328</v>
      </c>
      <c r="H8" s="346">
        <v>134826.79999999999</v>
      </c>
      <c r="I8" s="346">
        <v>25897.9</v>
      </c>
      <c r="J8" s="346">
        <v>41688.300000000003</v>
      </c>
      <c r="K8" s="347">
        <v>60.971739021310611</v>
      </c>
      <c r="M8" s="39"/>
      <c r="N8" s="39"/>
    </row>
    <row r="9" spans="2:14" ht="14.6">
      <c r="B9" s="363"/>
      <c r="C9" s="344" t="s">
        <v>252</v>
      </c>
      <c r="D9" s="345">
        <v>20691.57</v>
      </c>
      <c r="E9" s="346">
        <v>0</v>
      </c>
      <c r="F9" s="346">
        <v>1500</v>
      </c>
      <c r="G9" s="347" t="s">
        <v>131</v>
      </c>
      <c r="H9" s="346">
        <v>56376.22</v>
      </c>
      <c r="I9" s="346">
        <v>0</v>
      </c>
      <c r="J9" s="346">
        <v>7393.26</v>
      </c>
      <c r="K9" s="347" t="s">
        <v>131</v>
      </c>
      <c r="M9" s="39"/>
      <c r="N9" s="39"/>
    </row>
    <row r="10" spans="2:14" ht="14.6">
      <c r="B10" s="363"/>
      <c r="C10" s="344" t="s">
        <v>73</v>
      </c>
      <c r="D10" s="345">
        <v>4816</v>
      </c>
      <c r="E10" s="346">
        <v>0</v>
      </c>
      <c r="F10" s="346">
        <v>0</v>
      </c>
      <c r="G10" s="347" t="s">
        <v>131</v>
      </c>
      <c r="H10" s="346">
        <v>40346.199999999997</v>
      </c>
      <c r="I10" s="346">
        <v>0</v>
      </c>
      <c r="J10" s="346">
        <v>0</v>
      </c>
      <c r="K10" s="347" t="s">
        <v>131</v>
      </c>
      <c r="M10" s="39"/>
      <c r="N10" s="39"/>
    </row>
    <row r="11" spans="2:14" ht="14.6">
      <c r="B11" s="363"/>
      <c r="C11" s="344" t="s">
        <v>77</v>
      </c>
      <c r="D11" s="345">
        <v>2553.1999999999998</v>
      </c>
      <c r="E11" s="346">
        <v>2553.1999999999998</v>
      </c>
      <c r="F11" s="346">
        <v>0</v>
      </c>
      <c r="G11" s="347">
        <v>-100</v>
      </c>
      <c r="H11" s="346">
        <v>16450.099999999999</v>
      </c>
      <c r="I11" s="346">
        <v>16450.099999999999</v>
      </c>
      <c r="J11" s="346">
        <v>0</v>
      </c>
      <c r="K11" s="347">
        <v>-100</v>
      </c>
      <c r="M11" s="39"/>
      <c r="N11" s="39"/>
    </row>
    <row r="12" spans="2:14" ht="14.6">
      <c r="B12" s="363"/>
      <c r="C12" s="344" t="s">
        <v>76</v>
      </c>
      <c r="D12" s="345">
        <v>1960</v>
      </c>
      <c r="E12" s="346">
        <v>0</v>
      </c>
      <c r="F12" s="346">
        <v>0</v>
      </c>
      <c r="G12" s="347" t="s">
        <v>131</v>
      </c>
      <c r="H12" s="346">
        <v>13429.18</v>
      </c>
      <c r="I12" s="346">
        <v>0</v>
      </c>
      <c r="J12" s="346">
        <v>0</v>
      </c>
      <c r="K12" s="347" t="s">
        <v>131</v>
      </c>
      <c r="M12" s="39"/>
      <c r="N12" s="39"/>
    </row>
    <row r="13" spans="2:14" ht="14.6">
      <c r="B13" s="363"/>
      <c r="C13" s="344" t="s">
        <v>117</v>
      </c>
      <c r="D13" s="345">
        <v>1295</v>
      </c>
      <c r="E13" s="346">
        <v>371</v>
      </c>
      <c r="F13" s="346">
        <v>0</v>
      </c>
      <c r="G13" s="347">
        <v>-100</v>
      </c>
      <c r="H13" s="346">
        <v>3165.66</v>
      </c>
      <c r="I13" s="346">
        <v>68.900000000000006</v>
      </c>
      <c r="J13" s="346">
        <v>0</v>
      </c>
      <c r="K13" s="347">
        <v>-100</v>
      </c>
      <c r="M13" s="39"/>
      <c r="N13" s="39"/>
    </row>
    <row r="14" spans="2:14" ht="12.45" customHeight="1">
      <c r="B14" s="364"/>
      <c r="C14" s="349" t="s">
        <v>74</v>
      </c>
      <c r="D14" s="345">
        <v>0</v>
      </c>
      <c r="E14" s="346">
        <v>0</v>
      </c>
      <c r="F14" s="346">
        <v>3774</v>
      </c>
      <c r="G14" s="347" t="s">
        <v>131</v>
      </c>
      <c r="H14" s="346">
        <v>0</v>
      </c>
      <c r="I14" s="346">
        <v>0</v>
      </c>
      <c r="J14" s="346">
        <v>28155</v>
      </c>
      <c r="K14" s="347" t="s">
        <v>131</v>
      </c>
      <c r="M14" s="39"/>
      <c r="N14" s="39"/>
    </row>
    <row r="15" spans="2:14" ht="14.6" customHeight="1">
      <c r="B15" s="350" t="s">
        <v>106</v>
      </c>
      <c r="C15" s="351"/>
      <c r="D15" s="352">
        <v>689769.19</v>
      </c>
      <c r="E15" s="353">
        <v>189968.10000000003</v>
      </c>
      <c r="F15" s="353">
        <v>84896.639999999999</v>
      </c>
      <c r="G15" s="354">
        <v>-55.310054688129227</v>
      </c>
      <c r="H15" s="353">
        <v>3862138.3100000005</v>
      </c>
      <c r="I15" s="353">
        <v>1051231.5</v>
      </c>
      <c r="J15" s="353">
        <v>490602.16</v>
      </c>
      <c r="K15" s="354">
        <v>-53.330721158945479</v>
      </c>
      <c r="M15" s="39"/>
      <c r="N15" s="39"/>
    </row>
    <row r="16" spans="2:14" ht="14.6">
      <c r="B16" s="355" t="s">
        <v>243</v>
      </c>
      <c r="C16" s="355" t="s">
        <v>72</v>
      </c>
      <c r="D16" s="356">
        <v>275000</v>
      </c>
      <c r="E16" s="357">
        <v>0</v>
      </c>
      <c r="F16" s="357">
        <v>0</v>
      </c>
      <c r="G16" s="358" t="s">
        <v>131</v>
      </c>
      <c r="H16" s="357">
        <v>213606</v>
      </c>
      <c r="I16" s="357">
        <v>0</v>
      </c>
      <c r="J16" s="357">
        <v>0</v>
      </c>
      <c r="K16" s="358" t="s">
        <v>131</v>
      </c>
      <c r="M16" s="39"/>
      <c r="N16" s="39"/>
    </row>
    <row r="17" spans="2:14" ht="14.6">
      <c r="B17" s="350" t="s">
        <v>246</v>
      </c>
      <c r="C17" s="351"/>
      <c r="D17" s="352">
        <v>275000</v>
      </c>
      <c r="E17" s="353">
        <v>0</v>
      </c>
      <c r="F17" s="353">
        <v>0</v>
      </c>
      <c r="G17" s="354" t="s">
        <v>131</v>
      </c>
      <c r="H17" s="353">
        <v>213606</v>
      </c>
      <c r="I17" s="353">
        <v>0</v>
      </c>
      <c r="J17" s="353">
        <v>0</v>
      </c>
      <c r="K17" s="354" t="s">
        <v>131</v>
      </c>
      <c r="M17" s="39"/>
      <c r="N17" s="39"/>
    </row>
    <row r="18" spans="2:14" ht="14.6" customHeight="1">
      <c r="B18" s="339" t="s">
        <v>80</v>
      </c>
      <c r="C18" s="339" t="s">
        <v>75</v>
      </c>
      <c r="D18" s="356">
        <v>225200</v>
      </c>
      <c r="E18" s="357">
        <v>72600</v>
      </c>
      <c r="F18" s="357">
        <v>28000</v>
      </c>
      <c r="G18" s="358">
        <v>-61.432506887052341</v>
      </c>
      <c r="H18" s="357">
        <v>83800</v>
      </c>
      <c r="I18" s="357">
        <v>28132.5</v>
      </c>
      <c r="J18" s="357">
        <v>7700</v>
      </c>
      <c r="K18" s="358">
        <v>-72.629521016617787</v>
      </c>
      <c r="M18" s="39"/>
      <c r="N18" s="39"/>
    </row>
    <row r="19" spans="2:14" ht="14.6">
      <c r="B19" s="348"/>
      <c r="C19" s="349" t="s">
        <v>72</v>
      </c>
      <c r="D19" s="345">
        <v>25000</v>
      </c>
      <c r="E19" s="346">
        <v>0</v>
      </c>
      <c r="F19" s="346">
        <v>0</v>
      </c>
      <c r="G19" s="347" t="s">
        <v>131</v>
      </c>
      <c r="H19" s="346">
        <v>23000</v>
      </c>
      <c r="I19" s="346">
        <v>0</v>
      </c>
      <c r="J19" s="346">
        <v>0</v>
      </c>
      <c r="K19" s="347" t="s">
        <v>131</v>
      </c>
      <c r="M19" s="39"/>
      <c r="N19" s="39"/>
    </row>
    <row r="20" spans="2:14" ht="14.6">
      <c r="B20" s="350" t="s">
        <v>109</v>
      </c>
      <c r="C20" s="351"/>
      <c r="D20" s="352">
        <v>250200</v>
      </c>
      <c r="E20" s="353">
        <v>72600</v>
      </c>
      <c r="F20" s="353">
        <v>28000</v>
      </c>
      <c r="G20" s="354">
        <v>-61.432506887052341</v>
      </c>
      <c r="H20" s="353">
        <v>106800</v>
      </c>
      <c r="I20" s="353">
        <v>28132.5</v>
      </c>
      <c r="J20" s="353">
        <v>7700</v>
      </c>
      <c r="K20" s="354">
        <v>-72.629521016617787</v>
      </c>
      <c r="M20" s="39"/>
      <c r="N20" s="39"/>
    </row>
    <row r="21" spans="2:14" ht="14.6">
      <c r="B21" s="339" t="s">
        <v>71</v>
      </c>
      <c r="C21" s="339" t="s">
        <v>76</v>
      </c>
      <c r="D21" s="356">
        <v>22400.87</v>
      </c>
      <c r="E21" s="357">
        <v>5650</v>
      </c>
      <c r="F21" s="357">
        <v>4900</v>
      </c>
      <c r="G21" s="358">
        <v>-13.274336283185839</v>
      </c>
      <c r="H21" s="357">
        <v>65389.08</v>
      </c>
      <c r="I21" s="357">
        <v>11937</v>
      </c>
      <c r="J21" s="357">
        <v>12050</v>
      </c>
      <c r="K21" s="358">
        <v>0.9466365083354189</v>
      </c>
      <c r="M21" s="39"/>
      <c r="N21" s="39"/>
    </row>
    <row r="22" spans="2:14" ht="14.6">
      <c r="B22" s="343"/>
      <c r="C22" s="344" t="s">
        <v>82</v>
      </c>
      <c r="D22" s="345">
        <v>5040</v>
      </c>
      <c r="E22" s="346">
        <v>5040</v>
      </c>
      <c r="F22" s="346">
        <v>0</v>
      </c>
      <c r="G22" s="347">
        <v>-100</v>
      </c>
      <c r="H22" s="346">
        <v>8754.7900000000009</v>
      </c>
      <c r="I22" s="346">
        <v>8754.7900000000009</v>
      </c>
      <c r="J22" s="346">
        <v>0</v>
      </c>
      <c r="K22" s="347">
        <v>-100</v>
      </c>
      <c r="M22" s="39"/>
      <c r="N22" s="39"/>
    </row>
    <row r="23" spans="2:14" ht="14.6">
      <c r="B23" s="348"/>
      <c r="C23" s="349" t="s">
        <v>79</v>
      </c>
      <c r="D23" s="345">
        <v>129</v>
      </c>
      <c r="E23" s="346">
        <v>0</v>
      </c>
      <c r="F23" s="346">
        <v>0</v>
      </c>
      <c r="G23" s="347" t="s">
        <v>131</v>
      </c>
      <c r="H23" s="346">
        <v>702.36</v>
      </c>
      <c r="I23" s="346">
        <v>0</v>
      </c>
      <c r="J23" s="346">
        <v>0</v>
      </c>
      <c r="K23" s="347" t="s">
        <v>131</v>
      </c>
      <c r="M23" s="39"/>
      <c r="N23" s="39"/>
    </row>
    <row r="24" spans="2:14" s="160" customFormat="1" ht="14.6">
      <c r="B24" s="350" t="s">
        <v>107</v>
      </c>
      <c r="C24" s="351"/>
      <c r="D24" s="352">
        <v>27569.87</v>
      </c>
      <c r="E24" s="353">
        <v>10690</v>
      </c>
      <c r="F24" s="353">
        <v>4900</v>
      </c>
      <c r="G24" s="354">
        <v>-54.162768942937319</v>
      </c>
      <c r="H24" s="353">
        <v>74846.23</v>
      </c>
      <c r="I24" s="353">
        <v>20691.79</v>
      </c>
      <c r="J24" s="353">
        <v>12050</v>
      </c>
      <c r="K24" s="354">
        <v>-41.764342282615473</v>
      </c>
      <c r="M24" s="39"/>
      <c r="N24" s="39"/>
    </row>
    <row r="25" spans="2:14" ht="14.6">
      <c r="B25" s="355" t="s">
        <v>78</v>
      </c>
      <c r="C25" s="355" t="s">
        <v>73</v>
      </c>
      <c r="D25" s="356">
        <v>350</v>
      </c>
      <c r="E25" s="357">
        <v>0</v>
      </c>
      <c r="F25" s="357">
        <v>0</v>
      </c>
      <c r="G25" s="358" t="s">
        <v>131</v>
      </c>
      <c r="H25" s="357">
        <v>798.93</v>
      </c>
      <c r="I25" s="357">
        <v>0</v>
      </c>
      <c r="J25" s="357">
        <v>0</v>
      </c>
      <c r="K25" s="358" t="s">
        <v>131</v>
      </c>
      <c r="M25" s="39"/>
      <c r="N25" s="39"/>
    </row>
    <row r="26" spans="2:14" s="160" customFormat="1" ht="14.6">
      <c r="B26" s="350" t="s">
        <v>108</v>
      </c>
      <c r="C26" s="351"/>
      <c r="D26" s="352">
        <v>350</v>
      </c>
      <c r="E26" s="353">
        <v>0</v>
      </c>
      <c r="F26" s="353">
        <v>0</v>
      </c>
      <c r="G26" s="354" t="s">
        <v>131</v>
      </c>
      <c r="H26" s="353">
        <v>798.93</v>
      </c>
      <c r="I26" s="353">
        <v>0</v>
      </c>
      <c r="J26" s="353">
        <v>0</v>
      </c>
      <c r="K26" s="354" t="s">
        <v>131</v>
      </c>
      <c r="M26" s="39"/>
      <c r="N26" s="39"/>
    </row>
    <row r="27" spans="2:14" s="160" customFormat="1" ht="14.6">
      <c r="B27" s="355" t="s">
        <v>219</v>
      </c>
      <c r="C27" s="355" t="s">
        <v>76</v>
      </c>
      <c r="D27" s="356">
        <v>255</v>
      </c>
      <c r="E27" s="357">
        <v>0</v>
      </c>
      <c r="F27" s="357">
        <v>0</v>
      </c>
      <c r="G27" s="358" t="s">
        <v>131</v>
      </c>
      <c r="H27" s="357">
        <v>170</v>
      </c>
      <c r="I27" s="357">
        <v>0</v>
      </c>
      <c r="J27" s="357">
        <v>0</v>
      </c>
      <c r="K27" s="358" t="s">
        <v>131</v>
      </c>
      <c r="M27" s="39"/>
      <c r="N27" s="39"/>
    </row>
    <row r="28" spans="2:14" ht="14.6">
      <c r="B28" s="350" t="s">
        <v>220</v>
      </c>
      <c r="C28" s="351"/>
      <c r="D28" s="352">
        <v>255</v>
      </c>
      <c r="E28" s="353">
        <v>0</v>
      </c>
      <c r="F28" s="353">
        <v>0</v>
      </c>
      <c r="G28" s="354" t="s">
        <v>131</v>
      </c>
      <c r="H28" s="353">
        <v>170</v>
      </c>
      <c r="I28" s="353">
        <v>0</v>
      </c>
      <c r="J28" s="353">
        <v>0</v>
      </c>
      <c r="K28" s="354" t="s">
        <v>131</v>
      </c>
      <c r="M28" s="39"/>
      <c r="N28" s="39"/>
    </row>
    <row r="29" spans="2:14" s="160" customFormat="1" ht="14.6">
      <c r="B29" s="350" t="s">
        <v>254</v>
      </c>
      <c r="C29" s="351"/>
      <c r="D29" s="359">
        <v>1243144.0600000003</v>
      </c>
      <c r="E29" s="360">
        <v>273258.10000000003</v>
      </c>
      <c r="F29" s="360">
        <v>117796.64</v>
      </c>
      <c r="G29" s="361">
        <v>-56.89180302432024</v>
      </c>
      <c r="H29" s="360">
        <v>4258359.47</v>
      </c>
      <c r="I29" s="360">
        <v>1100055.79</v>
      </c>
      <c r="J29" s="360">
        <v>510352.16</v>
      </c>
      <c r="K29" s="361">
        <v>-53.606702074628423</v>
      </c>
      <c r="M29" s="39"/>
      <c r="N29" s="39"/>
    </row>
    <row r="30" spans="2:14">
      <c r="B30" s="328" t="s">
        <v>230</v>
      </c>
      <c r="C30" s="328"/>
      <c r="D30" s="328"/>
      <c r="E30" s="328"/>
      <c r="F30" s="328"/>
      <c r="G30" s="328"/>
      <c r="H30" s="328"/>
      <c r="I30" s="328"/>
      <c r="J30" s="328"/>
      <c r="K30" s="328"/>
    </row>
  </sheetData>
  <mergeCells count="7">
    <mergeCell ref="B30:K30"/>
    <mergeCell ref="B2:K2"/>
    <mergeCell ref="D4:G4"/>
    <mergeCell ref="H4:K4"/>
    <mergeCell ref="B4:B5"/>
    <mergeCell ref="C4:C5"/>
    <mergeCell ref="B6:B14"/>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8"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3"/>
  <sheetViews>
    <sheetView view="pageBreakPreview" topLeftCell="A85" zoomScale="90" zoomScaleNormal="90" zoomScaleSheetLayoutView="90" workbookViewId="0">
      <selection activeCell="E99" sqref="E99"/>
    </sheetView>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29" t="s">
        <v>179</v>
      </c>
      <c r="C2" s="329"/>
      <c r="D2" s="329"/>
      <c r="E2" s="329"/>
      <c r="F2" s="329"/>
      <c r="G2" s="329"/>
      <c r="H2" s="329"/>
      <c r="I2" s="329"/>
      <c r="J2" s="329"/>
      <c r="K2" s="329"/>
      <c r="L2" s="91"/>
      <c r="M2" s="40" t="s">
        <v>135</v>
      </c>
    </row>
    <row r="3" spans="2:13">
      <c r="B3" s="91"/>
      <c r="C3" s="91"/>
      <c r="D3" s="91"/>
      <c r="E3" s="91"/>
      <c r="F3" s="91"/>
      <c r="G3" s="91"/>
      <c r="H3" s="91"/>
      <c r="I3" s="91"/>
      <c r="J3" s="91"/>
      <c r="K3" s="91"/>
      <c r="L3" s="91"/>
      <c r="M3" s="40"/>
    </row>
    <row r="4" spans="2:13">
      <c r="B4" s="337" t="s">
        <v>67</v>
      </c>
      <c r="C4" s="337" t="s">
        <v>68</v>
      </c>
      <c r="D4" s="330" t="s">
        <v>69</v>
      </c>
      <c r="E4" s="331"/>
      <c r="F4" s="331"/>
      <c r="G4" s="332"/>
      <c r="H4" s="330" t="s">
        <v>87</v>
      </c>
      <c r="I4" s="331"/>
      <c r="J4" s="331"/>
      <c r="K4" s="332"/>
      <c r="L4" s="91"/>
    </row>
    <row r="5" spans="2:13" ht="24.9">
      <c r="B5" s="338"/>
      <c r="C5" s="338"/>
      <c r="D5" s="34" t="str">
        <f>+export!D5</f>
        <v>2018</v>
      </c>
      <c r="E5" s="35" t="str">
        <f>+export!E5</f>
        <v>ene-mar 2018</v>
      </c>
      <c r="F5" s="35" t="str">
        <f>+export!F5</f>
        <v>ene-mar 2019</v>
      </c>
      <c r="G5" s="36" t="str">
        <f>+export!G5</f>
        <v>variación (%)</v>
      </c>
      <c r="H5" s="34" t="str">
        <f>+export!H5</f>
        <v>2018</v>
      </c>
      <c r="I5" s="37" t="str">
        <f>+export!I5</f>
        <v>ene-mar 2018</v>
      </c>
      <c r="J5" s="37" t="str">
        <f>+export!J5</f>
        <v>ene-mar 2019</v>
      </c>
      <c r="K5" s="38" t="str">
        <f>+export!K5</f>
        <v>variación (%)</v>
      </c>
      <c r="L5" s="92"/>
    </row>
    <row r="6" spans="2:13" ht="15" customHeight="1">
      <c r="B6" s="362" t="s">
        <v>81</v>
      </c>
      <c r="C6" s="365" t="s">
        <v>89</v>
      </c>
      <c r="D6" s="340">
        <v>59177295.520000003</v>
      </c>
      <c r="E6" s="341">
        <v>14678190.52</v>
      </c>
      <c r="F6" s="341">
        <v>16116900.65</v>
      </c>
      <c r="G6" s="342">
        <v>9.8016858960896069</v>
      </c>
      <c r="H6" s="341">
        <v>47929670.280000001</v>
      </c>
      <c r="I6" s="341">
        <v>12035049.58</v>
      </c>
      <c r="J6" s="341">
        <v>13782062.109999999</v>
      </c>
      <c r="K6" s="342">
        <v>14.516039326528475</v>
      </c>
      <c r="M6" s="258"/>
    </row>
    <row r="7" spans="2:13" ht="14.6">
      <c r="B7" s="363"/>
      <c r="C7" s="366" t="s">
        <v>119</v>
      </c>
      <c r="D7" s="345">
        <v>29046808.524599999</v>
      </c>
      <c r="E7" s="346">
        <v>6301500.7400000002</v>
      </c>
      <c r="F7" s="346">
        <v>6290829.5581</v>
      </c>
      <c r="G7" s="347">
        <v>-0.16934349991046815</v>
      </c>
      <c r="H7" s="346">
        <v>23938156.09</v>
      </c>
      <c r="I7" s="346">
        <v>5297930.03</v>
      </c>
      <c r="J7" s="346">
        <v>5401627.3799999999</v>
      </c>
      <c r="K7" s="347">
        <v>1.9573182245292919</v>
      </c>
    </row>
    <row r="8" spans="2:13" ht="14.6">
      <c r="B8" s="363"/>
      <c r="C8" s="366" t="s">
        <v>75</v>
      </c>
      <c r="D8" s="345">
        <v>8564694.3169</v>
      </c>
      <c r="E8" s="346">
        <v>1847868.92</v>
      </c>
      <c r="F8" s="346">
        <v>2774280.9</v>
      </c>
      <c r="G8" s="347">
        <v>50.134074445063995</v>
      </c>
      <c r="H8" s="346">
        <v>9890904.3900000006</v>
      </c>
      <c r="I8" s="346">
        <v>2335884.38</v>
      </c>
      <c r="J8" s="346">
        <v>2930219.01</v>
      </c>
      <c r="K8" s="347">
        <v>25.443666436949243</v>
      </c>
    </row>
    <row r="9" spans="2:13" ht="14.6">
      <c r="B9" s="363"/>
      <c r="C9" s="366" t="s">
        <v>88</v>
      </c>
      <c r="D9" s="345">
        <v>10528492.0615</v>
      </c>
      <c r="E9" s="346">
        <v>2392583.0614999998</v>
      </c>
      <c r="F9" s="346">
        <v>1569986.32</v>
      </c>
      <c r="G9" s="347">
        <v>-34.381115319953956</v>
      </c>
      <c r="H9" s="346">
        <v>8032343.1600000001</v>
      </c>
      <c r="I9" s="346">
        <v>1813580.11</v>
      </c>
      <c r="J9" s="346">
        <v>1482551.72</v>
      </c>
      <c r="K9" s="347">
        <v>-18.252758076399513</v>
      </c>
    </row>
    <row r="10" spans="2:13" ht="14.6">
      <c r="B10" s="363"/>
      <c r="C10" s="366" t="s">
        <v>117</v>
      </c>
      <c r="D10" s="345">
        <v>1704702.3751000001</v>
      </c>
      <c r="E10" s="346">
        <v>232617.0563</v>
      </c>
      <c r="F10" s="346">
        <v>156939.8849</v>
      </c>
      <c r="G10" s="347">
        <v>-32.532941738546107</v>
      </c>
      <c r="H10" s="346">
        <v>2372193.77</v>
      </c>
      <c r="I10" s="346">
        <v>335123.43</v>
      </c>
      <c r="J10" s="346">
        <v>210838.51</v>
      </c>
      <c r="K10" s="347">
        <v>-37.086311750867431</v>
      </c>
    </row>
    <row r="11" spans="2:13" ht="14.6">
      <c r="B11" s="363"/>
      <c r="C11" s="366" t="s">
        <v>93</v>
      </c>
      <c r="D11" s="345">
        <v>653067.75</v>
      </c>
      <c r="E11" s="346">
        <v>42610</v>
      </c>
      <c r="F11" s="346">
        <v>319732</v>
      </c>
      <c r="G11" s="347">
        <v>650.36845810842522</v>
      </c>
      <c r="H11" s="346">
        <v>670297.31000000006</v>
      </c>
      <c r="I11" s="346">
        <v>42482.69</v>
      </c>
      <c r="J11" s="346">
        <v>324984.46000000002</v>
      </c>
      <c r="K11" s="347">
        <v>664.98088986361267</v>
      </c>
    </row>
    <row r="12" spans="2:13" ht="14.6">
      <c r="B12" s="363"/>
      <c r="C12" s="366" t="s">
        <v>79</v>
      </c>
      <c r="D12" s="345">
        <v>33147.06</v>
      </c>
      <c r="E12" s="346">
        <v>33147.06</v>
      </c>
      <c r="F12" s="346">
        <v>16754.169999999998</v>
      </c>
      <c r="G12" s="347">
        <v>-49.455034624488569</v>
      </c>
      <c r="H12" s="346">
        <v>136811.13</v>
      </c>
      <c r="I12" s="346">
        <v>136811.13</v>
      </c>
      <c r="J12" s="346">
        <v>26507.58</v>
      </c>
      <c r="K12" s="347">
        <v>-80.624690403478141</v>
      </c>
    </row>
    <row r="13" spans="2:13" ht="14.6">
      <c r="B13" s="363"/>
      <c r="C13" s="366" t="s">
        <v>94</v>
      </c>
      <c r="D13" s="345">
        <v>140400</v>
      </c>
      <c r="E13" s="346">
        <v>25200</v>
      </c>
      <c r="F13" s="346">
        <v>25200</v>
      </c>
      <c r="G13" s="347">
        <v>0</v>
      </c>
      <c r="H13" s="346">
        <v>119448</v>
      </c>
      <c r="I13" s="346">
        <v>18900</v>
      </c>
      <c r="J13" s="346">
        <v>24948</v>
      </c>
      <c r="K13" s="347">
        <v>32.000000000000007</v>
      </c>
    </row>
    <row r="14" spans="2:13" ht="14.6">
      <c r="B14" s="363"/>
      <c r="C14" s="366" t="s">
        <v>85</v>
      </c>
      <c r="D14" s="345">
        <v>69984</v>
      </c>
      <c r="E14" s="346">
        <v>0</v>
      </c>
      <c r="F14" s="346">
        <v>23328</v>
      </c>
      <c r="G14" s="347" t="s">
        <v>131</v>
      </c>
      <c r="H14" s="346">
        <v>95487.3</v>
      </c>
      <c r="I14" s="346">
        <v>0</v>
      </c>
      <c r="J14" s="346">
        <v>28929.96</v>
      </c>
      <c r="K14" s="347" t="s">
        <v>131</v>
      </c>
    </row>
    <row r="15" spans="2:13" ht="14.6">
      <c r="B15" s="363"/>
      <c r="C15" s="366" t="s">
        <v>72</v>
      </c>
      <c r="D15" s="345">
        <v>23328</v>
      </c>
      <c r="E15" s="346">
        <v>0</v>
      </c>
      <c r="F15" s="346">
        <v>0</v>
      </c>
      <c r="G15" s="347" t="s">
        <v>131</v>
      </c>
      <c r="H15" s="346">
        <v>28929.96</v>
      </c>
      <c r="I15" s="346">
        <v>0</v>
      </c>
      <c r="J15" s="346">
        <v>0</v>
      </c>
      <c r="K15" s="347" t="s">
        <v>131</v>
      </c>
    </row>
    <row r="16" spans="2:13" ht="14.6">
      <c r="B16" s="363"/>
      <c r="C16" s="366" t="s">
        <v>77</v>
      </c>
      <c r="D16" s="345">
        <v>7421.72</v>
      </c>
      <c r="E16" s="346">
        <v>635.24</v>
      </c>
      <c r="F16" s="346">
        <v>0</v>
      </c>
      <c r="G16" s="347">
        <v>-100</v>
      </c>
      <c r="H16" s="346">
        <v>20281.419999999998</v>
      </c>
      <c r="I16" s="346">
        <v>1656.36</v>
      </c>
      <c r="J16" s="346">
        <v>0</v>
      </c>
      <c r="K16" s="347">
        <v>-100</v>
      </c>
    </row>
    <row r="17" spans="2:13" ht="14.6">
      <c r="B17" s="363"/>
      <c r="C17" s="366" t="s">
        <v>73</v>
      </c>
      <c r="D17" s="345">
        <v>9757.5</v>
      </c>
      <c r="E17" s="346">
        <v>1005</v>
      </c>
      <c r="F17" s="346">
        <v>1992.5</v>
      </c>
      <c r="G17" s="347">
        <v>98.258706467661682</v>
      </c>
      <c r="H17" s="346">
        <v>18288.3</v>
      </c>
      <c r="I17" s="346">
        <v>2172.25</v>
      </c>
      <c r="J17" s="346">
        <v>4607.03</v>
      </c>
      <c r="K17" s="347">
        <v>112.08562550351017</v>
      </c>
    </row>
    <row r="18" spans="2:13" ht="14.6">
      <c r="B18" s="363"/>
      <c r="C18" s="366" t="s">
        <v>91</v>
      </c>
      <c r="D18" s="345">
        <v>580.29</v>
      </c>
      <c r="E18" s="346">
        <v>0</v>
      </c>
      <c r="F18" s="346">
        <v>463.61540000000002</v>
      </c>
      <c r="G18" s="347" t="s">
        <v>131</v>
      </c>
      <c r="H18" s="346">
        <v>2338.7800000000002</v>
      </c>
      <c r="I18" s="346">
        <v>0</v>
      </c>
      <c r="J18" s="346">
        <v>574.52</v>
      </c>
      <c r="K18" s="347" t="s">
        <v>131</v>
      </c>
    </row>
    <row r="19" spans="2:13" s="160" customFormat="1" ht="14.6">
      <c r="B19" s="364"/>
      <c r="C19" s="366" t="s">
        <v>204</v>
      </c>
      <c r="D19" s="367">
        <v>0</v>
      </c>
      <c r="E19" s="368">
        <v>0</v>
      </c>
      <c r="F19" s="368">
        <v>48000</v>
      </c>
      <c r="G19" s="369" t="s">
        <v>131</v>
      </c>
      <c r="H19" s="368">
        <v>0</v>
      </c>
      <c r="I19" s="368">
        <v>0</v>
      </c>
      <c r="J19" s="368">
        <v>47040</v>
      </c>
      <c r="K19" s="369" t="s">
        <v>131</v>
      </c>
    </row>
    <row r="20" spans="2:13" ht="14.6">
      <c r="B20" s="370" t="s">
        <v>105</v>
      </c>
      <c r="C20" s="371"/>
      <c r="D20" s="352">
        <v>109959679.11810002</v>
      </c>
      <c r="E20" s="353">
        <v>25555357.597799998</v>
      </c>
      <c r="F20" s="353">
        <v>27344407.598400004</v>
      </c>
      <c r="G20" s="354">
        <v>7.0006846656452959</v>
      </c>
      <c r="H20" s="353">
        <v>93255149.890000001</v>
      </c>
      <c r="I20" s="353">
        <v>22019589.960000001</v>
      </c>
      <c r="J20" s="353">
        <v>24264890.280000001</v>
      </c>
      <c r="K20" s="372">
        <v>10.196830749703945</v>
      </c>
      <c r="M20" s="258"/>
    </row>
    <row r="21" spans="2:13" ht="14.6" customHeight="1">
      <c r="B21" s="380" t="s">
        <v>84</v>
      </c>
      <c r="C21" s="365" t="s">
        <v>117</v>
      </c>
      <c r="D21" s="356">
        <v>468932.82280000002</v>
      </c>
      <c r="E21" s="357">
        <v>68854.607000000004</v>
      </c>
      <c r="F21" s="357">
        <v>38181.847900000001</v>
      </c>
      <c r="G21" s="358">
        <v>-44.547141340883698</v>
      </c>
      <c r="H21" s="357">
        <v>2348267.94</v>
      </c>
      <c r="I21" s="357">
        <v>450375.01</v>
      </c>
      <c r="J21" s="357">
        <v>161463.43</v>
      </c>
      <c r="K21" s="373">
        <v>-64.149114312537009</v>
      </c>
    </row>
    <row r="22" spans="2:13" ht="15" customHeight="1">
      <c r="B22" s="381"/>
      <c r="C22" s="366" t="s">
        <v>93</v>
      </c>
      <c r="D22" s="345">
        <v>1565420.2</v>
      </c>
      <c r="E22" s="346">
        <v>364000</v>
      </c>
      <c r="F22" s="346">
        <v>560000</v>
      </c>
      <c r="G22" s="347">
        <v>53.846153846153854</v>
      </c>
      <c r="H22" s="374">
        <v>2299380.23</v>
      </c>
      <c r="I22" s="374">
        <v>556557.18999999994</v>
      </c>
      <c r="J22" s="374">
        <v>884741.29</v>
      </c>
      <c r="K22" s="375">
        <v>58.966824235978365</v>
      </c>
    </row>
    <row r="23" spans="2:13" ht="14.6">
      <c r="B23" s="381"/>
      <c r="C23" s="366" t="s">
        <v>119</v>
      </c>
      <c r="D23" s="345">
        <v>2049848</v>
      </c>
      <c r="E23" s="346">
        <v>680500</v>
      </c>
      <c r="F23" s="346">
        <v>622980</v>
      </c>
      <c r="G23" s="347">
        <v>-8.4526083761939717</v>
      </c>
      <c r="H23" s="374">
        <v>2247173.1</v>
      </c>
      <c r="I23" s="374">
        <v>717129.71</v>
      </c>
      <c r="J23" s="374">
        <v>665610.38</v>
      </c>
      <c r="K23" s="375">
        <v>-7.1841020224918566</v>
      </c>
      <c r="M23" s="258"/>
    </row>
    <row r="24" spans="2:13" ht="14.6" customHeight="1">
      <c r="B24" s="381"/>
      <c r="C24" s="366" t="s">
        <v>91</v>
      </c>
      <c r="D24" s="345">
        <v>237263.44570000001</v>
      </c>
      <c r="E24" s="346">
        <v>89650.5533</v>
      </c>
      <c r="F24" s="346">
        <v>92979.66</v>
      </c>
      <c r="G24" s="347">
        <v>3.7134257151316463</v>
      </c>
      <c r="H24" s="374">
        <v>1109511.6599999999</v>
      </c>
      <c r="I24" s="374">
        <v>423140.13</v>
      </c>
      <c r="J24" s="374">
        <v>480326.03</v>
      </c>
      <c r="K24" s="375">
        <v>13.514648208856972</v>
      </c>
    </row>
    <row r="25" spans="2:13" ht="14.6" customHeight="1">
      <c r="B25" s="381"/>
      <c r="C25" s="366" t="s">
        <v>79</v>
      </c>
      <c r="D25" s="345">
        <v>179431.68090000001</v>
      </c>
      <c r="E25" s="346">
        <v>0</v>
      </c>
      <c r="F25" s="346">
        <v>6313.3462</v>
      </c>
      <c r="G25" s="347" t="s">
        <v>131</v>
      </c>
      <c r="H25" s="374">
        <v>929228.88</v>
      </c>
      <c r="I25" s="374">
        <v>0</v>
      </c>
      <c r="J25" s="374">
        <v>37134.589999999997</v>
      </c>
      <c r="K25" s="375" t="s">
        <v>131</v>
      </c>
    </row>
    <row r="26" spans="2:13" ht="14.6">
      <c r="B26" s="381"/>
      <c r="C26" s="366" t="s">
        <v>110</v>
      </c>
      <c r="D26" s="345">
        <v>55229.53</v>
      </c>
      <c r="E26" s="346">
        <v>34461.379999999997</v>
      </c>
      <c r="F26" s="346">
        <v>3891.8</v>
      </c>
      <c r="G26" s="347">
        <v>-88.706778428490097</v>
      </c>
      <c r="H26" s="374">
        <v>253534.7</v>
      </c>
      <c r="I26" s="374">
        <v>158411.04</v>
      </c>
      <c r="J26" s="374">
        <v>24281.06</v>
      </c>
      <c r="K26" s="375">
        <v>-84.672116286844656</v>
      </c>
    </row>
    <row r="27" spans="2:13" ht="14.6">
      <c r="B27" s="381"/>
      <c r="C27" s="366" t="s">
        <v>89</v>
      </c>
      <c r="D27" s="345">
        <v>25292.799999999999</v>
      </c>
      <c r="E27" s="346">
        <v>4280.32</v>
      </c>
      <c r="F27" s="346">
        <v>50400</v>
      </c>
      <c r="G27" s="347">
        <v>1077.4820574162679</v>
      </c>
      <c r="H27" s="374">
        <v>157100.82999999999</v>
      </c>
      <c r="I27" s="374">
        <v>26689.9</v>
      </c>
      <c r="J27" s="374">
        <v>42555.7</v>
      </c>
      <c r="K27" s="375">
        <v>59.444958579837291</v>
      </c>
    </row>
    <row r="28" spans="2:13" ht="14.6">
      <c r="B28" s="381"/>
      <c r="C28" s="366" t="s">
        <v>74</v>
      </c>
      <c r="D28" s="345">
        <v>8118.0378000000001</v>
      </c>
      <c r="E28" s="346">
        <v>1452</v>
      </c>
      <c r="F28" s="346">
        <v>2559.6383999999998</v>
      </c>
      <c r="G28" s="347">
        <v>76.283636363636347</v>
      </c>
      <c r="H28" s="374">
        <v>58454.97</v>
      </c>
      <c r="I28" s="374">
        <v>11211.71</v>
      </c>
      <c r="J28" s="374">
        <v>16793.48</v>
      </c>
      <c r="K28" s="375">
        <v>49.785179959167692</v>
      </c>
    </row>
    <row r="29" spans="2:13" ht="14.6">
      <c r="B29" s="381"/>
      <c r="C29" s="366" t="s">
        <v>77</v>
      </c>
      <c r="D29" s="345">
        <v>7869.5846000000001</v>
      </c>
      <c r="E29" s="346">
        <v>820.4</v>
      </c>
      <c r="F29" s="346">
        <v>2328.4</v>
      </c>
      <c r="G29" s="347">
        <v>183.81277425646027</v>
      </c>
      <c r="H29" s="374">
        <v>45992.55</v>
      </c>
      <c r="I29" s="374">
        <v>3115.15</v>
      </c>
      <c r="J29" s="374">
        <v>8873.02</v>
      </c>
      <c r="K29" s="375">
        <v>184.83443814904578</v>
      </c>
    </row>
    <row r="30" spans="2:13" ht="14.6">
      <c r="B30" s="381"/>
      <c r="C30" s="366" t="s">
        <v>88</v>
      </c>
      <c r="D30" s="345">
        <v>12495</v>
      </c>
      <c r="E30" s="346">
        <v>3024</v>
      </c>
      <c r="F30" s="346">
        <v>0</v>
      </c>
      <c r="G30" s="347">
        <v>-100</v>
      </c>
      <c r="H30" s="374">
        <v>27781.73</v>
      </c>
      <c r="I30" s="374">
        <v>5943.23</v>
      </c>
      <c r="J30" s="374">
        <v>0</v>
      </c>
      <c r="K30" s="375">
        <v>-100</v>
      </c>
    </row>
    <row r="31" spans="2:13" ht="14.6">
      <c r="B31" s="381"/>
      <c r="C31" s="366" t="s">
        <v>250</v>
      </c>
      <c r="D31" s="345">
        <v>4280.32</v>
      </c>
      <c r="E31" s="346">
        <v>0</v>
      </c>
      <c r="F31" s="346">
        <v>0</v>
      </c>
      <c r="G31" s="347" t="s">
        <v>131</v>
      </c>
      <c r="H31" s="374">
        <v>26525.11</v>
      </c>
      <c r="I31" s="374">
        <v>0</v>
      </c>
      <c r="J31" s="374">
        <v>0</v>
      </c>
      <c r="K31" s="375" t="s">
        <v>131</v>
      </c>
    </row>
    <row r="32" spans="2:13" ht="14.6">
      <c r="B32" s="381"/>
      <c r="C32" s="366" t="s">
        <v>73</v>
      </c>
      <c r="D32" s="345">
        <v>38687.746299999999</v>
      </c>
      <c r="E32" s="346">
        <v>19760.475399999999</v>
      </c>
      <c r="F32" s="346">
        <v>1458.19</v>
      </c>
      <c r="G32" s="347">
        <v>-92.62067348845261</v>
      </c>
      <c r="H32" s="374">
        <v>21125.9</v>
      </c>
      <c r="I32" s="374">
        <v>10810.17</v>
      </c>
      <c r="J32" s="374">
        <v>6498.64</v>
      </c>
      <c r="K32" s="375">
        <v>-39.884016625085451</v>
      </c>
    </row>
    <row r="33" spans="2:11" ht="14.6">
      <c r="B33" s="381"/>
      <c r="C33" s="366" t="s">
        <v>95</v>
      </c>
      <c r="D33" s="345">
        <v>829.68</v>
      </c>
      <c r="E33" s="346">
        <v>0</v>
      </c>
      <c r="F33" s="346">
        <v>89</v>
      </c>
      <c r="G33" s="347" t="s">
        <v>131</v>
      </c>
      <c r="H33" s="374">
        <v>10475.15</v>
      </c>
      <c r="I33" s="374">
        <v>0</v>
      </c>
      <c r="J33" s="374">
        <v>706.01</v>
      </c>
      <c r="K33" s="375" t="s">
        <v>131</v>
      </c>
    </row>
    <row r="34" spans="2:11" ht="14.6">
      <c r="B34" s="381"/>
      <c r="C34" s="366" t="s">
        <v>149</v>
      </c>
      <c r="D34" s="345">
        <v>61.02</v>
      </c>
      <c r="E34" s="346">
        <v>30.51</v>
      </c>
      <c r="F34" s="346">
        <v>0</v>
      </c>
      <c r="G34" s="347">
        <v>-100</v>
      </c>
      <c r="H34" s="374">
        <v>519.51</v>
      </c>
      <c r="I34" s="374">
        <v>268.67</v>
      </c>
      <c r="J34" s="374">
        <v>0</v>
      </c>
      <c r="K34" s="375">
        <v>-100</v>
      </c>
    </row>
    <row r="35" spans="2:11" ht="14.6">
      <c r="B35" s="381"/>
      <c r="C35" s="366" t="s">
        <v>76</v>
      </c>
      <c r="D35" s="345">
        <v>1800</v>
      </c>
      <c r="E35" s="346">
        <v>0</v>
      </c>
      <c r="F35" s="346">
        <v>0</v>
      </c>
      <c r="G35" s="347" t="s">
        <v>131</v>
      </c>
      <c r="H35" s="374">
        <v>490.98</v>
      </c>
      <c r="I35" s="374">
        <v>0</v>
      </c>
      <c r="J35" s="374">
        <v>0</v>
      </c>
      <c r="K35" s="375" t="s">
        <v>131</v>
      </c>
    </row>
    <row r="36" spans="2:11" ht="14.6">
      <c r="B36" s="381"/>
      <c r="C36" s="366" t="s">
        <v>96</v>
      </c>
      <c r="D36" s="345">
        <v>32.365200000000002</v>
      </c>
      <c r="E36" s="346">
        <v>0</v>
      </c>
      <c r="F36" s="346">
        <v>0</v>
      </c>
      <c r="G36" s="347" t="s">
        <v>131</v>
      </c>
      <c r="H36" s="374">
        <v>448.07</v>
      </c>
      <c r="I36" s="374">
        <v>0</v>
      </c>
      <c r="J36" s="374">
        <v>0</v>
      </c>
      <c r="K36" s="375" t="s">
        <v>131</v>
      </c>
    </row>
    <row r="37" spans="2:11" ht="14.6">
      <c r="B37" s="381"/>
      <c r="C37" s="366" t="s">
        <v>160</v>
      </c>
      <c r="D37" s="345">
        <v>3.4615</v>
      </c>
      <c r="E37" s="346">
        <v>0</v>
      </c>
      <c r="F37" s="346">
        <v>0</v>
      </c>
      <c r="G37" s="347" t="s">
        <v>131</v>
      </c>
      <c r="H37" s="374">
        <v>258.76</v>
      </c>
      <c r="I37" s="374">
        <v>0</v>
      </c>
      <c r="J37" s="374">
        <v>0</v>
      </c>
      <c r="K37" s="375" t="s">
        <v>131</v>
      </c>
    </row>
    <row r="38" spans="2:11" s="160" customFormat="1" ht="14.6">
      <c r="B38" s="381"/>
      <c r="C38" s="366" t="s">
        <v>167</v>
      </c>
      <c r="D38" s="345">
        <v>19.440000000000001</v>
      </c>
      <c r="E38" s="346">
        <v>19.440000000000001</v>
      </c>
      <c r="F38" s="346">
        <v>0</v>
      </c>
      <c r="G38" s="347">
        <v>-100</v>
      </c>
      <c r="H38" s="374">
        <v>189.69</v>
      </c>
      <c r="I38" s="374">
        <v>189.69</v>
      </c>
      <c r="J38" s="374">
        <v>0</v>
      </c>
      <c r="K38" s="375">
        <v>-100</v>
      </c>
    </row>
    <row r="39" spans="2:11" ht="14.6">
      <c r="B39" s="381"/>
      <c r="C39" s="366" t="s">
        <v>90</v>
      </c>
      <c r="D39" s="345">
        <v>12.307700000000001</v>
      </c>
      <c r="E39" s="346">
        <v>0</v>
      </c>
      <c r="F39" s="346">
        <v>0</v>
      </c>
      <c r="G39" s="347" t="s">
        <v>131</v>
      </c>
      <c r="H39" s="374">
        <v>187.4</v>
      </c>
      <c r="I39" s="374">
        <v>0</v>
      </c>
      <c r="J39" s="374">
        <v>0</v>
      </c>
      <c r="K39" s="375" t="s">
        <v>131</v>
      </c>
    </row>
    <row r="40" spans="2:11" ht="14.6">
      <c r="B40" s="381"/>
      <c r="C40" s="366" t="s">
        <v>72</v>
      </c>
      <c r="D40" s="345">
        <v>0.23080000000000001</v>
      </c>
      <c r="E40" s="346">
        <v>0</v>
      </c>
      <c r="F40" s="346">
        <v>0</v>
      </c>
      <c r="G40" s="347" t="s">
        <v>131</v>
      </c>
      <c r="H40" s="374">
        <v>49.06</v>
      </c>
      <c r="I40" s="374">
        <v>0</v>
      </c>
      <c r="J40" s="374">
        <v>0</v>
      </c>
      <c r="K40" s="375" t="s">
        <v>131</v>
      </c>
    </row>
    <row r="41" spans="2:11" ht="14.6">
      <c r="B41" s="382"/>
      <c r="C41" s="366" t="s">
        <v>267</v>
      </c>
      <c r="D41" s="345">
        <v>0</v>
      </c>
      <c r="E41" s="346">
        <v>0</v>
      </c>
      <c r="F41" s="346">
        <v>119.3</v>
      </c>
      <c r="G41" s="347" t="s">
        <v>131</v>
      </c>
      <c r="H41" s="374">
        <v>0</v>
      </c>
      <c r="I41" s="374">
        <v>0</v>
      </c>
      <c r="J41" s="374">
        <v>894</v>
      </c>
      <c r="K41" s="375" t="s">
        <v>131</v>
      </c>
    </row>
    <row r="42" spans="2:11" ht="14.6">
      <c r="B42" s="370" t="s">
        <v>106</v>
      </c>
      <c r="C42" s="371"/>
      <c r="D42" s="352">
        <v>4655627.6732999999</v>
      </c>
      <c r="E42" s="353">
        <v>1266853.6857</v>
      </c>
      <c r="F42" s="353">
        <v>1381301.1824999999</v>
      </c>
      <c r="G42" s="354">
        <v>9.0339948560643748</v>
      </c>
      <c r="H42" s="353">
        <v>9536696.2200000007</v>
      </c>
      <c r="I42" s="353">
        <v>2363841.5999999996</v>
      </c>
      <c r="J42" s="353">
        <v>2329877.6300000004</v>
      </c>
      <c r="K42" s="372">
        <v>-1.4368124327788778</v>
      </c>
    </row>
    <row r="43" spans="2:11" ht="14.6">
      <c r="B43" s="380" t="s">
        <v>71</v>
      </c>
      <c r="C43" s="365" t="s">
        <v>119</v>
      </c>
      <c r="D43" s="356">
        <v>3078945</v>
      </c>
      <c r="E43" s="357">
        <v>835925</v>
      </c>
      <c r="F43" s="357">
        <v>582441</v>
      </c>
      <c r="G43" s="358">
        <v>-30.323773065765469</v>
      </c>
      <c r="H43" s="357">
        <v>3969836.03</v>
      </c>
      <c r="I43" s="357">
        <v>1048357.23</v>
      </c>
      <c r="J43" s="357">
        <v>718950.49</v>
      </c>
      <c r="K43" s="373">
        <v>-31.42123033767793</v>
      </c>
    </row>
    <row r="44" spans="2:11" ht="14.6">
      <c r="B44" s="381"/>
      <c r="C44" s="366" t="s">
        <v>88</v>
      </c>
      <c r="D44" s="345">
        <v>2619530.8199999998</v>
      </c>
      <c r="E44" s="346">
        <v>872450.5</v>
      </c>
      <c r="F44" s="346">
        <v>552615</v>
      </c>
      <c r="G44" s="347">
        <v>-36.659443716291065</v>
      </c>
      <c r="H44" s="374">
        <v>3451132.14</v>
      </c>
      <c r="I44" s="374">
        <v>1133957.45</v>
      </c>
      <c r="J44" s="374">
        <v>1009092.35</v>
      </c>
      <c r="K44" s="375">
        <v>-11.01144491797289</v>
      </c>
    </row>
    <row r="45" spans="2:11" ht="14.6">
      <c r="B45" s="381"/>
      <c r="C45" s="366" t="s">
        <v>160</v>
      </c>
      <c r="D45" s="345">
        <v>907143</v>
      </c>
      <c r="E45" s="346">
        <v>324105</v>
      </c>
      <c r="F45" s="346">
        <v>314568</v>
      </c>
      <c r="G45" s="347">
        <v>-2.9425649095200623</v>
      </c>
      <c r="H45" s="374">
        <v>1093615.1200000001</v>
      </c>
      <c r="I45" s="374">
        <v>379829.59</v>
      </c>
      <c r="J45" s="374">
        <v>421579.58</v>
      </c>
      <c r="K45" s="375">
        <v>10.991768703433547</v>
      </c>
    </row>
    <row r="46" spans="2:11" ht="14.6">
      <c r="B46" s="381"/>
      <c r="C46" s="366" t="s">
        <v>117</v>
      </c>
      <c r="D46" s="345">
        <v>514497.32539999997</v>
      </c>
      <c r="E46" s="346">
        <v>149655.61540000001</v>
      </c>
      <c r="F46" s="346">
        <v>37000</v>
      </c>
      <c r="G46" s="347">
        <v>-75.276570878342071</v>
      </c>
      <c r="H46" s="374">
        <v>766998.92</v>
      </c>
      <c r="I46" s="374">
        <v>222219.82</v>
      </c>
      <c r="J46" s="374">
        <v>52910</v>
      </c>
      <c r="K46" s="375">
        <v>-76.190242616522681</v>
      </c>
    </row>
    <row r="47" spans="2:11" s="160" customFormat="1" ht="14.6">
      <c r="B47" s="381"/>
      <c r="C47" s="366" t="s">
        <v>89</v>
      </c>
      <c r="D47" s="345">
        <v>139971</v>
      </c>
      <c r="E47" s="346">
        <v>37440</v>
      </c>
      <c r="F47" s="346">
        <v>56449.599999999999</v>
      </c>
      <c r="G47" s="347">
        <v>50.773504273504265</v>
      </c>
      <c r="H47" s="374">
        <v>200279.81</v>
      </c>
      <c r="I47" s="374">
        <v>49493</v>
      </c>
      <c r="J47" s="374">
        <v>116332.14</v>
      </c>
      <c r="K47" s="375">
        <v>135.04766330592207</v>
      </c>
    </row>
    <row r="48" spans="2:11" s="160" customFormat="1" ht="14.6">
      <c r="B48" s="381"/>
      <c r="C48" s="366" t="s">
        <v>242</v>
      </c>
      <c r="D48" s="345">
        <v>132000</v>
      </c>
      <c r="E48" s="346">
        <v>0</v>
      </c>
      <c r="F48" s="346">
        <v>0</v>
      </c>
      <c r="G48" s="347" t="s">
        <v>131</v>
      </c>
      <c r="H48" s="374">
        <v>169620.01</v>
      </c>
      <c r="I48" s="374">
        <v>0</v>
      </c>
      <c r="J48" s="374">
        <v>0</v>
      </c>
      <c r="K48" s="375" t="s">
        <v>131</v>
      </c>
    </row>
    <row r="49" spans="2:11" s="160" customFormat="1" ht="14.6">
      <c r="B49" s="381"/>
      <c r="C49" s="366" t="s">
        <v>253</v>
      </c>
      <c r="D49" s="345">
        <v>60380</v>
      </c>
      <c r="E49" s="346">
        <v>0</v>
      </c>
      <c r="F49" s="346">
        <v>0</v>
      </c>
      <c r="G49" s="347" t="s">
        <v>131</v>
      </c>
      <c r="H49" s="374">
        <v>74676.149999999994</v>
      </c>
      <c r="I49" s="374">
        <v>0</v>
      </c>
      <c r="J49" s="374">
        <v>0</v>
      </c>
      <c r="K49" s="375" t="s">
        <v>131</v>
      </c>
    </row>
    <row r="50" spans="2:11" ht="14.6">
      <c r="B50" s="381"/>
      <c r="C50" s="366" t="s">
        <v>94</v>
      </c>
      <c r="D50" s="345">
        <v>18150</v>
      </c>
      <c r="E50" s="346">
        <v>0</v>
      </c>
      <c r="F50" s="346">
        <v>0</v>
      </c>
      <c r="G50" s="347" t="s">
        <v>131</v>
      </c>
      <c r="H50" s="374">
        <v>27129.77</v>
      </c>
      <c r="I50" s="374">
        <v>0</v>
      </c>
      <c r="J50" s="374">
        <v>0</v>
      </c>
      <c r="K50" s="375" t="s">
        <v>131</v>
      </c>
    </row>
    <row r="51" spans="2:11" ht="12.75" customHeight="1">
      <c r="B51" s="381"/>
      <c r="C51" s="366" t="s">
        <v>90</v>
      </c>
      <c r="D51" s="345">
        <v>392</v>
      </c>
      <c r="E51" s="346">
        <v>0</v>
      </c>
      <c r="F51" s="346">
        <v>0</v>
      </c>
      <c r="G51" s="347" t="s">
        <v>131</v>
      </c>
      <c r="H51" s="374">
        <v>2222.6999999999998</v>
      </c>
      <c r="I51" s="374">
        <v>0</v>
      </c>
      <c r="J51" s="374">
        <v>0</v>
      </c>
      <c r="K51" s="375" t="s">
        <v>131</v>
      </c>
    </row>
    <row r="52" spans="2:11" ht="14.6">
      <c r="B52" s="382"/>
      <c r="C52" s="366" t="s">
        <v>159</v>
      </c>
      <c r="D52" s="345">
        <v>3.9</v>
      </c>
      <c r="E52" s="346">
        <v>0</v>
      </c>
      <c r="F52" s="346">
        <v>0</v>
      </c>
      <c r="G52" s="347" t="s">
        <v>131</v>
      </c>
      <c r="H52" s="374">
        <v>122.65</v>
      </c>
      <c r="I52" s="374">
        <v>0</v>
      </c>
      <c r="J52" s="374">
        <v>0</v>
      </c>
      <c r="K52" s="375" t="s">
        <v>131</v>
      </c>
    </row>
    <row r="53" spans="2:11" ht="14.6">
      <c r="B53" s="370" t="s">
        <v>107</v>
      </c>
      <c r="C53" s="371"/>
      <c r="D53" s="352">
        <v>7471013.0454000011</v>
      </c>
      <c r="E53" s="353">
        <v>2219576.1154</v>
      </c>
      <c r="F53" s="353">
        <v>1543073.6</v>
      </c>
      <c r="G53" s="354">
        <v>-30.478905891365848</v>
      </c>
      <c r="H53" s="353">
        <v>9755633.3000000007</v>
      </c>
      <c r="I53" s="353">
        <v>2833857.0899999994</v>
      </c>
      <c r="J53" s="353">
        <v>2318864.56</v>
      </c>
      <c r="K53" s="372">
        <v>-18.172847594089493</v>
      </c>
    </row>
    <row r="54" spans="2:11" ht="14.6">
      <c r="B54" s="383" t="s">
        <v>78</v>
      </c>
      <c r="C54" s="365" t="s">
        <v>119</v>
      </c>
      <c r="D54" s="356">
        <v>751050.5</v>
      </c>
      <c r="E54" s="357">
        <v>171925</v>
      </c>
      <c r="F54" s="357">
        <v>60160</v>
      </c>
      <c r="G54" s="358">
        <v>-65.007997673404105</v>
      </c>
      <c r="H54" s="357">
        <v>786660.27</v>
      </c>
      <c r="I54" s="357">
        <v>237126.87</v>
      </c>
      <c r="J54" s="357">
        <v>65004.14</v>
      </c>
      <c r="K54" s="373">
        <v>-72.586767581421711</v>
      </c>
    </row>
    <row r="55" spans="2:11" ht="14.6">
      <c r="B55" s="384"/>
      <c r="C55" s="366" t="s">
        <v>88</v>
      </c>
      <c r="D55" s="345">
        <v>530350</v>
      </c>
      <c r="E55" s="346">
        <v>203975</v>
      </c>
      <c r="F55" s="346">
        <v>0</v>
      </c>
      <c r="G55" s="347">
        <v>-100</v>
      </c>
      <c r="H55" s="374">
        <v>426286.91</v>
      </c>
      <c r="I55" s="374">
        <v>152377.82999999999</v>
      </c>
      <c r="J55" s="374">
        <v>0</v>
      </c>
      <c r="K55" s="375">
        <v>-100</v>
      </c>
    </row>
    <row r="56" spans="2:11" ht="14.6">
      <c r="B56" s="384"/>
      <c r="C56" s="366" t="s">
        <v>94</v>
      </c>
      <c r="D56" s="345">
        <v>264500</v>
      </c>
      <c r="E56" s="346">
        <v>132000</v>
      </c>
      <c r="F56" s="346">
        <v>82250</v>
      </c>
      <c r="G56" s="347">
        <v>-37.689393939393945</v>
      </c>
      <c r="H56" s="374">
        <v>197112.49</v>
      </c>
      <c r="I56" s="374">
        <v>97673.85</v>
      </c>
      <c r="J56" s="374">
        <v>80742.31</v>
      </c>
      <c r="K56" s="375">
        <v>-17.334772817903676</v>
      </c>
    </row>
    <row r="57" spans="2:11" ht="14.6">
      <c r="B57" s="384"/>
      <c r="C57" s="366" t="s">
        <v>92</v>
      </c>
      <c r="D57" s="345">
        <v>206021</v>
      </c>
      <c r="E57" s="346">
        <v>0</v>
      </c>
      <c r="F57" s="346">
        <v>105000</v>
      </c>
      <c r="G57" s="347" t="s">
        <v>131</v>
      </c>
      <c r="H57" s="374">
        <v>184175.96</v>
      </c>
      <c r="I57" s="374">
        <v>0</v>
      </c>
      <c r="J57" s="374">
        <v>107205</v>
      </c>
      <c r="K57" s="375" t="s">
        <v>131</v>
      </c>
    </row>
    <row r="58" spans="2:11" ht="14.6">
      <c r="B58" s="384"/>
      <c r="C58" s="366" t="s">
        <v>90</v>
      </c>
      <c r="D58" s="345">
        <v>114500</v>
      </c>
      <c r="E58" s="346">
        <v>23500</v>
      </c>
      <c r="F58" s="346">
        <v>44000</v>
      </c>
      <c r="G58" s="347">
        <v>87.2340425531915</v>
      </c>
      <c r="H58" s="374">
        <v>76167.5</v>
      </c>
      <c r="I58" s="374">
        <v>13630</v>
      </c>
      <c r="J58" s="374">
        <v>34760</v>
      </c>
      <c r="K58" s="375">
        <v>155.02567865003667</v>
      </c>
    </row>
    <row r="59" spans="2:11" ht="14.6">
      <c r="B59" s="384"/>
      <c r="C59" s="366" t="s">
        <v>93</v>
      </c>
      <c r="D59" s="345">
        <v>22500</v>
      </c>
      <c r="E59" s="346">
        <v>0</v>
      </c>
      <c r="F59" s="346">
        <v>0</v>
      </c>
      <c r="G59" s="347" t="s">
        <v>131</v>
      </c>
      <c r="H59" s="374">
        <v>19305</v>
      </c>
      <c r="I59" s="374">
        <v>0</v>
      </c>
      <c r="J59" s="374">
        <v>0</v>
      </c>
      <c r="K59" s="375" t="s">
        <v>131</v>
      </c>
    </row>
    <row r="60" spans="2:11" ht="14.6">
      <c r="B60" s="384"/>
      <c r="C60" s="366" t="s">
        <v>102</v>
      </c>
      <c r="D60" s="345">
        <v>17500</v>
      </c>
      <c r="E60" s="346">
        <v>0</v>
      </c>
      <c r="F60" s="346">
        <v>0</v>
      </c>
      <c r="G60" s="347" t="s">
        <v>131</v>
      </c>
      <c r="H60" s="374">
        <v>10885</v>
      </c>
      <c r="I60" s="374">
        <v>0</v>
      </c>
      <c r="J60" s="374">
        <v>0</v>
      </c>
      <c r="K60" s="375" t="s">
        <v>131</v>
      </c>
    </row>
    <row r="61" spans="2:11" ht="14.6">
      <c r="B61" s="384"/>
      <c r="C61" s="366" t="s">
        <v>95</v>
      </c>
      <c r="D61" s="345">
        <v>3298.0657999999999</v>
      </c>
      <c r="E61" s="346">
        <v>0</v>
      </c>
      <c r="F61" s="346">
        <v>0</v>
      </c>
      <c r="G61" s="347" t="s">
        <v>131</v>
      </c>
      <c r="H61" s="374">
        <v>5252.94</v>
      </c>
      <c r="I61" s="374">
        <v>0</v>
      </c>
      <c r="J61" s="374">
        <v>0</v>
      </c>
      <c r="K61" s="375" t="s">
        <v>131</v>
      </c>
    </row>
    <row r="62" spans="2:11" ht="14.6">
      <c r="B62" s="384"/>
      <c r="C62" s="366" t="s">
        <v>91</v>
      </c>
      <c r="D62" s="345">
        <v>881.6</v>
      </c>
      <c r="E62" s="346">
        <v>0</v>
      </c>
      <c r="F62" s="346">
        <v>15.52</v>
      </c>
      <c r="G62" s="347" t="s">
        <v>131</v>
      </c>
      <c r="H62" s="374">
        <v>683.79</v>
      </c>
      <c r="I62" s="374">
        <v>0</v>
      </c>
      <c r="J62" s="374">
        <v>28.16</v>
      </c>
      <c r="K62" s="375" t="s">
        <v>131</v>
      </c>
    </row>
    <row r="63" spans="2:11" ht="14.6">
      <c r="B63" s="384"/>
      <c r="C63" s="366" t="s">
        <v>79</v>
      </c>
      <c r="D63" s="345">
        <v>19.2</v>
      </c>
      <c r="E63" s="346">
        <v>19.2</v>
      </c>
      <c r="F63" s="346">
        <v>0</v>
      </c>
      <c r="G63" s="347">
        <v>-100</v>
      </c>
      <c r="H63" s="374">
        <v>254.18</v>
      </c>
      <c r="I63" s="374">
        <v>254.18</v>
      </c>
      <c r="J63" s="374">
        <v>0</v>
      </c>
      <c r="K63" s="375">
        <v>-100</v>
      </c>
    </row>
    <row r="64" spans="2:11" ht="14.6">
      <c r="B64" s="384"/>
      <c r="C64" s="366" t="s">
        <v>73</v>
      </c>
      <c r="D64" s="345">
        <v>2719.4077000000002</v>
      </c>
      <c r="E64" s="346">
        <v>0</v>
      </c>
      <c r="F64" s="346">
        <v>0</v>
      </c>
      <c r="G64" s="347" t="s">
        <v>131</v>
      </c>
      <c r="H64" s="374">
        <v>252.16</v>
      </c>
      <c r="I64" s="374">
        <v>0</v>
      </c>
      <c r="J64" s="374">
        <v>0</v>
      </c>
      <c r="K64" s="375" t="s">
        <v>131</v>
      </c>
    </row>
    <row r="65" spans="2:11" s="160" customFormat="1" ht="14.6">
      <c r="B65" s="384"/>
      <c r="C65" s="366" t="s">
        <v>149</v>
      </c>
      <c r="D65" s="345">
        <v>40</v>
      </c>
      <c r="E65" s="346">
        <v>40</v>
      </c>
      <c r="F65" s="346">
        <v>0</v>
      </c>
      <c r="G65" s="347">
        <v>-100</v>
      </c>
      <c r="H65" s="374">
        <v>73.760000000000005</v>
      </c>
      <c r="I65" s="374">
        <v>73.760000000000005</v>
      </c>
      <c r="J65" s="374">
        <v>0</v>
      </c>
      <c r="K65" s="375">
        <v>-100</v>
      </c>
    </row>
    <row r="66" spans="2:11" ht="14.6">
      <c r="B66" s="384"/>
      <c r="C66" s="366" t="s">
        <v>207</v>
      </c>
      <c r="D66" s="345">
        <v>13.5846</v>
      </c>
      <c r="E66" s="346">
        <v>13.5846</v>
      </c>
      <c r="F66" s="346">
        <v>0</v>
      </c>
      <c r="G66" s="347">
        <v>-100</v>
      </c>
      <c r="H66" s="374">
        <v>67.81</v>
      </c>
      <c r="I66" s="374">
        <v>67.81</v>
      </c>
      <c r="J66" s="374">
        <v>0</v>
      </c>
      <c r="K66" s="375">
        <v>-100</v>
      </c>
    </row>
    <row r="67" spans="2:11" ht="12.75" customHeight="1">
      <c r="B67" s="384"/>
      <c r="C67" s="366" t="s">
        <v>245</v>
      </c>
      <c r="D67" s="345">
        <v>0.5</v>
      </c>
      <c r="E67" s="346">
        <v>0</v>
      </c>
      <c r="F67" s="346">
        <v>0</v>
      </c>
      <c r="G67" s="347" t="s">
        <v>131</v>
      </c>
      <c r="H67" s="374">
        <v>63.42</v>
      </c>
      <c r="I67" s="374">
        <v>0</v>
      </c>
      <c r="J67" s="374">
        <v>0</v>
      </c>
      <c r="K67" s="375" t="s">
        <v>131</v>
      </c>
    </row>
    <row r="68" spans="2:11" ht="14.6">
      <c r="B68" s="385"/>
      <c r="C68" s="366" t="s">
        <v>250</v>
      </c>
      <c r="D68" s="345">
        <v>0</v>
      </c>
      <c r="E68" s="346">
        <v>0</v>
      </c>
      <c r="F68" s="346">
        <v>0.5</v>
      </c>
      <c r="G68" s="347" t="s">
        <v>131</v>
      </c>
      <c r="H68" s="374">
        <v>0</v>
      </c>
      <c r="I68" s="374">
        <v>0</v>
      </c>
      <c r="J68" s="374">
        <v>61.74</v>
      </c>
      <c r="K68" s="375" t="s">
        <v>131</v>
      </c>
    </row>
    <row r="69" spans="2:11" s="160" customFormat="1" ht="14.6">
      <c r="B69" s="370" t="s">
        <v>108</v>
      </c>
      <c r="C69" s="371"/>
      <c r="D69" s="352">
        <v>1913393.8580999998</v>
      </c>
      <c r="E69" s="353">
        <v>531472.7845999999</v>
      </c>
      <c r="F69" s="353">
        <v>291426.02</v>
      </c>
      <c r="G69" s="354">
        <v>-45.166332417315637</v>
      </c>
      <c r="H69" s="353">
        <v>1707241.1899999997</v>
      </c>
      <c r="I69" s="353">
        <v>501204.3</v>
      </c>
      <c r="J69" s="353">
        <v>287801.34999999998</v>
      </c>
      <c r="K69" s="372">
        <v>-42.578036541186904</v>
      </c>
    </row>
    <row r="70" spans="2:11" ht="14.6">
      <c r="B70" s="383" t="s">
        <v>219</v>
      </c>
      <c r="C70" s="365" t="s">
        <v>91</v>
      </c>
      <c r="D70" s="356">
        <v>1067.3</v>
      </c>
      <c r="E70" s="357">
        <v>0</v>
      </c>
      <c r="F70" s="357">
        <v>470</v>
      </c>
      <c r="G70" s="358" t="s">
        <v>131</v>
      </c>
      <c r="H70" s="357">
        <v>888.57</v>
      </c>
      <c r="I70" s="357">
        <v>0</v>
      </c>
      <c r="J70" s="357">
        <v>371.17</v>
      </c>
      <c r="K70" s="373" t="s">
        <v>131</v>
      </c>
    </row>
    <row r="71" spans="2:11" s="160" customFormat="1" ht="14.6">
      <c r="B71" s="384"/>
      <c r="C71" s="366" t="s">
        <v>95</v>
      </c>
      <c r="D71" s="345">
        <v>183.25290000000001</v>
      </c>
      <c r="E71" s="346">
        <v>0</v>
      </c>
      <c r="F71" s="346">
        <v>4000</v>
      </c>
      <c r="G71" s="347" t="s">
        <v>131</v>
      </c>
      <c r="H71" s="374">
        <v>844.47</v>
      </c>
      <c r="I71" s="374">
        <v>0</v>
      </c>
      <c r="J71" s="374">
        <v>2744.45</v>
      </c>
      <c r="K71" s="375" t="s">
        <v>131</v>
      </c>
    </row>
    <row r="72" spans="2:11" ht="14.6">
      <c r="B72" s="384"/>
      <c r="C72" s="366" t="s">
        <v>89</v>
      </c>
      <c r="D72" s="345">
        <v>88.230800000000002</v>
      </c>
      <c r="E72" s="346">
        <v>0</v>
      </c>
      <c r="F72" s="346">
        <v>20</v>
      </c>
      <c r="G72" s="347" t="s">
        <v>131</v>
      </c>
      <c r="H72" s="374">
        <v>96.37</v>
      </c>
      <c r="I72" s="374">
        <v>0</v>
      </c>
      <c r="J72" s="374">
        <v>20.86</v>
      </c>
      <c r="K72" s="375" t="s">
        <v>131</v>
      </c>
    </row>
    <row r="73" spans="2:11" ht="12.45" customHeight="1">
      <c r="B73" s="385"/>
      <c r="C73" s="366" t="s">
        <v>258</v>
      </c>
      <c r="D73" s="345">
        <v>0</v>
      </c>
      <c r="E73" s="346">
        <v>0</v>
      </c>
      <c r="F73" s="346">
        <v>0.84619999999999995</v>
      </c>
      <c r="G73" s="347" t="s">
        <v>131</v>
      </c>
      <c r="H73" s="374">
        <v>0</v>
      </c>
      <c r="I73" s="374">
        <v>0</v>
      </c>
      <c r="J73" s="374">
        <v>150.69999999999999</v>
      </c>
      <c r="K73" s="375" t="s">
        <v>131</v>
      </c>
    </row>
    <row r="74" spans="2:11" s="160" customFormat="1" ht="14.6" customHeight="1">
      <c r="B74" s="370" t="s">
        <v>220</v>
      </c>
      <c r="C74" s="371"/>
      <c r="D74" s="352">
        <v>1338.7837</v>
      </c>
      <c r="E74" s="353">
        <v>0</v>
      </c>
      <c r="F74" s="353">
        <v>4490.8462</v>
      </c>
      <c r="G74" s="354" t="s">
        <v>131</v>
      </c>
      <c r="H74" s="353">
        <v>1829.41</v>
      </c>
      <c r="I74" s="353">
        <v>0</v>
      </c>
      <c r="J74" s="353">
        <v>3287.18</v>
      </c>
      <c r="K74" s="372" t="s">
        <v>131</v>
      </c>
    </row>
    <row r="75" spans="2:11" ht="14.6">
      <c r="B75" s="383" t="s">
        <v>80</v>
      </c>
      <c r="C75" s="365" t="s">
        <v>75</v>
      </c>
      <c r="D75" s="356">
        <v>1670875</v>
      </c>
      <c r="E75" s="357">
        <v>0</v>
      </c>
      <c r="F75" s="357">
        <v>0</v>
      </c>
      <c r="G75" s="358" t="s">
        <v>131</v>
      </c>
      <c r="H75" s="357">
        <v>353436.8</v>
      </c>
      <c r="I75" s="357">
        <v>0</v>
      </c>
      <c r="J75" s="357">
        <v>0</v>
      </c>
      <c r="K75" s="373" t="s">
        <v>131</v>
      </c>
    </row>
    <row r="76" spans="2:11" ht="14.6">
      <c r="B76" s="385"/>
      <c r="C76" s="366" t="s">
        <v>73</v>
      </c>
      <c r="D76" s="345">
        <v>74399</v>
      </c>
      <c r="E76" s="346">
        <v>41990</v>
      </c>
      <c r="F76" s="346">
        <v>4500</v>
      </c>
      <c r="G76" s="347">
        <v>-89.283162657775662</v>
      </c>
      <c r="H76" s="374">
        <v>8113.03</v>
      </c>
      <c r="I76" s="374">
        <v>4456.0200000000004</v>
      </c>
      <c r="J76" s="374">
        <v>444.25</v>
      </c>
      <c r="K76" s="375">
        <v>-90.030340976925601</v>
      </c>
    </row>
    <row r="77" spans="2:11" ht="14.6">
      <c r="B77" s="370" t="s">
        <v>109</v>
      </c>
      <c r="C77" s="371"/>
      <c r="D77" s="352">
        <v>1745274</v>
      </c>
      <c r="E77" s="353">
        <v>41990</v>
      </c>
      <c r="F77" s="353">
        <v>4500</v>
      </c>
      <c r="G77" s="354">
        <v>-89.283162657775662</v>
      </c>
      <c r="H77" s="353">
        <v>361549.83</v>
      </c>
      <c r="I77" s="353">
        <v>4456.0200000000004</v>
      </c>
      <c r="J77" s="353">
        <v>444.25</v>
      </c>
      <c r="K77" s="372">
        <v>-90.030340976925601</v>
      </c>
    </row>
    <row r="78" spans="2:11" ht="14.6">
      <c r="B78" s="383" t="s">
        <v>115</v>
      </c>
      <c r="C78" s="365" t="s">
        <v>89</v>
      </c>
      <c r="D78" s="356">
        <v>249828</v>
      </c>
      <c r="E78" s="357">
        <v>26400</v>
      </c>
      <c r="F78" s="357">
        <v>18562</v>
      </c>
      <c r="G78" s="358">
        <v>-29.689393939393938</v>
      </c>
      <c r="H78" s="357">
        <v>206841.47</v>
      </c>
      <c r="I78" s="357">
        <v>22228.78</v>
      </c>
      <c r="J78" s="357">
        <v>16381.32</v>
      </c>
      <c r="K78" s="373">
        <v>-26.30580715630817</v>
      </c>
    </row>
    <row r="79" spans="2:11" ht="14.6">
      <c r="B79" s="384"/>
      <c r="C79" s="366" t="s">
        <v>73</v>
      </c>
      <c r="D79" s="345">
        <v>22507.37</v>
      </c>
      <c r="E79" s="346">
        <v>0</v>
      </c>
      <c r="F79" s="346">
        <v>775</v>
      </c>
      <c r="G79" s="347" t="s">
        <v>131</v>
      </c>
      <c r="H79" s="374">
        <v>33402.239999999998</v>
      </c>
      <c r="I79" s="374">
        <v>0</v>
      </c>
      <c r="J79" s="374">
        <v>1637.35</v>
      </c>
      <c r="K79" s="375" t="s">
        <v>131</v>
      </c>
    </row>
    <row r="80" spans="2:11" ht="14.6">
      <c r="B80" s="384"/>
      <c r="C80" s="366" t="s">
        <v>91</v>
      </c>
      <c r="D80" s="345">
        <v>22800</v>
      </c>
      <c r="E80" s="346">
        <v>7200</v>
      </c>
      <c r="F80" s="346">
        <v>0</v>
      </c>
      <c r="G80" s="347">
        <v>-100</v>
      </c>
      <c r="H80" s="374">
        <v>21660</v>
      </c>
      <c r="I80" s="374">
        <v>6840</v>
      </c>
      <c r="J80" s="374">
        <v>0</v>
      </c>
      <c r="K80" s="375">
        <v>-100</v>
      </c>
    </row>
    <row r="81" spans="2:11" s="160" customFormat="1" ht="14.6">
      <c r="B81" s="384"/>
      <c r="C81" s="366" t="s">
        <v>117</v>
      </c>
      <c r="D81" s="345">
        <v>2448.98</v>
      </c>
      <c r="E81" s="346">
        <v>0</v>
      </c>
      <c r="F81" s="346">
        <v>0</v>
      </c>
      <c r="G81" s="347" t="s">
        <v>131</v>
      </c>
      <c r="H81" s="374">
        <v>4479.92</v>
      </c>
      <c r="I81" s="374">
        <v>0</v>
      </c>
      <c r="J81" s="374">
        <v>0</v>
      </c>
      <c r="K81" s="375" t="s">
        <v>131</v>
      </c>
    </row>
    <row r="82" spans="2:11" ht="14.6">
      <c r="B82" s="384"/>
      <c r="C82" s="366" t="s">
        <v>74</v>
      </c>
      <c r="D82" s="345">
        <v>16</v>
      </c>
      <c r="E82" s="346">
        <v>16</v>
      </c>
      <c r="F82" s="346">
        <v>0</v>
      </c>
      <c r="G82" s="347">
        <v>-100</v>
      </c>
      <c r="H82" s="374">
        <v>34.75</v>
      </c>
      <c r="I82" s="374">
        <v>34.75</v>
      </c>
      <c r="J82" s="374">
        <v>0</v>
      </c>
      <c r="K82" s="375">
        <v>-100</v>
      </c>
    </row>
    <row r="83" spans="2:11" s="160" customFormat="1" ht="14.6">
      <c r="B83" s="384"/>
      <c r="C83" s="366" t="s">
        <v>92</v>
      </c>
      <c r="D83" s="345">
        <v>10</v>
      </c>
      <c r="E83" s="346">
        <v>0</v>
      </c>
      <c r="F83" s="346">
        <v>0</v>
      </c>
      <c r="G83" s="347" t="s">
        <v>131</v>
      </c>
      <c r="H83" s="374">
        <v>8.89</v>
      </c>
      <c r="I83" s="374">
        <v>0</v>
      </c>
      <c r="J83" s="374">
        <v>0</v>
      </c>
      <c r="K83" s="375" t="s">
        <v>131</v>
      </c>
    </row>
    <row r="84" spans="2:11" s="160" customFormat="1" ht="14.6" customHeight="1">
      <c r="B84" s="384"/>
      <c r="C84" s="366" t="s">
        <v>77</v>
      </c>
      <c r="D84" s="345">
        <v>0</v>
      </c>
      <c r="E84" s="346">
        <v>0</v>
      </c>
      <c r="F84" s="346">
        <v>978.48</v>
      </c>
      <c r="G84" s="347" t="s">
        <v>131</v>
      </c>
      <c r="H84" s="374">
        <v>0</v>
      </c>
      <c r="I84" s="374">
        <v>0</v>
      </c>
      <c r="J84" s="374">
        <v>2708.84</v>
      </c>
      <c r="K84" s="375" t="s">
        <v>131</v>
      </c>
    </row>
    <row r="85" spans="2:11" s="160" customFormat="1" ht="14.6" customHeight="1">
      <c r="B85" s="385"/>
      <c r="C85" s="366" t="s">
        <v>119</v>
      </c>
      <c r="D85" s="345">
        <v>0</v>
      </c>
      <c r="E85" s="346">
        <v>0</v>
      </c>
      <c r="F85" s="346">
        <v>72576</v>
      </c>
      <c r="G85" s="347" t="s">
        <v>131</v>
      </c>
      <c r="H85" s="374">
        <v>0</v>
      </c>
      <c r="I85" s="374">
        <v>0</v>
      </c>
      <c r="J85" s="374">
        <v>60342.41</v>
      </c>
      <c r="K85" s="375" t="s">
        <v>131</v>
      </c>
    </row>
    <row r="86" spans="2:11" s="160" customFormat="1" ht="14.6" customHeight="1">
      <c r="B86" s="370" t="s">
        <v>116</v>
      </c>
      <c r="C86" s="371"/>
      <c r="D86" s="352">
        <v>297610.34999999998</v>
      </c>
      <c r="E86" s="353">
        <v>33616</v>
      </c>
      <c r="F86" s="353">
        <v>92891.48</v>
      </c>
      <c r="G86" s="354">
        <v>176.33115183246071</v>
      </c>
      <c r="H86" s="353">
        <v>266427.27</v>
      </c>
      <c r="I86" s="353">
        <v>29103.53</v>
      </c>
      <c r="J86" s="353">
        <v>81069.920000000013</v>
      </c>
      <c r="K86" s="372">
        <v>178.55699978662386</v>
      </c>
    </row>
    <row r="87" spans="2:11" s="160" customFormat="1" ht="14.6">
      <c r="B87" s="380" t="s">
        <v>218</v>
      </c>
      <c r="C87" s="365" t="s">
        <v>117</v>
      </c>
      <c r="D87" s="356">
        <v>1998.13</v>
      </c>
      <c r="E87" s="357">
        <v>0</v>
      </c>
      <c r="F87" s="357">
        <v>0</v>
      </c>
      <c r="G87" s="358" t="s">
        <v>131</v>
      </c>
      <c r="H87" s="357">
        <v>217998.76</v>
      </c>
      <c r="I87" s="357">
        <v>0</v>
      </c>
      <c r="J87" s="357">
        <v>0</v>
      </c>
      <c r="K87" s="373" t="s">
        <v>131</v>
      </c>
    </row>
    <row r="88" spans="2:11" s="160" customFormat="1" ht="14.6">
      <c r="B88" s="382"/>
      <c r="C88" s="366" t="s">
        <v>79</v>
      </c>
      <c r="D88" s="345">
        <v>1.7692000000000001</v>
      </c>
      <c r="E88" s="346">
        <v>1.7692000000000001</v>
      </c>
      <c r="F88" s="346">
        <v>0</v>
      </c>
      <c r="G88" s="347">
        <v>-100</v>
      </c>
      <c r="H88" s="374">
        <v>492.42</v>
      </c>
      <c r="I88" s="374">
        <v>492.42</v>
      </c>
      <c r="J88" s="374">
        <v>0</v>
      </c>
      <c r="K88" s="375">
        <v>-100</v>
      </c>
    </row>
    <row r="89" spans="2:11" s="160" customFormat="1" ht="14.6">
      <c r="B89" s="370" t="s">
        <v>206</v>
      </c>
      <c r="C89" s="371"/>
      <c r="D89" s="352">
        <v>1999.8992000000001</v>
      </c>
      <c r="E89" s="353">
        <v>1.7692000000000001</v>
      </c>
      <c r="F89" s="353">
        <v>0</v>
      </c>
      <c r="G89" s="354">
        <v>-100</v>
      </c>
      <c r="H89" s="353">
        <v>218491.18000000002</v>
      </c>
      <c r="I89" s="353">
        <v>492.42</v>
      </c>
      <c r="J89" s="353">
        <v>0</v>
      </c>
      <c r="K89" s="372">
        <v>-100</v>
      </c>
    </row>
    <row r="90" spans="2:11" ht="14.6">
      <c r="B90" s="365" t="s">
        <v>243</v>
      </c>
      <c r="C90" s="365" t="s">
        <v>73</v>
      </c>
      <c r="D90" s="356">
        <v>5922</v>
      </c>
      <c r="E90" s="357">
        <v>3150</v>
      </c>
      <c r="F90" s="357">
        <v>0</v>
      </c>
      <c r="G90" s="358">
        <v>-100</v>
      </c>
      <c r="H90" s="357">
        <v>690.58</v>
      </c>
      <c r="I90" s="357">
        <v>371.3</v>
      </c>
      <c r="J90" s="357">
        <v>0</v>
      </c>
      <c r="K90" s="373">
        <v>-100</v>
      </c>
    </row>
    <row r="91" spans="2:11" ht="14.6">
      <c r="B91" s="370" t="s">
        <v>246</v>
      </c>
      <c r="C91" s="371"/>
      <c r="D91" s="352">
        <v>5922</v>
      </c>
      <c r="E91" s="353">
        <v>3150</v>
      </c>
      <c r="F91" s="353">
        <v>0</v>
      </c>
      <c r="G91" s="354">
        <v>-100</v>
      </c>
      <c r="H91" s="353">
        <v>690.58</v>
      </c>
      <c r="I91" s="353">
        <v>371.3</v>
      </c>
      <c r="J91" s="353">
        <v>0</v>
      </c>
      <c r="K91" s="372">
        <v>-100</v>
      </c>
    </row>
    <row r="92" spans="2:11" ht="14.6">
      <c r="B92" s="376" t="s">
        <v>86</v>
      </c>
      <c r="C92" s="377"/>
      <c r="D92" s="359">
        <v>126051858.7278</v>
      </c>
      <c r="E92" s="360">
        <v>29652017.952700004</v>
      </c>
      <c r="F92" s="360">
        <v>30662090.727100007</v>
      </c>
      <c r="G92" s="361">
        <v>3.4064217012523157</v>
      </c>
      <c r="H92" s="378">
        <v>115103708.87000003</v>
      </c>
      <c r="I92" s="378">
        <v>27752916.22000001</v>
      </c>
      <c r="J92" s="378">
        <v>29286235.169999998</v>
      </c>
      <c r="K92" s="379">
        <v>5.5248930881541369</v>
      </c>
    </row>
    <row r="93" spans="2:11">
      <c r="B93" s="250" t="s">
        <v>230</v>
      </c>
    </row>
  </sheetData>
  <mergeCells count="13">
    <mergeCell ref="B87:B88"/>
    <mergeCell ref="B6:B19"/>
    <mergeCell ref="B2:K2"/>
    <mergeCell ref="D4:G4"/>
    <mergeCell ref="H4:K4"/>
    <mergeCell ref="B4:B5"/>
    <mergeCell ref="C4:C5"/>
    <mergeCell ref="B21:B41"/>
    <mergeCell ref="B43:B52"/>
    <mergeCell ref="B54:B68"/>
    <mergeCell ref="B70:B73"/>
    <mergeCell ref="B75:B76"/>
    <mergeCell ref="B78:B85"/>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22" scale="55"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60" zoomScaleNormal="80" zoomScalePageLayoutView="80" workbookViewId="0">
      <selection activeCell="P8" sqref="P8"/>
    </sheetView>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103</v>
      </c>
      <c r="F2" s="58"/>
      <c r="G2" s="57"/>
      <c r="H2" s="57"/>
    </row>
    <row r="3" spans="2:8" ht="15" customHeight="1">
      <c r="B3" s="57"/>
      <c r="C3" s="57"/>
      <c r="E3" s="100" t="str">
        <f>+Portada!D49</f>
        <v>Abril 2019</v>
      </c>
      <c r="F3" s="99"/>
      <c r="G3" s="57"/>
      <c r="H3" s="57"/>
    </row>
    <row r="4" spans="2:8">
      <c r="B4" s="57"/>
      <c r="C4" s="57"/>
      <c r="D4" s="58"/>
      <c r="E4" s="85" t="s">
        <v>260</v>
      </c>
      <c r="F4" s="58"/>
      <c r="G4" s="57"/>
      <c r="H4" s="57"/>
    </row>
    <row r="5" spans="2:8">
      <c r="B5" s="57"/>
      <c r="D5" s="86"/>
      <c r="F5" s="86"/>
      <c r="G5" s="86"/>
      <c r="H5" s="57"/>
    </row>
    <row r="6" spans="2:8">
      <c r="B6" s="57"/>
      <c r="C6" s="57"/>
      <c r="D6" s="57"/>
      <c r="E6" s="57"/>
      <c r="F6" s="57"/>
      <c r="G6" s="57"/>
      <c r="H6" s="57"/>
    </row>
    <row r="7" spans="2:8">
      <c r="B7" s="57"/>
      <c r="C7" s="57"/>
      <c r="D7" s="58"/>
      <c r="E7" s="80" t="s">
        <v>221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111</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247</v>
      </c>
      <c r="F17" s="98"/>
      <c r="G17" s="98"/>
      <c r="H17" s="84"/>
    </row>
    <row r="18" spans="2:8">
      <c r="B18" s="58"/>
      <c r="E18" s="98" t="s">
        <v>248</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101</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topLeftCell="A7" zoomScale="60" zoomScaleNormal="80" zoomScalePageLayoutView="80" workbookViewId="0"/>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270" t="s">
        <v>145</v>
      </c>
      <c r="C2" s="270"/>
      <c r="D2" s="270"/>
      <c r="E2" s="270"/>
      <c r="F2" s="270"/>
      <c r="G2" s="270"/>
      <c r="H2" s="270"/>
      <c r="I2" s="270"/>
      <c r="J2" s="149"/>
      <c r="K2" s="52" t="s">
        <v>135</v>
      </c>
    </row>
    <row r="3" spans="2:11">
      <c r="B3" s="151"/>
      <c r="C3" s="151"/>
      <c r="D3" s="151"/>
      <c r="E3" s="151"/>
      <c r="F3" s="151"/>
      <c r="G3" s="151"/>
      <c r="H3" s="151"/>
      <c r="I3" s="151"/>
      <c r="J3" s="151"/>
    </row>
    <row r="4" spans="2:11" ht="34.5" customHeight="1">
      <c r="B4" s="271" t="s">
        <v>161</v>
      </c>
      <c r="C4" s="271"/>
      <c r="D4" s="271"/>
      <c r="E4" s="271"/>
      <c r="F4" s="271"/>
      <c r="G4" s="271"/>
      <c r="H4" s="271"/>
      <c r="I4" s="271"/>
      <c r="J4" s="152"/>
    </row>
    <row r="5" spans="2:11" ht="29.25" customHeight="1">
      <c r="B5" s="271" t="s">
        <v>147</v>
      </c>
      <c r="C5" s="271"/>
      <c r="D5" s="271"/>
      <c r="E5" s="271"/>
      <c r="F5" s="271"/>
      <c r="G5" s="271"/>
      <c r="H5" s="271"/>
      <c r="I5" s="271"/>
      <c r="J5" s="152"/>
    </row>
    <row r="6" spans="2:11" ht="18" customHeight="1">
      <c r="B6" s="269" t="s">
        <v>146</v>
      </c>
      <c r="C6" s="269"/>
      <c r="D6" s="269"/>
      <c r="E6" s="269"/>
      <c r="F6" s="269"/>
      <c r="G6" s="269"/>
      <c r="H6" s="269"/>
      <c r="I6" s="269"/>
      <c r="J6" s="152"/>
    </row>
    <row r="7" spans="2:11" ht="34.5" customHeight="1">
      <c r="B7" s="269" t="s">
        <v>148</v>
      </c>
      <c r="C7" s="269"/>
      <c r="D7" s="269"/>
      <c r="E7" s="269"/>
      <c r="F7" s="269"/>
      <c r="G7" s="269"/>
      <c r="H7" s="269"/>
      <c r="I7" s="269"/>
      <c r="J7" s="152"/>
    </row>
    <row r="8" spans="2:11" ht="34.5" customHeight="1">
      <c r="B8" s="269" t="s">
        <v>150</v>
      </c>
      <c r="C8" s="269"/>
      <c r="D8" s="269"/>
      <c r="E8" s="269"/>
      <c r="F8" s="269"/>
      <c r="G8" s="269"/>
      <c r="H8" s="269"/>
      <c r="I8" s="269"/>
      <c r="J8" s="152"/>
    </row>
    <row r="9" spans="2:11">
      <c r="B9" s="269" t="s">
        <v>222</v>
      </c>
      <c r="C9" s="269"/>
      <c r="D9" s="269"/>
      <c r="E9" s="269"/>
      <c r="F9" s="269"/>
      <c r="G9" s="269"/>
      <c r="H9" s="269"/>
      <c r="I9" s="269"/>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8"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topLeftCell="A16" zoomScale="60" zoomScaleNormal="80"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272" t="s">
        <v>55</v>
      </c>
      <c r="C2" s="272"/>
      <c r="D2" s="272"/>
    </row>
    <row r="3" spans="2:4">
      <c r="B3" s="6"/>
      <c r="C3" s="50"/>
    </row>
    <row r="4" spans="2:4">
      <c r="B4" s="22" t="s">
        <v>54</v>
      </c>
      <c r="C4" s="22" t="s">
        <v>51</v>
      </c>
      <c r="D4" s="21" t="s">
        <v>50</v>
      </c>
    </row>
    <row r="5" spans="2:4" ht="8.25" customHeight="1">
      <c r="B5" s="32"/>
      <c r="C5" s="19"/>
      <c r="D5" s="18"/>
    </row>
    <row r="6" spans="2:4">
      <c r="B6" s="9">
        <v>1</v>
      </c>
      <c r="C6" s="51" t="s">
        <v>97</v>
      </c>
      <c r="D6" s="26">
        <v>5</v>
      </c>
    </row>
    <row r="7" spans="2:4">
      <c r="B7" s="9">
        <v>2</v>
      </c>
      <c r="C7" s="51" t="s">
        <v>98</v>
      </c>
      <c r="D7" s="26">
        <v>5</v>
      </c>
    </row>
    <row r="8" spans="2:4">
      <c r="B8" s="9">
        <v>3</v>
      </c>
      <c r="C8" s="51" t="s">
        <v>118</v>
      </c>
      <c r="D8" s="26">
        <v>5</v>
      </c>
    </row>
    <row r="9" spans="2:4">
      <c r="B9" s="9">
        <v>4</v>
      </c>
      <c r="C9" s="51" t="s">
        <v>239</v>
      </c>
      <c r="D9" s="26">
        <v>5</v>
      </c>
    </row>
    <row r="10" spans="2:4">
      <c r="B10" s="9">
        <v>5</v>
      </c>
      <c r="C10" s="69" t="s">
        <v>163</v>
      </c>
      <c r="D10" s="26">
        <v>5</v>
      </c>
    </row>
    <row r="11" spans="2:4" ht="7.5" customHeight="1">
      <c r="B11" s="17"/>
      <c r="C11" s="16"/>
      <c r="D11" s="15"/>
    </row>
    <row r="12" spans="2:4">
      <c r="B12" s="22" t="s">
        <v>53</v>
      </c>
      <c r="C12" s="22" t="s">
        <v>51</v>
      </c>
      <c r="D12" s="21" t="s">
        <v>50</v>
      </c>
    </row>
    <row r="13" spans="2:4" ht="8.25" customHeight="1">
      <c r="B13" s="10"/>
      <c r="C13" s="12"/>
      <c r="D13" s="14"/>
    </row>
    <row r="14" spans="2:4">
      <c r="B14" s="10">
        <v>1</v>
      </c>
      <c r="C14" s="8" t="s">
        <v>190</v>
      </c>
      <c r="D14" s="27">
        <v>6</v>
      </c>
    </row>
    <row r="15" spans="2:4">
      <c r="B15" s="10">
        <v>2</v>
      </c>
      <c r="C15" s="8" t="s">
        <v>127</v>
      </c>
      <c r="D15" s="28">
        <v>7</v>
      </c>
    </row>
    <row r="16" spans="2:4">
      <c r="B16" s="10">
        <v>3</v>
      </c>
      <c r="C16" s="8" t="s">
        <v>126</v>
      </c>
      <c r="D16" s="28">
        <v>8</v>
      </c>
    </row>
    <row r="17" spans="2:4">
      <c r="B17" s="10">
        <v>4</v>
      </c>
      <c r="C17" s="8" t="s">
        <v>99</v>
      </c>
      <c r="D17" s="28">
        <v>9</v>
      </c>
    </row>
    <row r="18" spans="2:4">
      <c r="B18" s="10">
        <v>5</v>
      </c>
      <c r="C18" s="8" t="s">
        <v>132</v>
      </c>
      <c r="D18" s="28">
        <v>10</v>
      </c>
    </row>
    <row r="19" spans="2:4">
      <c r="B19" s="10">
        <v>6</v>
      </c>
      <c r="C19" s="8" t="s">
        <v>113</v>
      </c>
      <c r="D19" s="28">
        <v>11</v>
      </c>
    </row>
    <row r="20" spans="2:4">
      <c r="B20" s="10">
        <v>7</v>
      </c>
      <c r="C20" s="8" t="s">
        <v>48</v>
      </c>
      <c r="D20" s="27">
        <v>12</v>
      </c>
    </row>
    <row r="21" spans="2:4">
      <c r="B21" s="10">
        <v>8</v>
      </c>
      <c r="C21" s="8" t="s">
        <v>47</v>
      </c>
      <c r="D21" s="27">
        <v>13</v>
      </c>
    </row>
    <row r="22" spans="2:4">
      <c r="B22" s="10">
        <v>9</v>
      </c>
      <c r="C22" s="8" t="s">
        <v>46</v>
      </c>
      <c r="D22" s="27">
        <v>14</v>
      </c>
    </row>
    <row r="23" spans="2:4" ht="12.55" customHeight="1">
      <c r="B23" s="10">
        <v>10</v>
      </c>
      <c r="C23" s="8" t="s">
        <v>180</v>
      </c>
      <c r="D23" s="130">
        <v>15</v>
      </c>
    </row>
    <row r="24" spans="2:4">
      <c r="B24" s="10">
        <v>11</v>
      </c>
      <c r="C24" s="8" t="s">
        <v>164</v>
      </c>
      <c r="D24" s="27">
        <v>16</v>
      </c>
    </row>
    <row r="25" spans="2:4">
      <c r="B25" s="10">
        <v>12</v>
      </c>
      <c r="C25" s="8" t="s">
        <v>165</v>
      </c>
      <c r="D25" s="27">
        <v>17</v>
      </c>
    </row>
    <row r="26" spans="2:4" ht="6.75" customHeight="1">
      <c r="B26" s="10"/>
      <c r="C26" s="12"/>
      <c r="D26" s="11"/>
    </row>
    <row r="27" spans="2:4">
      <c r="B27" s="22" t="s">
        <v>52</v>
      </c>
      <c r="C27" s="23" t="s">
        <v>51</v>
      </c>
      <c r="D27" s="21" t="s">
        <v>50</v>
      </c>
    </row>
    <row r="28" spans="2:4" ht="7.5" customHeight="1">
      <c r="B28" s="13"/>
      <c r="C28" s="12"/>
      <c r="D28" s="11"/>
    </row>
    <row r="29" spans="2:4">
      <c r="B29" s="10">
        <v>1</v>
      </c>
      <c r="C29" s="24" t="s">
        <v>123</v>
      </c>
      <c r="D29" s="27">
        <v>6</v>
      </c>
    </row>
    <row r="30" spans="2:4">
      <c r="B30" s="10">
        <v>2</v>
      </c>
      <c r="C30" s="6" t="s">
        <v>191</v>
      </c>
      <c r="D30" s="27">
        <v>7</v>
      </c>
    </row>
    <row r="31" spans="2:4">
      <c r="B31" s="10">
        <v>3</v>
      </c>
      <c r="C31" s="6" t="s">
        <v>129</v>
      </c>
      <c r="D31" s="27">
        <v>8</v>
      </c>
    </row>
    <row r="32" spans="2:4">
      <c r="B32" s="10">
        <v>4</v>
      </c>
      <c r="C32" s="6" t="s">
        <v>199</v>
      </c>
      <c r="D32" s="28">
        <v>9</v>
      </c>
    </row>
    <row r="33" spans="2:4">
      <c r="B33" s="10">
        <v>5</v>
      </c>
      <c r="C33" s="8" t="s">
        <v>133</v>
      </c>
      <c r="D33" s="28">
        <v>10</v>
      </c>
    </row>
    <row r="34" spans="2:4">
      <c r="B34" s="10">
        <v>6</v>
      </c>
      <c r="C34" s="8" t="s">
        <v>134</v>
      </c>
      <c r="D34" s="28">
        <v>10</v>
      </c>
    </row>
    <row r="35" spans="2:4">
      <c r="B35" s="10">
        <v>7</v>
      </c>
      <c r="C35" s="6" t="s">
        <v>49</v>
      </c>
      <c r="D35" s="28">
        <v>11</v>
      </c>
    </row>
    <row r="36" spans="2:4">
      <c r="B36" s="10">
        <v>8</v>
      </c>
      <c r="C36" s="6" t="s">
        <v>48</v>
      </c>
      <c r="D36" s="27">
        <v>12</v>
      </c>
    </row>
    <row r="37" spans="2:4">
      <c r="B37" s="10">
        <v>9</v>
      </c>
      <c r="C37" s="6" t="s">
        <v>47</v>
      </c>
      <c r="D37" s="27">
        <v>13</v>
      </c>
    </row>
    <row r="38" spans="2:4">
      <c r="B38" s="10">
        <v>10</v>
      </c>
      <c r="C38" s="6" t="s">
        <v>46</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tabSelected="1" view="pageBreakPreview" zoomScaleNormal="90" zoomScaleSheetLayoutView="100" zoomScalePageLayoutView="80" workbookViewId="0">
      <selection activeCell="B2" sqref="B2:J2"/>
    </sheetView>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279" t="s">
        <v>141</v>
      </c>
      <c r="C2" s="279"/>
      <c r="D2" s="279"/>
      <c r="E2" s="279"/>
      <c r="F2" s="279"/>
      <c r="G2" s="279"/>
      <c r="H2" s="279"/>
      <c r="I2" s="279"/>
      <c r="J2" s="279"/>
      <c r="K2" s="113"/>
      <c r="L2" s="52" t="s">
        <v>135</v>
      </c>
    </row>
    <row r="3" spans="2:12" ht="16.5" customHeight="1">
      <c r="B3" s="232"/>
      <c r="C3" s="232"/>
      <c r="D3" s="232"/>
      <c r="E3" s="232"/>
      <c r="F3" s="232"/>
      <c r="G3" s="232"/>
      <c r="H3" s="232"/>
      <c r="I3" s="232"/>
      <c r="J3" s="232"/>
      <c r="K3" s="233"/>
      <c r="L3" s="52"/>
    </row>
    <row r="4" spans="2:12" s="262" customFormat="1" ht="120" customHeight="1">
      <c r="B4" s="280" t="s">
        <v>271</v>
      </c>
      <c r="C4" s="280"/>
      <c r="D4" s="280"/>
      <c r="E4" s="280"/>
      <c r="F4" s="280"/>
      <c r="G4" s="280"/>
      <c r="H4" s="280"/>
      <c r="I4" s="280"/>
      <c r="J4" s="280"/>
      <c r="K4" s="114"/>
    </row>
    <row r="5" spans="2:12" ht="124.3" customHeight="1">
      <c r="B5" s="280" t="s">
        <v>264</v>
      </c>
      <c r="C5" s="280"/>
      <c r="D5" s="280"/>
      <c r="E5" s="280"/>
      <c r="F5" s="280"/>
      <c r="G5" s="280"/>
      <c r="H5" s="280"/>
      <c r="I5" s="280"/>
      <c r="J5" s="280"/>
      <c r="K5" s="114"/>
    </row>
    <row r="6" spans="2:12" ht="226.3" customHeight="1">
      <c r="B6" s="280" t="s">
        <v>265</v>
      </c>
      <c r="C6" s="280"/>
      <c r="D6" s="280"/>
      <c r="E6" s="280"/>
      <c r="F6" s="280"/>
      <c r="G6" s="280"/>
      <c r="H6" s="280"/>
      <c r="I6" s="280"/>
      <c r="J6" s="280"/>
      <c r="K6" s="114"/>
    </row>
    <row r="7" spans="2:12" ht="181.3" customHeight="1">
      <c r="B7" s="281" t="s">
        <v>257</v>
      </c>
      <c r="C7" s="281"/>
      <c r="D7" s="281"/>
      <c r="E7" s="281"/>
      <c r="F7" s="281"/>
      <c r="G7" s="281"/>
      <c r="H7" s="281"/>
      <c r="I7" s="281"/>
      <c r="J7" s="281"/>
      <c r="K7" s="114"/>
    </row>
    <row r="8" spans="2:12" ht="134.15" customHeight="1">
      <c r="B8" s="280" t="s">
        <v>268</v>
      </c>
      <c r="C8" s="280"/>
      <c r="D8" s="280"/>
      <c r="E8" s="280"/>
      <c r="F8" s="280"/>
      <c r="G8" s="280"/>
      <c r="H8" s="280"/>
      <c r="I8" s="280"/>
      <c r="J8" s="280"/>
    </row>
    <row r="9" spans="2:12" ht="105.45" customHeight="1">
      <c r="B9" s="273" t="s">
        <v>240</v>
      </c>
      <c r="C9" s="274"/>
      <c r="D9" s="274"/>
      <c r="E9" s="274"/>
      <c r="F9" s="274"/>
      <c r="G9" s="274"/>
      <c r="H9" s="274"/>
      <c r="I9" s="274"/>
      <c r="J9" s="275"/>
    </row>
    <row r="10" spans="2:12" ht="14.6">
      <c r="B10" s="276" t="s">
        <v>231</v>
      </c>
      <c r="C10" s="277"/>
      <c r="D10" s="277"/>
      <c r="E10" s="277"/>
      <c r="F10" s="277"/>
      <c r="G10" s="277"/>
      <c r="H10" s="277"/>
      <c r="I10" s="277"/>
      <c r="J10" s="278"/>
    </row>
    <row r="11" spans="2:12">
      <c r="B11" s="251"/>
      <c r="C11" s="252"/>
      <c r="D11" s="252"/>
      <c r="E11" s="252"/>
      <c r="F11" s="252"/>
      <c r="G11" s="252"/>
      <c r="H11" s="252"/>
      <c r="I11" s="252"/>
      <c r="J11" s="253"/>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6"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90" zoomScaleNormal="90" zoomScaleSheetLayoutView="90" zoomScalePageLayoutView="125" workbookViewId="0">
      <selection activeCell="N43" sqref="N43"/>
    </sheetView>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286" t="s">
        <v>56</v>
      </c>
      <c r="C2" s="286"/>
      <c r="D2" s="286"/>
      <c r="E2" s="286"/>
      <c r="F2" s="286"/>
      <c r="G2" s="286"/>
      <c r="I2" s="40" t="s">
        <v>135</v>
      </c>
    </row>
    <row r="3" spans="2:9" ht="12.75" customHeight="1">
      <c r="B3" s="286" t="s">
        <v>122</v>
      </c>
      <c r="C3" s="286"/>
      <c r="D3" s="286"/>
      <c r="E3" s="286"/>
      <c r="F3" s="286"/>
      <c r="G3" s="286"/>
    </row>
    <row r="4" spans="2:9">
      <c r="B4" s="286" t="s">
        <v>209</v>
      </c>
      <c r="C4" s="286"/>
      <c r="D4" s="286"/>
      <c r="E4" s="286"/>
      <c r="F4" s="286"/>
      <c r="G4" s="286"/>
    </row>
    <row r="5" spans="2:9">
      <c r="B5" s="2"/>
      <c r="C5" s="2"/>
      <c r="D5" s="2"/>
      <c r="E5" s="2"/>
      <c r="F5" s="2"/>
      <c r="G5" s="2"/>
      <c r="I5" s="109"/>
    </row>
    <row r="6" spans="2:9">
      <c r="B6" s="284" t="s">
        <v>45</v>
      </c>
      <c r="C6" s="283" t="s">
        <v>44</v>
      </c>
      <c r="D6" s="283"/>
      <c r="E6" s="283"/>
      <c r="F6" s="283" t="s">
        <v>43</v>
      </c>
      <c r="G6" s="283"/>
      <c r="I6" s="109"/>
    </row>
    <row r="7" spans="2:9">
      <c r="B7" s="285"/>
      <c r="C7" s="165">
        <v>2017</v>
      </c>
      <c r="D7" s="164">
        <v>2018</v>
      </c>
      <c r="E7" s="164">
        <v>2019</v>
      </c>
      <c r="F7" s="185" t="s">
        <v>42</v>
      </c>
      <c r="G7" s="185" t="s">
        <v>41</v>
      </c>
    </row>
    <row r="8" spans="2:9">
      <c r="B8" s="78" t="s">
        <v>40</v>
      </c>
      <c r="C8" s="240">
        <v>3649.8039034301619</v>
      </c>
      <c r="D8" s="240">
        <v>7976.7941188395216</v>
      </c>
      <c r="E8" s="240">
        <v>4426.6851291205812</v>
      </c>
      <c r="F8" s="110">
        <f>(E8/D19-1)*100</f>
        <v>-14.261207444541391</v>
      </c>
      <c r="G8" s="110">
        <f t="shared" ref="G8" si="0">(E8/D8-1)*100</f>
        <v>-44.505460926142305</v>
      </c>
    </row>
    <row r="9" spans="2:9">
      <c r="B9" s="79" t="s">
        <v>39</v>
      </c>
      <c r="C9" s="241">
        <v>4210.5750441630807</v>
      </c>
      <c r="D9" s="241">
        <v>7386.0482005676686</v>
      </c>
      <c r="E9" s="241">
        <v>5868.5170962501034</v>
      </c>
      <c r="F9" s="110">
        <f>(E9/E8-1)*100</f>
        <v>32.571369434987595</v>
      </c>
      <c r="G9" s="110">
        <f t="shared" ref="G9" si="1">(E9/D9-1)*100</f>
        <v>-20.545913905638102</v>
      </c>
    </row>
    <row r="10" spans="2:9">
      <c r="B10" s="79" t="s">
        <v>38</v>
      </c>
      <c r="C10" s="241">
        <v>4419.1887260479079</v>
      </c>
      <c r="D10" s="241">
        <v>7621.296860804714</v>
      </c>
      <c r="E10" s="241">
        <v>5800.1297155858929</v>
      </c>
      <c r="F10" s="110">
        <f>(E10/E9-1)*100</f>
        <v>-1.1653264281688669</v>
      </c>
      <c r="G10" s="110">
        <f t="shared" ref="G10" si="2">(E10/D10-1)*100</f>
        <v>-23.895764441152188</v>
      </c>
    </row>
    <row r="11" spans="2:9">
      <c r="B11" s="79" t="s">
        <v>37</v>
      </c>
      <c r="C11" s="241">
        <v>4218.045080392988</v>
      </c>
      <c r="D11" s="241">
        <v>7169.2904729380289</v>
      </c>
      <c r="E11" s="242"/>
      <c r="F11" s="110"/>
      <c r="G11" s="110"/>
    </row>
    <row r="12" spans="2:9">
      <c r="B12" s="79" t="s">
        <v>36</v>
      </c>
      <c r="C12" s="241">
        <v>4293.8489268546818</v>
      </c>
      <c r="D12" s="241">
        <v>6467.8749860272064</v>
      </c>
      <c r="E12" s="242"/>
      <c r="F12" s="110"/>
      <c r="G12" s="110"/>
    </row>
    <row r="13" spans="2:9">
      <c r="B13" s="79" t="s">
        <v>35</v>
      </c>
      <c r="C13" s="241">
        <v>3778.7463022463317</v>
      </c>
      <c r="D13" s="241">
        <v>6864.28954335664</v>
      </c>
      <c r="E13" s="241"/>
      <c r="F13" s="110"/>
      <c r="G13" s="110"/>
    </row>
    <row r="14" spans="2:9">
      <c r="B14" s="79" t="s">
        <v>34</v>
      </c>
      <c r="C14" s="241">
        <v>3934.1468877263478</v>
      </c>
      <c r="D14" s="241">
        <v>7022.6052558737429</v>
      </c>
      <c r="E14" s="242"/>
      <c r="F14" s="110"/>
      <c r="G14" s="110"/>
    </row>
    <row r="15" spans="2:9">
      <c r="B15" s="79" t="s">
        <v>33</v>
      </c>
      <c r="C15" s="241">
        <v>3813.1342349857005</v>
      </c>
      <c r="D15" s="241">
        <v>9325.9284041466872</v>
      </c>
      <c r="E15" s="242"/>
      <c r="F15" s="110"/>
      <c r="G15" s="110"/>
    </row>
    <row r="16" spans="2:9">
      <c r="B16" s="79" t="s">
        <v>32</v>
      </c>
      <c r="C16" s="241">
        <v>4307.8244704163626</v>
      </c>
      <c r="D16" s="241">
        <v>11971.777374859341</v>
      </c>
      <c r="E16" s="241"/>
      <c r="F16" s="110"/>
      <c r="G16" s="110"/>
    </row>
    <row r="17" spans="2:9">
      <c r="B17" s="79" t="s">
        <v>31</v>
      </c>
      <c r="C17" s="241">
        <v>4391.534614620974</v>
      </c>
      <c r="D17" s="241">
        <v>14486.091536332786</v>
      </c>
      <c r="E17" s="241"/>
      <c r="F17" s="110"/>
      <c r="G17" s="110"/>
    </row>
    <row r="18" spans="2:9">
      <c r="B18" s="79" t="s">
        <v>30</v>
      </c>
      <c r="C18" s="241">
        <v>6788.0859724450893</v>
      </c>
      <c r="D18" s="241">
        <v>9852.8230928128323</v>
      </c>
      <c r="E18" s="241"/>
      <c r="F18" s="110"/>
      <c r="G18" s="110"/>
    </row>
    <row r="19" spans="2:9">
      <c r="B19" s="2" t="s">
        <v>29</v>
      </c>
      <c r="C19" s="243">
        <v>8184.0223490930721</v>
      </c>
      <c r="D19" s="243">
        <v>5162.9898173073279</v>
      </c>
      <c r="E19" s="243"/>
      <c r="F19" s="110"/>
      <c r="G19" s="110"/>
    </row>
    <row r="20" spans="2:9">
      <c r="B20" s="4" t="s">
        <v>196</v>
      </c>
      <c r="C20" s="244">
        <f>AVERAGE(C8:C19)</f>
        <v>4665.7463760352248</v>
      </c>
      <c r="D20" s="244">
        <f>AVERAGE(D8:D19)</f>
        <v>8442.3174719888739</v>
      </c>
      <c r="E20" s="244">
        <f>AVERAGE(E8:E19)</f>
        <v>5365.1106469855258</v>
      </c>
      <c r="F20" s="111"/>
      <c r="G20" s="111">
        <f t="shared" ref="G20" si="3">(E20/D20-1)*100</f>
        <v>-36.449788049470357</v>
      </c>
    </row>
    <row r="21" spans="2:9">
      <c r="B21" s="3" t="s">
        <v>261</v>
      </c>
      <c r="C21" s="245">
        <f>AVERAGE(C8:C10)</f>
        <v>4093.1892245470503</v>
      </c>
      <c r="D21" s="245">
        <f>AVERAGE(D8:D10)</f>
        <v>7661.3797267373011</v>
      </c>
      <c r="E21" s="245">
        <f>AVERAGE(E8:E10)</f>
        <v>5365.1106469855258</v>
      </c>
      <c r="F21" s="112"/>
      <c r="G21" s="112">
        <f>(E21/D21-1)*100</f>
        <v>-29.972004542968545</v>
      </c>
    </row>
    <row r="22" spans="2:9" ht="82.3" customHeight="1">
      <c r="B22" s="282" t="s">
        <v>224</v>
      </c>
      <c r="C22" s="282"/>
      <c r="D22" s="282"/>
      <c r="E22" s="282"/>
      <c r="F22" s="282"/>
      <c r="G22" s="282"/>
      <c r="H22" s="169"/>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topLeftCell="A34" zoomScale="60" zoomScaleNormal="80" workbookViewId="0">
      <selection activeCell="P54" sqref="P54"/>
    </sheetView>
  </sheetViews>
  <sheetFormatPr baseColWidth="10" defaultColWidth="10.84375" defaultRowHeight="12.45"/>
  <cols>
    <col min="1" max="1" width="1.3828125" style="160" customWidth="1"/>
    <col min="2" max="2" width="8.3828125" style="160" bestFit="1" customWidth="1"/>
    <col min="3" max="13" width="10.765625" style="160" customWidth="1"/>
    <col min="14" max="16384" width="10.84375" style="160"/>
  </cols>
  <sheetData>
    <row r="1" spans="2:14" ht="6.75" customHeight="1"/>
    <row r="2" spans="2:14">
      <c r="B2" s="287" t="s">
        <v>57</v>
      </c>
      <c r="C2" s="287"/>
      <c r="D2" s="287"/>
      <c r="E2" s="287"/>
      <c r="F2" s="287"/>
      <c r="G2" s="287"/>
      <c r="H2" s="287"/>
      <c r="I2" s="287"/>
      <c r="J2" s="287"/>
      <c r="K2" s="287"/>
      <c r="L2" s="261"/>
      <c r="N2" s="40" t="s">
        <v>135</v>
      </c>
    </row>
    <row r="3" spans="2:14">
      <c r="B3" s="287" t="s">
        <v>127</v>
      </c>
      <c r="C3" s="287"/>
      <c r="D3" s="287"/>
      <c r="E3" s="287"/>
      <c r="F3" s="287"/>
      <c r="G3" s="287"/>
      <c r="H3" s="287"/>
      <c r="I3" s="287"/>
      <c r="J3" s="287"/>
      <c r="K3" s="287"/>
      <c r="L3" s="261"/>
      <c r="M3" s="164"/>
    </row>
    <row r="4" spans="2:14">
      <c r="B4" s="287" t="s">
        <v>209</v>
      </c>
      <c r="C4" s="287"/>
      <c r="D4" s="287"/>
      <c r="E4" s="287"/>
      <c r="F4" s="287"/>
      <c r="G4" s="287"/>
      <c r="H4" s="287"/>
      <c r="I4" s="287"/>
      <c r="J4" s="287"/>
      <c r="K4" s="287"/>
      <c r="L4" s="261"/>
      <c r="M4" s="164"/>
    </row>
    <row r="5" spans="2:14" ht="28.75" customHeight="1">
      <c r="B5" s="49" t="s">
        <v>210</v>
      </c>
      <c r="C5" s="70" t="s">
        <v>60</v>
      </c>
      <c r="D5" s="70" t="s">
        <v>114</v>
      </c>
      <c r="E5" s="70" t="s">
        <v>211</v>
      </c>
      <c r="F5" s="70" t="s">
        <v>212</v>
      </c>
      <c r="G5" s="70" t="s">
        <v>213</v>
      </c>
      <c r="H5" s="70" t="s">
        <v>214</v>
      </c>
      <c r="I5" s="70" t="s">
        <v>120</v>
      </c>
      <c r="J5" s="70" t="s">
        <v>143</v>
      </c>
      <c r="K5" s="70" t="s">
        <v>249</v>
      </c>
      <c r="L5" s="70" t="s">
        <v>256</v>
      </c>
      <c r="M5" s="70" t="s">
        <v>66</v>
      </c>
    </row>
    <row r="6" spans="2:14">
      <c r="B6" s="76">
        <v>43521</v>
      </c>
      <c r="C6" s="105">
        <v>6490.3155339805826</v>
      </c>
      <c r="D6" s="105">
        <v>6250</v>
      </c>
      <c r="E6" s="105"/>
      <c r="F6" s="105"/>
      <c r="G6" s="105">
        <v>5982.2736156351793</v>
      </c>
      <c r="H6" s="105"/>
      <c r="I6" s="105"/>
      <c r="J6" s="204">
        <v>5763.8012422360252</v>
      </c>
      <c r="K6" s="105"/>
      <c r="L6" s="204"/>
      <c r="M6" s="105">
        <v>6136.6203630623522</v>
      </c>
    </row>
    <row r="7" spans="2:14">
      <c r="B7" s="77">
        <v>43522</v>
      </c>
      <c r="C7" s="73">
        <v>5725.9900452488691</v>
      </c>
      <c r="D7" s="73">
        <v>6250</v>
      </c>
      <c r="E7" s="73">
        <v>5500</v>
      </c>
      <c r="F7" s="73"/>
      <c r="G7" s="73">
        <v>5595.4250734573943</v>
      </c>
      <c r="H7" s="73"/>
      <c r="I7" s="73"/>
      <c r="J7" s="73">
        <v>5758</v>
      </c>
      <c r="K7" s="73"/>
      <c r="L7" s="73"/>
      <c r="M7" s="73">
        <v>5687.6758436944938</v>
      </c>
    </row>
    <row r="8" spans="2:14">
      <c r="B8" s="77">
        <v>43523</v>
      </c>
      <c r="C8" s="73">
        <v>5743.7736720554276</v>
      </c>
      <c r="D8" s="73">
        <v>7096.1538461538457</v>
      </c>
      <c r="E8" s="73">
        <v>5500</v>
      </c>
      <c r="F8" s="73"/>
      <c r="G8" s="73">
        <v>5513.758683729433</v>
      </c>
      <c r="H8" s="73"/>
      <c r="I8" s="73"/>
      <c r="J8" s="73">
        <v>5553.2589285714284</v>
      </c>
      <c r="K8" s="73"/>
      <c r="L8" s="73"/>
      <c r="M8" s="73">
        <v>5933.6437466161342</v>
      </c>
    </row>
    <row r="9" spans="2:14">
      <c r="B9" s="77">
        <v>43524</v>
      </c>
      <c r="C9" s="73">
        <v>5410.9842519685035</v>
      </c>
      <c r="D9" s="73">
        <v>5750</v>
      </c>
      <c r="E9" s="73">
        <v>5500</v>
      </c>
      <c r="F9" s="73"/>
      <c r="G9" s="73">
        <v>5597.616600790514</v>
      </c>
      <c r="H9" s="73"/>
      <c r="I9" s="73"/>
      <c r="J9" s="73">
        <v>5743.6331360946742</v>
      </c>
      <c r="K9" s="73"/>
      <c r="L9" s="73"/>
      <c r="M9" s="73">
        <v>5547.8825992430957</v>
      </c>
    </row>
    <row r="10" spans="2:14">
      <c r="B10" s="77">
        <v>43525</v>
      </c>
      <c r="C10" s="73">
        <v>5652.9501039501038</v>
      </c>
      <c r="D10" s="73">
        <v>6250</v>
      </c>
      <c r="E10" s="73">
        <v>5500</v>
      </c>
      <c r="F10" s="73"/>
      <c r="G10" s="73">
        <v>5725.9101123595501</v>
      </c>
      <c r="H10" s="73"/>
      <c r="I10" s="73"/>
      <c r="J10" s="73">
        <v>5614.5345080763582</v>
      </c>
      <c r="K10" s="73"/>
      <c r="L10" s="73"/>
      <c r="M10" s="73">
        <v>5689.3837137569399</v>
      </c>
    </row>
    <row r="11" spans="2:14">
      <c r="B11" s="77">
        <v>43528</v>
      </c>
      <c r="C11" s="73">
        <v>6030.9948542024013</v>
      </c>
      <c r="D11" s="73">
        <v>7783</v>
      </c>
      <c r="E11" s="73">
        <v>5000</v>
      </c>
      <c r="F11" s="73"/>
      <c r="G11" s="73">
        <v>5777.8872458410351</v>
      </c>
      <c r="H11" s="73"/>
      <c r="I11" s="73"/>
      <c r="J11" s="73">
        <v>5714.8257191201355</v>
      </c>
      <c r="K11" s="73"/>
      <c r="L11" s="73"/>
      <c r="M11" s="73">
        <v>5954.7694805194806</v>
      </c>
    </row>
    <row r="12" spans="2:14">
      <c r="B12" s="77">
        <v>43529</v>
      </c>
      <c r="C12" s="73">
        <v>6120.5964010282778</v>
      </c>
      <c r="D12" s="73"/>
      <c r="E12" s="73">
        <v>5000</v>
      </c>
      <c r="F12" s="73"/>
      <c r="G12" s="73">
        <v>5694.3388305847075</v>
      </c>
      <c r="H12" s="73"/>
      <c r="I12" s="73">
        <v>6000</v>
      </c>
      <c r="J12" s="73">
        <v>5366.846590909091</v>
      </c>
      <c r="K12" s="73"/>
      <c r="L12" s="73"/>
      <c r="M12" s="73">
        <v>5855.0320823244556</v>
      </c>
    </row>
    <row r="13" spans="2:14">
      <c r="B13" s="77">
        <v>43530</v>
      </c>
      <c r="C13" s="73">
        <v>5602.4804381846634</v>
      </c>
      <c r="D13" s="73"/>
      <c r="E13" s="73">
        <v>5000</v>
      </c>
      <c r="F13" s="73"/>
      <c r="G13" s="73">
        <v>5333.0675105485234</v>
      </c>
      <c r="H13" s="73"/>
      <c r="I13" s="73">
        <v>5696</v>
      </c>
      <c r="J13" s="73">
        <v>5415.3502824858761</v>
      </c>
      <c r="K13" s="73"/>
      <c r="L13" s="73"/>
      <c r="M13" s="73">
        <v>5507.6695869837295</v>
      </c>
    </row>
    <row r="14" spans="2:14">
      <c r="B14" s="77">
        <v>43531</v>
      </c>
      <c r="C14" s="73">
        <v>6251.4766355140191</v>
      </c>
      <c r="D14" s="73"/>
      <c r="E14" s="73">
        <v>5000</v>
      </c>
      <c r="F14" s="73"/>
      <c r="G14" s="73">
        <v>5819.1155433287486</v>
      </c>
      <c r="H14" s="73"/>
      <c r="I14" s="73">
        <v>7526</v>
      </c>
      <c r="J14" s="73">
        <v>6003.1728232189971</v>
      </c>
      <c r="K14" s="73"/>
      <c r="L14" s="73"/>
      <c r="M14" s="73">
        <v>6082.7561061946899</v>
      </c>
    </row>
    <row r="15" spans="2:14">
      <c r="B15" s="77">
        <v>43532</v>
      </c>
      <c r="C15" s="73">
        <v>6606.4606205250593</v>
      </c>
      <c r="D15" s="73"/>
      <c r="E15" s="73">
        <v>5000</v>
      </c>
      <c r="F15" s="73"/>
      <c r="G15" s="73">
        <v>6127.5569461827281</v>
      </c>
      <c r="H15" s="73"/>
      <c r="I15" s="73">
        <v>8000</v>
      </c>
      <c r="J15" s="73">
        <v>6525.5292740046834</v>
      </c>
      <c r="K15" s="73"/>
      <c r="L15" s="73"/>
      <c r="M15" s="73">
        <v>6388.336629001883</v>
      </c>
    </row>
    <row r="16" spans="2:14">
      <c r="B16" s="77">
        <v>43535</v>
      </c>
      <c r="C16" s="73">
        <v>6586.1829521829522</v>
      </c>
      <c r="D16" s="73"/>
      <c r="E16" s="73"/>
      <c r="F16" s="73"/>
      <c r="G16" s="73">
        <v>5963.4513888888887</v>
      </c>
      <c r="H16" s="73"/>
      <c r="I16" s="73">
        <v>7000</v>
      </c>
      <c r="J16" s="73">
        <v>6558.0843881856545</v>
      </c>
      <c r="K16" s="73"/>
      <c r="L16" s="73"/>
      <c r="M16" s="73">
        <v>6381.4484679665738</v>
      </c>
    </row>
    <row r="17" spans="2:13">
      <c r="B17" s="77">
        <v>43536</v>
      </c>
      <c r="C17" s="73">
        <v>6298.8811445341162</v>
      </c>
      <c r="D17" s="73"/>
      <c r="E17" s="73"/>
      <c r="F17" s="73"/>
      <c r="G17" s="73">
        <v>5728.3732928679819</v>
      </c>
      <c r="H17" s="73"/>
      <c r="I17" s="73">
        <v>7429</v>
      </c>
      <c r="J17" s="73">
        <v>5859.9586877278252</v>
      </c>
      <c r="K17" s="73"/>
      <c r="L17" s="73"/>
      <c r="M17" s="73">
        <v>6056.6437500000002</v>
      </c>
    </row>
    <row r="18" spans="2:13">
      <c r="B18" s="77">
        <v>43537</v>
      </c>
      <c r="C18" s="73">
        <v>6252.046875</v>
      </c>
      <c r="D18" s="73"/>
      <c r="E18" s="73"/>
      <c r="F18" s="73"/>
      <c r="G18" s="73">
        <v>5934.4481132075471</v>
      </c>
      <c r="H18" s="73"/>
      <c r="I18" s="73">
        <v>7415</v>
      </c>
      <c r="J18" s="73">
        <v>5949.419847328244</v>
      </c>
      <c r="K18" s="73"/>
      <c r="L18" s="73"/>
      <c r="M18" s="73">
        <v>6053.4764556962027</v>
      </c>
    </row>
    <row r="19" spans="2:13">
      <c r="B19" s="77">
        <v>43538</v>
      </c>
      <c r="C19" s="73">
        <v>5893.8986175115206</v>
      </c>
      <c r="D19" s="73">
        <v>8500</v>
      </c>
      <c r="E19" s="73"/>
      <c r="F19" s="73"/>
      <c r="G19" s="73">
        <v>5569.4886597938148</v>
      </c>
      <c r="H19" s="73"/>
      <c r="I19" s="73"/>
      <c r="J19" s="73">
        <v>5812.815750371471</v>
      </c>
      <c r="K19" s="73"/>
      <c r="L19" s="73"/>
      <c r="M19" s="73">
        <v>5919.4106862231538</v>
      </c>
    </row>
    <row r="20" spans="2:13">
      <c r="B20" s="77">
        <v>43539</v>
      </c>
      <c r="C20" s="73">
        <v>6640.2473763118442</v>
      </c>
      <c r="D20" s="73"/>
      <c r="E20" s="73"/>
      <c r="F20" s="73"/>
      <c r="G20" s="73">
        <v>5887.4012158054711</v>
      </c>
      <c r="H20" s="73"/>
      <c r="I20" s="73"/>
      <c r="J20" s="73">
        <v>5843.7663755458516</v>
      </c>
      <c r="K20" s="73"/>
      <c r="L20" s="73"/>
      <c r="M20" s="73">
        <v>6219.0130674002748</v>
      </c>
    </row>
    <row r="21" spans="2:13">
      <c r="B21" s="77">
        <v>43542</v>
      </c>
      <c r="C21" s="73">
        <v>5500.7104136947219</v>
      </c>
      <c r="D21" s="73"/>
      <c r="E21" s="73"/>
      <c r="F21" s="73"/>
      <c r="G21" s="73">
        <v>5292.7817460317465</v>
      </c>
      <c r="H21" s="73"/>
      <c r="I21" s="73"/>
      <c r="J21" s="73">
        <v>5495.7108792846502</v>
      </c>
      <c r="K21" s="73"/>
      <c r="L21" s="73"/>
      <c r="M21" s="73">
        <v>5443.0607675906185</v>
      </c>
    </row>
    <row r="22" spans="2:13">
      <c r="B22" s="77">
        <v>43543</v>
      </c>
      <c r="C22" s="73">
        <v>5886.4635603345278</v>
      </c>
      <c r="D22" s="73">
        <v>8786</v>
      </c>
      <c r="E22" s="73"/>
      <c r="F22" s="73"/>
      <c r="G22" s="73">
        <v>5047.2379642365886</v>
      </c>
      <c r="H22" s="73"/>
      <c r="I22" s="73"/>
      <c r="J22" s="73">
        <v>5447.4255765199159</v>
      </c>
      <c r="K22" s="73">
        <v>4700</v>
      </c>
      <c r="L22" s="73"/>
      <c r="M22" s="73">
        <v>5584.6097560975613</v>
      </c>
    </row>
    <row r="23" spans="2:13">
      <c r="B23" s="77">
        <v>43544</v>
      </c>
      <c r="C23" s="73">
        <v>5775.5698729582573</v>
      </c>
      <c r="D23" s="73"/>
      <c r="E23" s="73"/>
      <c r="F23" s="73"/>
      <c r="G23" s="73">
        <v>5266.762803234501</v>
      </c>
      <c r="H23" s="73"/>
      <c r="I23" s="73"/>
      <c r="J23" s="73">
        <v>5443.5423340961097</v>
      </c>
      <c r="K23" s="73"/>
      <c r="L23" s="73"/>
      <c r="M23" s="73">
        <v>5600.7722513089002</v>
      </c>
    </row>
    <row r="24" spans="2:13">
      <c r="B24" s="77">
        <v>43545</v>
      </c>
      <c r="C24" s="73">
        <v>5505.2113821138209</v>
      </c>
      <c r="D24" s="73"/>
      <c r="E24" s="73">
        <v>5000</v>
      </c>
      <c r="F24" s="73"/>
      <c r="G24" s="73">
        <v>5393.4747706422022</v>
      </c>
      <c r="H24" s="73"/>
      <c r="I24" s="73">
        <v>6000</v>
      </c>
      <c r="J24" s="73">
        <v>5414.7441749881118</v>
      </c>
      <c r="K24" s="73"/>
      <c r="L24" s="73"/>
      <c r="M24" s="73">
        <v>5437.1176825588409</v>
      </c>
    </row>
    <row r="25" spans="2:13">
      <c r="B25" s="77">
        <v>43546</v>
      </c>
      <c r="C25" s="73">
        <v>6127.7281105990787</v>
      </c>
      <c r="D25" s="73">
        <v>8750</v>
      </c>
      <c r="E25" s="73">
        <v>5000</v>
      </c>
      <c r="F25" s="73"/>
      <c r="G25" s="73">
        <v>5425.7927170868352</v>
      </c>
      <c r="H25" s="73">
        <v>6909.090909090909</v>
      </c>
      <c r="I25" s="73"/>
      <c r="J25" s="73">
        <v>5292.7001569858712</v>
      </c>
      <c r="K25" s="73"/>
      <c r="L25" s="73"/>
      <c r="M25" s="73">
        <v>5893.0874263261294</v>
      </c>
    </row>
    <row r="26" spans="2:13">
      <c r="B26" s="77">
        <v>43549</v>
      </c>
      <c r="C26" s="73">
        <v>6083.2763744427939</v>
      </c>
      <c r="D26" s="73"/>
      <c r="E26" s="73"/>
      <c r="F26" s="73"/>
      <c r="G26" s="73">
        <v>5121.8067226890753</v>
      </c>
      <c r="H26" s="73"/>
      <c r="I26" s="73"/>
      <c r="J26" s="73">
        <v>5318.0361757105948</v>
      </c>
      <c r="K26" s="73"/>
      <c r="L26" s="73"/>
      <c r="M26" s="73">
        <v>5595.961424332344</v>
      </c>
    </row>
    <row r="27" spans="2:13">
      <c r="B27" s="77">
        <v>43550</v>
      </c>
      <c r="C27" s="73">
        <v>6439.3720173535794</v>
      </c>
      <c r="D27" s="73"/>
      <c r="E27" s="73"/>
      <c r="F27" s="73"/>
      <c r="G27" s="73">
        <v>5100.6649484536083</v>
      </c>
      <c r="H27" s="73">
        <v>6429</v>
      </c>
      <c r="I27" s="73">
        <v>7000</v>
      </c>
      <c r="J27" s="73">
        <v>5350.8220858895702</v>
      </c>
      <c r="K27" s="73"/>
      <c r="L27" s="73"/>
      <c r="M27" s="73">
        <v>5692.1242672919107</v>
      </c>
    </row>
    <row r="28" spans="2:13">
      <c r="B28" s="77">
        <v>43551</v>
      </c>
      <c r="C28" s="73">
        <v>5418.0328467153286</v>
      </c>
      <c r="D28" s="73"/>
      <c r="E28" s="73"/>
      <c r="F28" s="73"/>
      <c r="G28" s="73">
        <v>4951.2109144542774</v>
      </c>
      <c r="H28" s="73">
        <v>6464</v>
      </c>
      <c r="I28" s="73"/>
      <c r="J28" s="73">
        <v>5479.4638157894733</v>
      </c>
      <c r="K28" s="73"/>
      <c r="L28" s="73"/>
      <c r="M28" s="73">
        <v>5283.839419978518</v>
      </c>
    </row>
    <row r="29" spans="2:13">
      <c r="B29" s="77">
        <v>43552</v>
      </c>
      <c r="C29" s="73">
        <v>5862.9792531120329</v>
      </c>
      <c r="D29" s="73"/>
      <c r="E29" s="73"/>
      <c r="F29" s="73"/>
      <c r="G29" s="73">
        <v>5119.5924006908463</v>
      </c>
      <c r="H29" s="73"/>
      <c r="I29" s="73"/>
      <c r="J29" s="73">
        <v>5684.9879638916755</v>
      </c>
      <c r="K29" s="73"/>
      <c r="L29" s="73"/>
      <c r="M29" s="73">
        <v>5598.5693779904304</v>
      </c>
    </row>
    <row r="30" spans="2:13">
      <c r="B30" s="77">
        <v>43553</v>
      </c>
      <c r="C30" s="73">
        <v>6062.0653594771238</v>
      </c>
      <c r="D30" s="73">
        <v>8750</v>
      </c>
      <c r="E30" s="73"/>
      <c r="F30" s="73"/>
      <c r="G30" s="73">
        <v>5305.5907230559342</v>
      </c>
      <c r="H30" s="73"/>
      <c r="I30" s="73"/>
      <c r="J30" s="73">
        <v>5290.2517985611512</v>
      </c>
      <c r="K30" s="73"/>
      <c r="L30" s="73"/>
      <c r="M30" s="73">
        <v>5679.9128289473683</v>
      </c>
    </row>
    <row r="31" spans="2:13">
      <c r="B31" s="77">
        <v>43556</v>
      </c>
      <c r="C31" s="73">
        <v>5733.1189320388348</v>
      </c>
      <c r="D31" s="73"/>
      <c r="E31" s="73"/>
      <c r="F31" s="73"/>
      <c r="G31" s="73">
        <v>4892.9157894736845</v>
      </c>
      <c r="H31" s="73"/>
      <c r="I31" s="73"/>
      <c r="J31" s="73">
        <v>5412.2972972972975</v>
      </c>
      <c r="K31" s="73"/>
      <c r="L31" s="73">
        <v>5000</v>
      </c>
      <c r="M31" s="73">
        <v>5370.5180878552974</v>
      </c>
    </row>
    <row r="32" spans="2:13">
      <c r="B32" s="77">
        <v>43557</v>
      </c>
      <c r="C32" s="73">
        <v>5397.7595581988107</v>
      </c>
      <c r="D32" s="73"/>
      <c r="E32" s="73"/>
      <c r="F32" s="73"/>
      <c r="G32" s="73">
        <v>5354.9907216494848</v>
      </c>
      <c r="H32" s="73"/>
      <c r="I32" s="73">
        <v>7500</v>
      </c>
      <c r="J32" s="73">
        <v>5390.2150776053213</v>
      </c>
      <c r="K32" s="73"/>
      <c r="L32" s="73"/>
      <c r="M32" s="73">
        <v>5404.6769406392696</v>
      </c>
    </row>
    <row r="33" spans="2:13">
      <c r="B33" s="77">
        <v>43558</v>
      </c>
      <c r="C33" s="73">
        <v>5445.4061624649858</v>
      </c>
      <c r="D33" s="73">
        <v>8500</v>
      </c>
      <c r="E33" s="73"/>
      <c r="F33" s="73"/>
      <c r="G33" s="73">
        <v>5029.7739463601529</v>
      </c>
      <c r="H33" s="73"/>
      <c r="I33" s="73"/>
      <c r="J33" s="73">
        <v>5710.5617021276594</v>
      </c>
      <c r="K33" s="73"/>
      <c r="L33" s="73"/>
      <c r="M33" s="73">
        <v>5523.6275933609959</v>
      </c>
    </row>
    <row r="34" spans="2:13">
      <c r="B34" s="77">
        <v>43559</v>
      </c>
      <c r="C34" s="73">
        <v>5836.4955401387515</v>
      </c>
      <c r="D34" s="73"/>
      <c r="E34" s="73"/>
      <c r="F34" s="73"/>
      <c r="G34" s="73">
        <v>5151.3952225841476</v>
      </c>
      <c r="H34" s="73"/>
      <c r="I34" s="73"/>
      <c r="J34" s="73">
        <v>6431.0885245901636</v>
      </c>
      <c r="K34" s="73"/>
      <c r="L34" s="73"/>
      <c r="M34" s="73">
        <v>5635.3203579418341</v>
      </c>
    </row>
    <row r="35" spans="2:13">
      <c r="B35" s="77">
        <v>43560</v>
      </c>
      <c r="C35" s="73">
        <v>5423.5650080256819</v>
      </c>
      <c r="D35" s="73"/>
      <c r="E35" s="73"/>
      <c r="F35" s="73"/>
      <c r="G35" s="73">
        <v>5268.7461773700306</v>
      </c>
      <c r="H35" s="73"/>
      <c r="I35" s="73">
        <v>7000</v>
      </c>
      <c r="J35" s="73">
        <v>5696.8275862068967</v>
      </c>
      <c r="K35" s="73"/>
      <c r="L35" s="263"/>
      <c r="M35" s="205">
        <v>5414.861514319341</v>
      </c>
    </row>
    <row r="36" spans="2:13" ht="69" customHeight="1">
      <c r="B36" s="288" t="s">
        <v>223</v>
      </c>
      <c r="C36" s="288"/>
      <c r="D36" s="288"/>
      <c r="E36" s="288"/>
      <c r="F36" s="288"/>
      <c r="G36" s="288"/>
      <c r="H36" s="288"/>
      <c r="I36" s="288"/>
      <c r="J36" s="288"/>
      <c r="K36" s="288"/>
      <c r="L36" s="288"/>
      <c r="M36" s="288"/>
    </row>
  </sheetData>
  <mergeCells count="4">
    <mergeCell ref="B2:K2"/>
    <mergeCell ref="B3:K3"/>
    <mergeCell ref="B4:K4"/>
    <mergeCell ref="B36:M36"/>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topLeftCell="A31" zoomScale="60" zoomScaleNormal="80" workbookViewId="0">
      <selection activeCell="P44" sqref="P44"/>
    </sheetView>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286" t="s">
        <v>104</v>
      </c>
      <c r="C2" s="286"/>
      <c r="D2" s="286"/>
      <c r="E2" s="286"/>
      <c r="F2" s="286"/>
      <c r="G2" s="286"/>
      <c r="H2" s="286"/>
      <c r="I2" s="286"/>
      <c r="J2" s="286"/>
      <c r="K2" s="286"/>
      <c r="L2" s="286"/>
      <c r="M2" s="286"/>
      <c r="N2" s="81"/>
      <c r="O2" s="40" t="s">
        <v>135</v>
      </c>
    </row>
    <row r="3" spans="2:15">
      <c r="B3" s="286" t="s">
        <v>126</v>
      </c>
      <c r="C3" s="286"/>
      <c r="D3" s="286"/>
      <c r="E3" s="286"/>
      <c r="F3" s="286"/>
      <c r="G3" s="286"/>
      <c r="H3" s="286"/>
      <c r="I3" s="286"/>
      <c r="J3" s="286"/>
      <c r="K3" s="286"/>
      <c r="L3" s="286"/>
      <c r="M3" s="286"/>
      <c r="N3" s="81"/>
    </row>
    <row r="4" spans="2:15">
      <c r="B4" s="286" t="s">
        <v>209</v>
      </c>
      <c r="C4" s="286"/>
      <c r="D4" s="286"/>
      <c r="E4" s="286"/>
      <c r="F4" s="286"/>
      <c r="G4" s="286"/>
      <c r="H4" s="286"/>
      <c r="I4" s="286"/>
      <c r="J4" s="286"/>
      <c r="K4" s="286"/>
      <c r="L4" s="286"/>
      <c r="M4" s="286"/>
      <c r="N4" s="81"/>
    </row>
    <row r="5" spans="2:15" ht="43.75" customHeight="1">
      <c r="B5" s="29" t="s">
        <v>61</v>
      </c>
      <c r="C5" s="30" t="s">
        <v>151</v>
      </c>
      <c r="D5" s="30" t="s">
        <v>158</v>
      </c>
      <c r="E5" s="30" t="s">
        <v>152</v>
      </c>
      <c r="F5" s="30" t="s">
        <v>201</v>
      </c>
      <c r="G5" s="30" t="s">
        <v>215</v>
      </c>
      <c r="H5" s="30" t="s">
        <v>153</v>
      </c>
      <c r="I5" s="30" t="s">
        <v>154</v>
      </c>
      <c r="J5" s="30" t="s">
        <v>142</v>
      </c>
      <c r="K5" s="30" t="s">
        <v>155</v>
      </c>
      <c r="L5" s="30" t="s">
        <v>156</v>
      </c>
      <c r="M5" s="30" t="s">
        <v>66</v>
      </c>
      <c r="N5" s="93"/>
    </row>
    <row r="6" spans="2:15">
      <c r="B6" s="74">
        <v>43521</v>
      </c>
      <c r="C6" s="75">
        <v>7500</v>
      </c>
      <c r="D6" s="75">
        <v>6250</v>
      </c>
      <c r="E6" s="75">
        <v>5742</v>
      </c>
      <c r="F6" s="75">
        <v>6018.6172839506171</v>
      </c>
      <c r="G6" s="75">
        <v>7455</v>
      </c>
      <c r="H6" s="75">
        <v>6000</v>
      </c>
      <c r="I6" s="75">
        <v>5278</v>
      </c>
      <c r="J6" s="75"/>
      <c r="K6" s="75">
        <v>5000</v>
      </c>
      <c r="L6" s="75"/>
      <c r="M6" s="75">
        <v>6136.6203630623522</v>
      </c>
      <c r="N6" s="94"/>
    </row>
    <row r="7" spans="2:15">
      <c r="B7" s="74">
        <v>43522</v>
      </c>
      <c r="C7" s="75">
        <v>7773</v>
      </c>
      <c r="D7" s="75">
        <v>6250</v>
      </c>
      <c r="E7" s="75">
        <v>5822.5394736842109</v>
      </c>
      <c r="F7" s="75">
        <v>5480.8037974683548</v>
      </c>
      <c r="G7" s="75">
        <v>6855</v>
      </c>
      <c r="H7" s="75">
        <v>5500</v>
      </c>
      <c r="I7" s="75">
        <v>5200</v>
      </c>
      <c r="J7" s="75">
        <v>5235.7735849056608</v>
      </c>
      <c r="K7" s="75">
        <v>5108.695652173913</v>
      </c>
      <c r="L7" s="75">
        <v>5750</v>
      </c>
      <c r="M7" s="75">
        <v>5687.6758436944938</v>
      </c>
      <c r="N7" s="94"/>
      <c r="O7" s="160"/>
    </row>
    <row r="8" spans="2:15">
      <c r="B8" s="74">
        <v>43523</v>
      </c>
      <c r="C8" s="75">
        <v>7500</v>
      </c>
      <c r="D8" s="75">
        <v>5750</v>
      </c>
      <c r="E8" s="75">
        <v>5934.4426229508199</v>
      </c>
      <c r="F8" s="75">
        <v>5504.5648148148148</v>
      </c>
      <c r="G8" s="75">
        <v>6908.2068965517237</v>
      </c>
      <c r="H8" s="75">
        <v>5500</v>
      </c>
      <c r="I8" s="75">
        <v>4733</v>
      </c>
      <c r="J8" s="75"/>
      <c r="K8" s="75">
        <v>5071.4285714285716</v>
      </c>
      <c r="L8" s="75">
        <v>6000</v>
      </c>
      <c r="M8" s="75">
        <v>5933.6437466161342</v>
      </c>
      <c r="N8" s="94"/>
      <c r="O8" s="160"/>
    </row>
    <row r="9" spans="2:15">
      <c r="B9" s="74">
        <v>43524</v>
      </c>
      <c r="C9" s="75">
        <v>7050</v>
      </c>
      <c r="D9" s="75">
        <v>5750</v>
      </c>
      <c r="E9" s="75">
        <v>5935.7345132743367</v>
      </c>
      <c r="F9" s="75">
        <v>5459.0219780219777</v>
      </c>
      <c r="G9" s="75">
        <v>6834.9230769230771</v>
      </c>
      <c r="H9" s="75">
        <v>5166.666666666667</v>
      </c>
      <c r="I9" s="75">
        <v>5708</v>
      </c>
      <c r="J9" s="75">
        <v>4786</v>
      </c>
      <c r="K9" s="75">
        <v>5090.909090909091</v>
      </c>
      <c r="L9" s="75">
        <v>5812</v>
      </c>
      <c r="M9" s="75">
        <v>5547.8825992430957</v>
      </c>
      <c r="N9" s="94"/>
      <c r="O9" s="160"/>
    </row>
    <row r="10" spans="2:15">
      <c r="B10" s="74">
        <v>43525</v>
      </c>
      <c r="C10" s="75"/>
      <c r="D10" s="75">
        <v>6250</v>
      </c>
      <c r="E10" s="75">
        <v>5758</v>
      </c>
      <c r="F10" s="75">
        <v>5591.2782608695652</v>
      </c>
      <c r="G10" s="75">
        <v>6638.5212765957449</v>
      </c>
      <c r="H10" s="75">
        <v>5000</v>
      </c>
      <c r="I10" s="75">
        <v>5227</v>
      </c>
      <c r="J10" s="75">
        <v>5750.125</v>
      </c>
      <c r="K10" s="75">
        <v>5115.3846153846152</v>
      </c>
      <c r="L10" s="75">
        <v>5750</v>
      </c>
      <c r="M10" s="75">
        <v>5689.3837137569399</v>
      </c>
      <c r="N10" s="94"/>
      <c r="O10" s="160"/>
    </row>
    <row r="11" spans="2:15">
      <c r="B11" s="72">
        <v>43528</v>
      </c>
      <c r="C11" s="73">
        <v>7378.2</v>
      </c>
      <c r="D11" s="73">
        <v>6250</v>
      </c>
      <c r="E11" s="73">
        <v>5242</v>
      </c>
      <c r="F11" s="73">
        <v>5754.1475409836066</v>
      </c>
      <c r="G11" s="73">
        <v>7232.5581395348836</v>
      </c>
      <c r="H11" s="73">
        <v>5500</v>
      </c>
      <c r="I11" s="73">
        <v>5267</v>
      </c>
      <c r="J11" s="73"/>
      <c r="K11" s="73">
        <v>5250</v>
      </c>
      <c r="L11" s="73">
        <v>5750</v>
      </c>
      <c r="M11" s="73">
        <v>5954.7694805194806</v>
      </c>
      <c r="N11" s="94"/>
      <c r="O11" s="39"/>
    </row>
    <row r="12" spans="2:15">
      <c r="B12" s="72">
        <v>43529</v>
      </c>
      <c r="C12" s="73">
        <v>8500</v>
      </c>
      <c r="D12" s="73">
        <v>6250</v>
      </c>
      <c r="E12" s="73">
        <v>5759.333333333333</v>
      </c>
      <c r="F12" s="73">
        <v>5532.166666666667</v>
      </c>
      <c r="G12" s="73">
        <v>7273.6105263157897</v>
      </c>
      <c r="H12" s="73">
        <v>5250</v>
      </c>
      <c r="I12" s="73">
        <v>5222</v>
      </c>
      <c r="J12" s="73">
        <v>5750</v>
      </c>
      <c r="K12" s="73">
        <v>5256.7567567567567</v>
      </c>
      <c r="L12" s="73">
        <v>5750</v>
      </c>
      <c r="M12" s="73">
        <v>5855.0320823244556</v>
      </c>
      <c r="N12" s="94"/>
      <c r="O12" s="160"/>
    </row>
    <row r="13" spans="2:15">
      <c r="B13" s="72">
        <v>43530</v>
      </c>
      <c r="C13" s="73"/>
      <c r="D13" s="73">
        <v>6250</v>
      </c>
      <c r="E13" s="73">
        <v>5591.2253521126759</v>
      </c>
      <c r="F13" s="73">
        <v>5430.6732673267325</v>
      </c>
      <c r="G13" s="73">
        <v>7000</v>
      </c>
      <c r="H13" s="73">
        <v>5500</v>
      </c>
      <c r="I13" s="73">
        <v>5096.5862068965516</v>
      </c>
      <c r="J13" s="73">
        <v>5250</v>
      </c>
      <c r="K13" s="73">
        <v>5235.8490566037735</v>
      </c>
      <c r="L13" s="73">
        <v>5714</v>
      </c>
      <c r="M13" s="73">
        <v>5507.6695869837295</v>
      </c>
      <c r="N13" s="94"/>
      <c r="O13" s="160"/>
    </row>
    <row r="14" spans="2:15">
      <c r="B14" s="72">
        <v>43531</v>
      </c>
      <c r="C14" s="73">
        <v>9357</v>
      </c>
      <c r="D14" s="73">
        <v>5750</v>
      </c>
      <c r="E14" s="73">
        <v>5582.6116504854372</v>
      </c>
      <c r="F14" s="73">
        <v>5978.9633507853405</v>
      </c>
      <c r="G14" s="73">
        <v>7410.4631578947365</v>
      </c>
      <c r="H14" s="73">
        <v>5650</v>
      </c>
      <c r="I14" s="73">
        <v>5281</v>
      </c>
      <c r="J14" s="73">
        <v>5250</v>
      </c>
      <c r="K14" s="73">
        <v>5499.7868852459014</v>
      </c>
      <c r="L14" s="73">
        <v>5750</v>
      </c>
      <c r="M14" s="73">
        <v>6082.7561061946899</v>
      </c>
      <c r="N14" s="94"/>
      <c r="O14" s="160"/>
    </row>
    <row r="15" spans="2:15">
      <c r="B15" s="72">
        <v>43532</v>
      </c>
      <c r="C15" s="73"/>
      <c r="D15" s="73"/>
      <c r="E15" s="73">
        <v>5563.5272727272732</v>
      </c>
      <c r="F15" s="73">
        <v>6580.5354838709682</v>
      </c>
      <c r="G15" s="73">
        <v>7530.2048192771081</v>
      </c>
      <c r="H15" s="73">
        <v>5500</v>
      </c>
      <c r="I15" s="73">
        <v>5267</v>
      </c>
      <c r="J15" s="73">
        <v>5750</v>
      </c>
      <c r="K15" s="73">
        <v>5393.2950819672133</v>
      </c>
      <c r="L15" s="73"/>
      <c r="M15" s="73">
        <v>6388.336629001883</v>
      </c>
      <c r="N15" s="94"/>
      <c r="O15" s="160"/>
    </row>
    <row r="16" spans="2:15">
      <c r="B16" s="72">
        <v>43535</v>
      </c>
      <c r="C16" s="73"/>
      <c r="D16" s="73">
        <v>6750</v>
      </c>
      <c r="E16" s="73">
        <v>5500</v>
      </c>
      <c r="F16" s="73">
        <v>6499.7851851851856</v>
      </c>
      <c r="G16" s="73">
        <v>7229.25</v>
      </c>
      <c r="H16" s="73">
        <v>5800</v>
      </c>
      <c r="I16" s="73">
        <v>5227</v>
      </c>
      <c r="J16" s="73"/>
      <c r="K16" s="73">
        <v>5269</v>
      </c>
      <c r="L16" s="73">
        <v>5714</v>
      </c>
      <c r="M16" s="73">
        <v>6381.4484679665738</v>
      </c>
      <c r="N16" s="94"/>
      <c r="O16" s="160"/>
    </row>
    <row r="17" spans="2:15">
      <c r="B17" s="72">
        <v>43536</v>
      </c>
      <c r="C17" s="73">
        <v>8500</v>
      </c>
      <c r="D17" s="73">
        <v>6750</v>
      </c>
      <c r="E17" s="73">
        <v>5491.9375</v>
      </c>
      <c r="F17" s="73">
        <v>5876.6066350710898</v>
      </c>
      <c r="G17" s="73">
        <v>7663.3157894736842</v>
      </c>
      <c r="H17" s="73">
        <v>5750</v>
      </c>
      <c r="I17" s="73">
        <v>5233</v>
      </c>
      <c r="J17" s="73">
        <v>6250</v>
      </c>
      <c r="K17" s="73">
        <v>5500</v>
      </c>
      <c r="L17" s="73">
        <v>5750</v>
      </c>
      <c r="M17" s="73">
        <v>6056.6437500000002</v>
      </c>
      <c r="N17" s="94"/>
      <c r="O17" s="160"/>
    </row>
    <row r="18" spans="2:15">
      <c r="B18" s="72">
        <v>43537</v>
      </c>
      <c r="C18" s="73">
        <v>7308</v>
      </c>
      <c r="D18" s="73">
        <v>6750</v>
      </c>
      <c r="E18" s="73">
        <v>5485</v>
      </c>
      <c r="F18" s="73">
        <v>5989.2992700729928</v>
      </c>
      <c r="G18" s="73">
        <v>7263.7472527472528</v>
      </c>
      <c r="H18" s="73">
        <v>5000</v>
      </c>
      <c r="I18" s="73">
        <v>5225.7741935483873</v>
      </c>
      <c r="J18" s="73"/>
      <c r="K18" s="73">
        <v>5273</v>
      </c>
      <c r="L18" s="73">
        <v>5750</v>
      </c>
      <c r="M18" s="73">
        <v>6053.4764556962027</v>
      </c>
      <c r="N18" s="94"/>
      <c r="O18" s="160"/>
    </row>
    <row r="19" spans="2:15">
      <c r="B19" s="72">
        <v>43538</v>
      </c>
      <c r="C19" s="73">
        <v>8500</v>
      </c>
      <c r="D19" s="73">
        <v>6750</v>
      </c>
      <c r="E19" s="73">
        <v>5499.8831168831166</v>
      </c>
      <c r="F19" s="73">
        <v>5777.7142857142853</v>
      </c>
      <c r="G19" s="73">
        <v>7067.4729729729734</v>
      </c>
      <c r="H19" s="73">
        <v>5250</v>
      </c>
      <c r="I19" s="73">
        <v>5212</v>
      </c>
      <c r="J19" s="73">
        <v>5250</v>
      </c>
      <c r="K19" s="73">
        <v>5250</v>
      </c>
      <c r="L19" s="73">
        <v>6233</v>
      </c>
      <c r="M19" s="73">
        <v>5919.4106862231538</v>
      </c>
      <c r="N19" s="94"/>
      <c r="O19" s="160"/>
    </row>
    <row r="20" spans="2:15">
      <c r="B20" s="72">
        <v>43539</v>
      </c>
      <c r="C20" s="73">
        <v>8500</v>
      </c>
      <c r="D20" s="73">
        <v>6750</v>
      </c>
      <c r="E20" s="73">
        <v>5470.1343283582091</v>
      </c>
      <c r="F20" s="73">
        <v>5881.1374999999998</v>
      </c>
      <c r="G20" s="73">
        <v>7185.4722222222226</v>
      </c>
      <c r="H20" s="73">
        <v>5750</v>
      </c>
      <c r="I20" s="73">
        <v>5267</v>
      </c>
      <c r="J20" s="73"/>
      <c r="K20" s="73">
        <v>5250</v>
      </c>
      <c r="L20" s="73">
        <v>6250</v>
      </c>
      <c r="M20" s="73">
        <v>6219.0130674002748</v>
      </c>
      <c r="N20" s="94"/>
      <c r="O20" s="160"/>
    </row>
    <row r="21" spans="2:15">
      <c r="B21" s="72">
        <v>43542</v>
      </c>
      <c r="C21" s="73"/>
      <c r="D21" s="73">
        <v>6750</v>
      </c>
      <c r="E21" s="73">
        <v>5492</v>
      </c>
      <c r="F21" s="73">
        <v>5405.0633802816901</v>
      </c>
      <c r="G21" s="73">
        <v>7538</v>
      </c>
      <c r="H21" s="73">
        <v>5000</v>
      </c>
      <c r="I21" s="73">
        <v>5250</v>
      </c>
      <c r="J21" s="73"/>
      <c r="K21" s="73">
        <v>5055.0458715596333</v>
      </c>
      <c r="L21" s="73">
        <v>6500</v>
      </c>
      <c r="M21" s="73">
        <v>5443.0607675906185</v>
      </c>
      <c r="N21" s="94"/>
      <c r="O21" s="160"/>
    </row>
    <row r="22" spans="2:15">
      <c r="B22" s="72">
        <v>43543</v>
      </c>
      <c r="C22" s="73">
        <v>8524.5365853658532</v>
      </c>
      <c r="D22" s="73">
        <v>6750</v>
      </c>
      <c r="E22" s="73">
        <v>5492</v>
      </c>
      <c r="F22" s="73">
        <v>5234.5034013605446</v>
      </c>
      <c r="G22" s="73">
        <v>6914.5714285714284</v>
      </c>
      <c r="H22" s="73">
        <v>4666.666666666667</v>
      </c>
      <c r="I22" s="73">
        <v>5250</v>
      </c>
      <c r="J22" s="73">
        <v>4499.8461538461543</v>
      </c>
      <c r="K22" s="73">
        <v>5250</v>
      </c>
      <c r="L22" s="73">
        <v>6000</v>
      </c>
      <c r="M22" s="73">
        <v>5584.6097560975613</v>
      </c>
      <c r="N22" s="94"/>
      <c r="O22" s="160"/>
    </row>
    <row r="23" spans="2:15">
      <c r="B23" s="72">
        <v>43544</v>
      </c>
      <c r="C23" s="73">
        <v>8773</v>
      </c>
      <c r="D23" s="73">
        <v>6750</v>
      </c>
      <c r="E23" s="73">
        <v>5757</v>
      </c>
      <c r="F23" s="73">
        <v>5288.0384615384619</v>
      </c>
      <c r="G23" s="73">
        <v>7053.6129032258068</v>
      </c>
      <c r="H23" s="73">
        <v>4833.333333333333</v>
      </c>
      <c r="I23" s="73">
        <v>4750</v>
      </c>
      <c r="J23" s="73"/>
      <c r="K23" s="73">
        <v>5000</v>
      </c>
      <c r="L23" s="73">
        <v>6000</v>
      </c>
      <c r="M23" s="73">
        <v>5600.7722513089002</v>
      </c>
      <c r="N23" s="94"/>
      <c r="O23" s="160"/>
    </row>
    <row r="24" spans="2:15" s="160" customFormat="1">
      <c r="B24" s="72">
        <v>43545</v>
      </c>
      <c r="C24" s="73"/>
      <c r="D24" s="73">
        <v>6750</v>
      </c>
      <c r="E24" s="73">
        <v>5519</v>
      </c>
      <c r="F24" s="73">
        <v>5422.8028673835124</v>
      </c>
      <c r="G24" s="73">
        <v>6589.7435897435898</v>
      </c>
      <c r="H24" s="73">
        <v>4500</v>
      </c>
      <c r="I24" s="73">
        <v>4750</v>
      </c>
      <c r="J24" s="73">
        <v>5265.2857142857147</v>
      </c>
      <c r="K24" s="73">
        <v>5184.9629629629626</v>
      </c>
      <c r="L24" s="73">
        <v>6000</v>
      </c>
      <c r="M24" s="73">
        <v>5437.1176825588409</v>
      </c>
      <c r="N24" s="94"/>
    </row>
    <row r="25" spans="2:15">
      <c r="B25" s="72">
        <v>43546</v>
      </c>
      <c r="C25" s="73">
        <v>8750</v>
      </c>
      <c r="D25" s="73">
        <v>6750</v>
      </c>
      <c r="E25" s="73">
        <v>5704.9743589743593</v>
      </c>
      <c r="F25" s="73">
        <v>5363.1452991452988</v>
      </c>
      <c r="G25" s="73">
        <v>7230.0575539568345</v>
      </c>
      <c r="H25" s="73">
        <v>5250</v>
      </c>
      <c r="I25" s="73">
        <v>4750</v>
      </c>
      <c r="J25" s="73">
        <v>5218.5</v>
      </c>
      <c r="K25" s="73">
        <v>5000</v>
      </c>
      <c r="L25" s="73">
        <v>6000</v>
      </c>
      <c r="M25" s="73">
        <v>5893.0874263261294</v>
      </c>
      <c r="N25" s="94"/>
      <c r="O25" s="160"/>
    </row>
    <row r="26" spans="2:15" s="160" customFormat="1">
      <c r="B26" s="72">
        <v>43549</v>
      </c>
      <c r="C26" s="73">
        <v>8250</v>
      </c>
      <c r="D26" s="73">
        <v>6750</v>
      </c>
      <c r="E26" s="73">
        <v>5750</v>
      </c>
      <c r="F26" s="73">
        <v>5333.5083333333332</v>
      </c>
      <c r="G26" s="73">
        <v>7545</v>
      </c>
      <c r="H26" s="73">
        <v>5000</v>
      </c>
      <c r="I26" s="73">
        <v>4750</v>
      </c>
      <c r="J26" s="73"/>
      <c r="K26" s="73">
        <v>5000</v>
      </c>
      <c r="L26" s="73">
        <v>6000</v>
      </c>
      <c r="M26" s="73">
        <v>5595.961424332344</v>
      </c>
      <c r="N26" s="94"/>
    </row>
    <row r="27" spans="2:15" s="160" customFormat="1">
      <c r="B27" s="72">
        <v>43550</v>
      </c>
      <c r="C27" s="73">
        <v>8535.0930232558148</v>
      </c>
      <c r="D27" s="73">
        <v>6750</v>
      </c>
      <c r="E27" s="73">
        <v>5755.0204081632655</v>
      </c>
      <c r="F27" s="73">
        <v>5334.4375</v>
      </c>
      <c r="G27" s="73">
        <v>7224.04</v>
      </c>
      <c r="H27" s="73">
        <v>5000</v>
      </c>
      <c r="I27" s="73">
        <v>4750</v>
      </c>
      <c r="J27" s="73">
        <v>4750</v>
      </c>
      <c r="K27" s="73">
        <v>5000</v>
      </c>
      <c r="L27" s="73">
        <v>6000</v>
      </c>
      <c r="M27" s="73">
        <v>5692.1242672919107</v>
      </c>
      <c r="N27" s="94"/>
    </row>
    <row r="28" spans="2:15" s="160" customFormat="1">
      <c r="B28" s="72">
        <v>43551</v>
      </c>
      <c r="C28" s="73"/>
      <c r="D28" s="73">
        <v>6750</v>
      </c>
      <c r="E28" s="73">
        <v>5763.4210526315792</v>
      </c>
      <c r="F28" s="73">
        <v>5154.4044117647063</v>
      </c>
      <c r="G28" s="73">
        <v>7045.515151515152</v>
      </c>
      <c r="H28" s="73">
        <v>5000</v>
      </c>
      <c r="I28" s="73">
        <v>5250</v>
      </c>
      <c r="J28" s="73">
        <v>5250</v>
      </c>
      <c r="K28" s="73">
        <v>5000</v>
      </c>
      <c r="L28" s="73">
        <v>6000</v>
      </c>
      <c r="M28" s="73">
        <v>5283.839419978518</v>
      </c>
      <c r="N28" s="94"/>
    </row>
    <row r="29" spans="2:15" s="160" customFormat="1">
      <c r="B29" s="72">
        <v>43552</v>
      </c>
      <c r="C29" s="73">
        <v>8250</v>
      </c>
      <c r="D29" s="73">
        <v>6393</v>
      </c>
      <c r="E29" s="73">
        <v>5650</v>
      </c>
      <c r="F29" s="73">
        <v>5339.4259259259261</v>
      </c>
      <c r="G29" s="73">
        <v>7079.5317460317465</v>
      </c>
      <c r="H29" s="73">
        <v>4750</v>
      </c>
      <c r="I29" s="73">
        <v>4750</v>
      </c>
      <c r="J29" s="73"/>
      <c r="K29" s="73">
        <v>5000</v>
      </c>
      <c r="L29" s="73">
        <v>6000</v>
      </c>
      <c r="M29" s="73">
        <v>5598.5693779904304</v>
      </c>
      <c r="N29" s="94"/>
    </row>
    <row r="30" spans="2:15" s="160" customFormat="1">
      <c r="B30" s="72">
        <v>43553</v>
      </c>
      <c r="C30" s="73">
        <v>8267.2413793103442</v>
      </c>
      <c r="D30" s="73">
        <v>6417</v>
      </c>
      <c r="E30" s="73">
        <v>5686</v>
      </c>
      <c r="F30" s="73">
        <v>5187.9574468085102</v>
      </c>
      <c r="G30" s="73">
        <v>7415.3246753246749</v>
      </c>
      <c r="H30" s="73">
        <v>5000</v>
      </c>
      <c r="I30" s="73">
        <v>5250</v>
      </c>
      <c r="J30" s="73">
        <v>4750</v>
      </c>
      <c r="K30" s="73">
        <v>5000</v>
      </c>
      <c r="L30" s="73">
        <v>6000</v>
      </c>
      <c r="M30" s="73">
        <v>5679.9128289473683</v>
      </c>
      <c r="N30" s="94"/>
    </row>
    <row r="31" spans="2:15">
      <c r="B31" s="72">
        <v>43556</v>
      </c>
      <c r="C31" s="73"/>
      <c r="D31" s="73">
        <v>6250</v>
      </c>
      <c r="E31" s="73">
        <v>5295.0256410256407</v>
      </c>
      <c r="F31" s="73">
        <v>5468.0295566502464</v>
      </c>
      <c r="G31" s="73">
        <v>7538.4615384615381</v>
      </c>
      <c r="H31" s="73">
        <v>4500</v>
      </c>
      <c r="I31" s="73">
        <v>4250</v>
      </c>
      <c r="J31" s="73"/>
      <c r="K31" s="73">
        <v>5241.9354838709678</v>
      </c>
      <c r="L31" s="73">
        <v>6000</v>
      </c>
      <c r="M31" s="73">
        <v>5370.5180878552974</v>
      </c>
      <c r="N31" s="94"/>
      <c r="O31" s="160"/>
    </row>
    <row r="32" spans="2:15">
      <c r="B32" s="72">
        <v>43557</v>
      </c>
      <c r="C32" s="73"/>
      <c r="D32" s="73">
        <v>6250</v>
      </c>
      <c r="E32" s="73">
        <v>5288.1764705882351</v>
      </c>
      <c r="F32" s="73">
        <v>5312.51</v>
      </c>
      <c r="G32" s="73">
        <v>7129.68</v>
      </c>
      <c r="H32" s="73">
        <v>4500</v>
      </c>
      <c r="I32" s="73">
        <v>4750</v>
      </c>
      <c r="J32" s="73">
        <v>6252.8351648351645</v>
      </c>
      <c r="K32" s="73">
        <v>5000</v>
      </c>
      <c r="L32" s="73">
        <v>6000</v>
      </c>
      <c r="M32" s="73">
        <v>5404.6769406392696</v>
      </c>
      <c r="N32" s="94"/>
      <c r="O32" s="160"/>
    </row>
    <row r="33" spans="2:15">
      <c r="B33" s="72">
        <v>43558</v>
      </c>
      <c r="C33" s="73">
        <v>8500</v>
      </c>
      <c r="D33" s="73">
        <v>6250</v>
      </c>
      <c r="E33" s="73">
        <v>5466</v>
      </c>
      <c r="F33" s="73">
        <v>5317.4434782608696</v>
      </c>
      <c r="G33" s="73">
        <v>6455.8823529411766</v>
      </c>
      <c r="H33" s="73">
        <v>4666.666666666667</v>
      </c>
      <c r="I33" s="73">
        <v>4250</v>
      </c>
      <c r="J33" s="73">
        <v>5750</v>
      </c>
      <c r="K33" s="73">
        <v>5000</v>
      </c>
      <c r="L33" s="73">
        <v>6000</v>
      </c>
      <c r="M33" s="73">
        <v>5523.6275933609959</v>
      </c>
      <c r="N33" s="94"/>
      <c r="O33" s="160"/>
    </row>
    <row r="34" spans="2:15">
      <c r="B34" s="72">
        <v>43559</v>
      </c>
      <c r="C34" s="73">
        <v>8000</v>
      </c>
      <c r="D34" s="73">
        <v>6250</v>
      </c>
      <c r="E34" s="73">
        <v>5242.530303030303</v>
      </c>
      <c r="F34" s="73">
        <v>5358.5724137931038</v>
      </c>
      <c r="G34" s="73">
        <v>7017.7345132743367</v>
      </c>
      <c r="H34" s="73">
        <v>4666.666666666667</v>
      </c>
      <c r="I34" s="73">
        <v>4750</v>
      </c>
      <c r="J34" s="73"/>
      <c r="K34" s="73">
        <v>5000</v>
      </c>
      <c r="L34" s="73">
        <v>6000</v>
      </c>
      <c r="M34" s="73">
        <v>5635.3203579418341</v>
      </c>
      <c r="N34" s="94"/>
      <c r="O34" s="160"/>
    </row>
    <row r="35" spans="2:15">
      <c r="B35" s="72">
        <v>43560</v>
      </c>
      <c r="C35" s="73"/>
      <c r="D35" s="73">
        <v>6250</v>
      </c>
      <c r="E35" s="73">
        <v>5750</v>
      </c>
      <c r="F35" s="73">
        <v>5349.201058201058</v>
      </c>
      <c r="G35" s="73">
        <v>6817.3217391304352</v>
      </c>
      <c r="H35" s="73">
        <v>4750</v>
      </c>
      <c r="I35" s="73">
        <v>4750</v>
      </c>
      <c r="J35" s="73">
        <v>5750</v>
      </c>
      <c r="K35" s="73">
        <v>5000</v>
      </c>
      <c r="L35" s="73">
        <v>6000</v>
      </c>
      <c r="M35" s="73">
        <v>5414.861514319341</v>
      </c>
      <c r="N35" s="94"/>
      <c r="O35" s="160"/>
    </row>
    <row r="36" spans="2:15" ht="29.6" customHeight="1">
      <c r="B36" s="289" t="s">
        <v>225</v>
      </c>
      <c r="C36" s="289"/>
      <c r="D36" s="289"/>
      <c r="E36" s="289"/>
      <c r="F36" s="289"/>
      <c r="G36" s="289"/>
      <c r="H36" s="289"/>
      <c r="I36" s="289"/>
      <c r="J36" s="289"/>
      <c r="K36" s="289"/>
      <c r="L36" s="289"/>
      <c r="M36" s="289"/>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4"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topLeftCell="A19" zoomScale="60" zoomScaleNormal="80" zoomScalePageLayoutView="80" workbookViewId="0">
      <selection activeCell="O41" sqref="O41"/>
    </sheetView>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286" t="s">
        <v>58</v>
      </c>
      <c r="C2" s="286"/>
      <c r="D2" s="286"/>
      <c r="E2" s="286"/>
      <c r="F2" s="286"/>
      <c r="G2" s="286"/>
      <c r="H2" s="286"/>
      <c r="I2" s="286"/>
      <c r="J2" s="286"/>
      <c r="K2" s="81"/>
      <c r="L2" s="40" t="s">
        <v>135</v>
      </c>
    </row>
    <row r="3" spans="2:16">
      <c r="B3" s="286" t="s">
        <v>216</v>
      </c>
      <c r="C3" s="286"/>
      <c r="D3" s="286"/>
      <c r="E3" s="286"/>
      <c r="F3" s="286"/>
      <c r="G3" s="286"/>
      <c r="H3" s="286"/>
      <c r="I3" s="286"/>
      <c r="J3" s="286"/>
      <c r="K3" s="81"/>
    </row>
    <row r="4" spans="2:16">
      <c r="B4" s="286" t="s">
        <v>203</v>
      </c>
      <c r="C4" s="286"/>
      <c r="D4" s="286"/>
      <c r="E4" s="286"/>
      <c r="F4" s="286"/>
      <c r="G4" s="286"/>
      <c r="H4" s="286"/>
      <c r="I4" s="286"/>
      <c r="J4" s="286"/>
      <c r="K4" s="81"/>
    </row>
    <row r="5" spans="2:16" ht="15" customHeight="1">
      <c r="B5" s="291" t="s">
        <v>45</v>
      </c>
      <c r="C5" s="294" t="s">
        <v>63</v>
      </c>
      <c r="D5" s="295"/>
      <c r="E5" s="295"/>
      <c r="F5" s="296"/>
      <c r="G5" s="294" t="s">
        <v>64</v>
      </c>
      <c r="H5" s="295"/>
      <c r="I5" s="295"/>
      <c r="J5" s="296"/>
      <c r="K5" s="81"/>
      <c r="L5" s="109"/>
    </row>
    <row r="6" spans="2:16" ht="12.75" customHeight="1">
      <c r="B6" s="292"/>
      <c r="C6" s="294" t="s">
        <v>44</v>
      </c>
      <c r="D6" s="295"/>
      <c r="E6" s="295" t="s">
        <v>43</v>
      </c>
      <c r="F6" s="296"/>
      <c r="G6" s="294" t="s">
        <v>44</v>
      </c>
      <c r="H6" s="295"/>
      <c r="I6" s="295" t="s">
        <v>43</v>
      </c>
      <c r="J6" s="296"/>
      <c r="K6" s="81"/>
    </row>
    <row r="7" spans="2:16">
      <c r="B7" s="293"/>
      <c r="C7" s="188">
        <v>2018</v>
      </c>
      <c r="D7" s="189">
        <v>2019</v>
      </c>
      <c r="E7" s="189" t="s">
        <v>42</v>
      </c>
      <c r="F7" s="190" t="s">
        <v>41</v>
      </c>
      <c r="G7" s="191">
        <v>2018</v>
      </c>
      <c r="H7" s="192">
        <v>2019</v>
      </c>
      <c r="I7" s="192" t="s">
        <v>42</v>
      </c>
      <c r="J7" s="193" t="s">
        <v>41</v>
      </c>
      <c r="K7" s="102"/>
      <c r="L7" s="104"/>
    </row>
    <row r="8" spans="2:16" ht="12.75" customHeight="1">
      <c r="B8" s="211" t="s">
        <v>40</v>
      </c>
      <c r="C8" s="196">
        <v>1074.25</v>
      </c>
      <c r="D8" s="204">
        <v>1380.1666666666667</v>
      </c>
      <c r="E8" s="198">
        <f>+(D8/C19-1)*100</f>
        <v>-12.091295116772816</v>
      </c>
      <c r="F8" s="199">
        <f t="shared" ref="F8" si="0">(D8/C8-1)*100</f>
        <v>28.477232177488187</v>
      </c>
      <c r="G8" s="204">
        <v>497.25</v>
      </c>
      <c r="H8" s="197">
        <v>399.75</v>
      </c>
      <c r="I8" s="198">
        <f>+(H8/G19-1)*100</f>
        <v>-2.6484018264840148</v>
      </c>
      <c r="J8" s="199">
        <f t="shared" ref="J8:J9" si="1">(H8/G8-1)*100</f>
        <v>-19.6078431372549</v>
      </c>
      <c r="K8" s="65"/>
      <c r="L8" s="246"/>
      <c r="M8" s="246"/>
      <c r="N8" s="247"/>
      <c r="O8" s="246"/>
      <c r="P8" s="246"/>
    </row>
    <row r="9" spans="2:16" ht="12.75" customHeight="1">
      <c r="B9" s="212" t="s">
        <v>39</v>
      </c>
      <c r="C9" s="200">
        <v>1099</v>
      </c>
      <c r="D9" s="73">
        <v>1244</v>
      </c>
      <c r="E9" s="195">
        <f>+(D9/D8-1)*100</f>
        <v>-9.8659582176065737</v>
      </c>
      <c r="F9" s="201">
        <f t="shared" ref="F9" si="2">(D9/C9-1)*100</f>
        <v>13.193812556869888</v>
      </c>
      <c r="G9" s="73">
        <v>465.5</v>
      </c>
      <c r="H9" s="194">
        <v>454.375</v>
      </c>
      <c r="I9" s="195">
        <f>+(H9/H8-1)*100</f>
        <v>13.664790494058776</v>
      </c>
      <c r="J9" s="201">
        <f t="shared" si="1"/>
        <v>-2.3899033297529515</v>
      </c>
      <c r="K9" s="65"/>
      <c r="L9" s="246"/>
      <c r="M9" s="246"/>
      <c r="N9" s="247"/>
      <c r="O9" s="246"/>
      <c r="P9" s="246"/>
    </row>
    <row r="10" spans="2:16" ht="12.75" customHeight="1">
      <c r="B10" s="212" t="s">
        <v>38</v>
      </c>
      <c r="C10" s="200">
        <v>1110.9000000000001</v>
      </c>
      <c r="D10" s="73">
        <v>1158.8</v>
      </c>
      <c r="E10" s="195">
        <f>+(D10/D9-1)*100</f>
        <v>-6.8488745980707417</v>
      </c>
      <c r="F10" s="201">
        <f t="shared" ref="F10" si="3">(D10/C10-1)*100</f>
        <v>4.3118192456566673</v>
      </c>
      <c r="G10" s="73">
        <v>483.7</v>
      </c>
      <c r="H10" s="194">
        <v>476.5</v>
      </c>
      <c r="I10" s="195">
        <f>+(H10/H9-1)*100</f>
        <v>4.8693259972489633</v>
      </c>
      <c r="J10" s="201">
        <f t="shared" ref="J10" si="4">(H10/G10-1)*100</f>
        <v>-1.488525945834196</v>
      </c>
      <c r="K10" s="65"/>
      <c r="L10" s="246"/>
      <c r="M10" s="246"/>
      <c r="N10" s="247"/>
      <c r="O10" s="246"/>
      <c r="P10" s="246"/>
    </row>
    <row r="11" spans="2:16">
      <c r="B11" s="212" t="s">
        <v>37</v>
      </c>
      <c r="C11" s="200">
        <v>1104.875</v>
      </c>
      <c r="D11" s="73"/>
      <c r="E11" s="195"/>
      <c r="F11" s="201"/>
      <c r="G11" s="73">
        <v>484.375</v>
      </c>
      <c r="H11" s="194"/>
      <c r="I11" s="195"/>
      <c r="J11" s="201"/>
      <c r="K11" s="65"/>
      <c r="L11" s="246"/>
      <c r="M11" s="246"/>
      <c r="N11" s="247"/>
      <c r="O11" s="246"/>
      <c r="P11" s="246"/>
    </row>
    <row r="12" spans="2:16" ht="12.75" customHeight="1">
      <c r="B12" s="212" t="s">
        <v>36</v>
      </c>
      <c r="C12" s="200">
        <v>1082</v>
      </c>
      <c r="D12" s="73"/>
      <c r="E12" s="195"/>
      <c r="F12" s="201"/>
      <c r="G12" s="73">
        <v>511.625</v>
      </c>
      <c r="H12" s="194"/>
      <c r="I12" s="195"/>
      <c r="J12" s="201"/>
      <c r="K12" s="65"/>
      <c r="L12" s="246"/>
      <c r="M12" s="246"/>
      <c r="N12" s="247"/>
      <c r="O12" s="246"/>
      <c r="P12" s="246"/>
    </row>
    <row r="13" spans="2:16" ht="12.75" customHeight="1">
      <c r="B13" s="212" t="s">
        <v>35</v>
      </c>
      <c r="C13" s="200">
        <v>1050.9000000000001</v>
      </c>
      <c r="D13" s="73"/>
      <c r="E13" s="195"/>
      <c r="F13" s="201"/>
      <c r="G13" s="73">
        <v>494</v>
      </c>
      <c r="H13" s="194"/>
      <c r="I13" s="195"/>
      <c r="J13" s="201"/>
      <c r="K13" s="65"/>
      <c r="L13" s="246"/>
      <c r="M13" s="246"/>
      <c r="N13" s="247"/>
      <c r="O13" s="247"/>
      <c r="P13" s="246"/>
    </row>
    <row r="14" spans="2:16">
      <c r="B14" s="212" t="s">
        <v>34</v>
      </c>
      <c r="C14" s="200">
        <v>968</v>
      </c>
      <c r="D14" s="73"/>
      <c r="E14" s="195"/>
      <c r="F14" s="201"/>
      <c r="G14" s="73">
        <v>496.5</v>
      </c>
      <c r="H14" s="194"/>
      <c r="I14" s="195"/>
      <c r="J14" s="201"/>
      <c r="K14" s="65"/>
      <c r="L14" s="246"/>
      <c r="M14" s="103"/>
      <c r="N14" s="247"/>
      <c r="O14" s="246"/>
      <c r="P14" s="246"/>
    </row>
    <row r="15" spans="2:16" ht="13.5" customHeight="1">
      <c r="B15" s="212" t="s">
        <v>33</v>
      </c>
      <c r="C15" s="200">
        <v>978.2</v>
      </c>
      <c r="D15" s="73"/>
      <c r="E15" s="195"/>
      <c r="F15" s="201"/>
      <c r="G15" s="73">
        <v>552</v>
      </c>
      <c r="H15" s="194"/>
      <c r="I15" s="195"/>
      <c r="J15" s="201"/>
      <c r="K15" s="65"/>
      <c r="L15" s="246"/>
      <c r="M15" s="246"/>
      <c r="N15" s="247"/>
      <c r="O15" s="246"/>
      <c r="P15" s="246"/>
    </row>
    <row r="16" spans="2:16">
      <c r="B16" s="212" t="s">
        <v>32</v>
      </c>
      <c r="C16" s="200">
        <v>1032.5</v>
      </c>
      <c r="D16" s="73"/>
      <c r="E16" s="195"/>
      <c r="F16" s="201"/>
      <c r="G16" s="73">
        <v>711</v>
      </c>
      <c r="H16" s="194"/>
      <c r="I16" s="195"/>
      <c r="J16" s="201"/>
      <c r="K16" s="65"/>
      <c r="L16" s="246"/>
      <c r="M16" s="246"/>
      <c r="N16" s="247"/>
      <c r="O16" s="246"/>
      <c r="P16" s="246"/>
    </row>
    <row r="17" spans="2:16" ht="12.75" customHeight="1">
      <c r="B17" s="212" t="s">
        <v>31</v>
      </c>
      <c r="C17" s="200">
        <v>1395.375</v>
      </c>
      <c r="D17" s="73"/>
      <c r="E17" s="195"/>
      <c r="F17" s="201"/>
      <c r="G17" s="73">
        <v>827.25</v>
      </c>
      <c r="H17" s="194"/>
      <c r="I17" s="195"/>
      <c r="J17" s="201"/>
      <c r="K17" s="65"/>
      <c r="L17" s="246"/>
      <c r="M17" s="246"/>
      <c r="N17" s="247"/>
      <c r="O17" s="246"/>
      <c r="P17" s="246"/>
    </row>
    <row r="18" spans="2:16">
      <c r="B18" s="212" t="s">
        <v>30</v>
      </c>
      <c r="C18" s="200">
        <v>1643.7</v>
      </c>
      <c r="D18" s="73"/>
      <c r="E18" s="195"/>
      <c r="F18" s="201"/>
      <c r="G18" s="73">
        <v>662.4</v>
      </c>
      <c r="H18" s="194"/>
      <c r="I18" s="195"/>
      <c r="J18" s="201"/>
      <c r="K18" s="65"/>
      <c r="L18" s="246"/>
      <c r="M18" s="246"/>
      <c r="N18" s="247"/>
      <c r="O18" s="246"/>
      <c r="P18" s="246"/>
    </row>
    <row r="19" spans="2:16">
      <c r="B19" s="213" t="s">
        <v>29</v>
      </c>
      <c r="C19" s="202">
        <v>1570</v>
      </c>
      <c r="D19" s="205"/>
      <c r="E19" s="195"/>
      <c r="F19" s="201"/>
      <c r="G19" s="205">
        <v>410.625</v>
      </c>
      <c r="H19" s="203"/>
      <c r="I19" s="195"/>
      <c r="J19" s="201"/>
      <c r="K19" s="65"/>
      <c r="L19" s="246"/>
      <c r="M19" s="246"/>
      <c r="N19" s="247"/>
      <c r="O19" s="246"/>
      <c r="P19" s="246"/>
    </row>
    <row r="20" spans="2:16">
      <c r="B20" s="214" t="s">
        <v>65</v>
      </c>
      <c r="C20" s="206">
        <f>AVERAGE(C8:C19)</f>
        <v>1175.8083333333334</v>
      </c>
      <c r="D20" s="207">
        <f>AVERAGE(D8:D19)</f>
        <v>1260.9888888888891</v>
      </c>
      <c r="E20" s="207"/>
      <c r="F20" s="264">
        <f>(D20/C20-1)*100</f>
        <v>7.2444252299245671</v>
      </c>
      <c r="G20" s="206">
        <f>AVERAGE(G8:G19)</f>
        <v>549.68541666666658</v>
      </c>
      <c r="H20" s="207">
        <f>AVERAGE(H8:H19)</f>
        <v>443.54166666666669</v>
      </c>
      <c r="I20" s="207"/>
      <c r="J20" s="264">
        <f>(H20/G20-1)*100</f>
        <v>-19.309908318773218</v>
      </c>
      <c r="K20" s="65"/>
    </row>
    <row r="21" spans="2:16" ht="12.75" customHeight="1">
      <c r="B21" s="215" t="str">
        <f>+'precio mayorista'!B21</f>
        <v>Promedio ene-mar</v>
      </c>
      <c r="C21" s="208">
        <f>AVERAGE(C8:C10)</f>
        <v>1094.7166666666667</v>
      </c>
      <c r="D21" s="209">
        <f>AVERAGE(D8:D10)</f>
        <v>1260.9888888888891</v>
      </c>
      <c r="E21" s="209"/>
      <c r="F21" s="210">
        <f>(D21/C21-1)*100</f>
        <v>15.188607909707752</v>
      </c>
      <c r="G21" s="208">
        <f>AVERAGE(G8:G10)</f>
        <v>482.15000000000003</v>
      </c>
      <c r="H21" s="209">
        <f>AVERAGE(H8:H10)</f>
        <v>443.54166666666669</v>
      </c>
      <c r="I21" s="209"/>
      <c r="J21" s="210">
        <f>(H21/G21-1)*100</f>
        <v>-8.0075356908292701</v>
      </c>
      <c r="K21" s="65"/>
    </row>
    <row r="22" spans="2:16" ht="24.9" customHeight="1">
      <c r="B22" s="290" t="s">
        <v>226</v>
      </c>
      <c r="C22" s="290"/>
      <c r="D22" s="290"/>
      <c r="E22" s="290"/>
      <c r="F22" s="290"/>
      <c r="G22" s="290"/>
      <c r="H22" s="290"/>
      <c r="I22" s="290"/>
      <c r="J22" s="290"/>
      <c r="K22" s="82"/>
    </row>
    <row r="24" spans="2:16">
      <c r="C24" s="221"/>
      <c r="D24" s="216" t="s">
        <v>63</v>
      </c>
      <c r="E24" s="216" t="s">
        <v>64</v>
      </c>
      <c r="F24" s="216" t="s">
        <v>198</v>
      </c>
    </row>
    <row r="25" spans="2:16">
      <c r="C25" s="234">
        <v>42979</v>
      </c>
      <c r="D25" s="45">
        <v>953</v>
      </c>
      <c r="E25" s="45">
        <v>369.6</v>
      </c>
      <c r="F25" s="45">
        <v>165.63338176908732</v>
      </c>
    </row>
    <row r="26" spans="2:16">
      <c r="C26" s="234">
        <v>43009</v>
      </c>
      <c r="D26" s="45">
        <v>912.125</v>
      </c>
      <c r="E26" s="45">
        <v>389.375</v>
      </c>
      <c r="F26" s="45">
        <v>170.61140008511157</v>
      </c>
    </row>
    <row r="27" spans="2:16">
      <c r="C27" s="234">
        <v>43040</v>
      </c>
      <c r="D27" s="45">
        <v>945.5</v>
      </c>
      <c r="E27" s="45">
        <v>426.75</v>
      </c>
      <c r="F27" s="45">
        <v>265.80554582763341</v>
      </c>
    </row>
    <row r="28" spans="2:16">
      <c r="C28" s="234">
        <v>43070</v>
      </c>
      <c r="D28" s="45">
        <v>1023.3</v>
      </c>
      <c r="E28" s="45">
        <v>469.5</v>
      </c>
      <c r="F28" s="45">
        <v>306.40637434905051</v>
      </c>
    </row>
    <row r="29" spans="2:16">
      <c r="C29" s="234">
        <v>43101</v>
      </c>
      <c r="D29" s="45">
        <v>1074.25</v>
      </c>
      <c r="E29" s="45">
        <v>497.25</v>
      </c>
      <c r="F29" s="45">
        <v>294.74526160609918</v>
      </c>
    </row>
    <row r="30" spans="2:16">
      <c r="C30" s="234">
        <v>43132</v>
      </c>
      <c r="D30" s="45">
        <v>1099</v>
      </c>
      <c r="E30" s="45">
        <v>465.5</v>
      </c>
      <c r="F30" s="45">
        <v>281.30063313532338</v>
      </c>
    </row>
    <row r="31" spans="2:16">
      <c r="C31" s="234">
        <v>43160</v>
      </c>
      <c r="D31" s="45">
        <v>1110.9000000000001</v>
      </c>
      <c r="E31" s="45">
        <v>483.7</v>
      </c>
      <c r="F31" s="45">
        <v>293.34749336134939</v>
      </c>
    </row>
    <row r="32" spans="2:16">
      <c r="C32" s="234">
        <v>43191</v>
      </c>
      <c r="D32" s="45">
        <v>1104.875</v>
      </c>
      <c r="E32" s="45">
        <v>484.375</v>
      </c>
      <c r="F32" s="45">
        <v>269.08175335526931</v>
      </c>
    </row>
    <row r="33" spans="2:6">
      <c r="C33" s="234">
        <v>43221</v>
      </c>
      <c r="D33" s="45">
        <v>1082</v>
      </c>
      <c r="E33" s="45">
        <v>511.625</v>
      </c>
      <c r="F33" s="45">
        <v>244.69677265643614</v>
      </c>
    </row>
    <row r="34" spans="2:6">
      <c r="C34" s="234">
        <v>43252</v>
      </c>
      <c r="D34" s="45">
        <v>1050.9000000000001</v>
      </c>
      <c r="E34" s="45">
        <v>494</v>
      </c>
      <c r="F34" s="45">
        <v>265.42502975009916</v>
      </c>
    </row>
    <row r="35" spans="2:6">
      <c r="C35" s="234">
        <v>43282</v>
      </c>
      <c r="D35" s="45">
        <v>968</v>
      </c>
      <c r="E35" s="45">
        <v>496.5</v>
      </c>
      <c r="F35" s="45">
        <v>271.91517434075263</v>
      </c>
    </row>
    <row r="36" spans="2:6">
      <c r="C36" s="234">
        <v>43313</v>
      </c>
      <c r="D36" s="45">
        <v>978.2</v>
      </c>
      <c r="E36" s="45">
        <v>552</v>
      </c>
      <c r="F36" s="45">
        <v>372.33596281957091</v>
      </c>
    </row>
    <row r="37" spans="2:6">
      <c r="C37" s="234">
        <v>43344</v>
      </c>
      <c r="D37" s="45">
        <v>1032.5</v>
      </c>
      <c r="E37" s="45">
        <v>711</v>
      </c>
      <c r="F37" s="45">
        <v>475.1665607385533</v>
      </c>
    </row>
    <row r="38" spans="2:6">
      <c r="B38" s="43"/>
      <c r="C38" s="234">
        <v>43374</v>
      </c>
      <c r="D38" s="45">
        <f>+C17</f>
        <v>1395.375</v>
      </c>
      <c r="E38" s="45">
        <f>+G17</f>
        <v>827.25</v>
      </c>
      <c r="F38" s="45">
        <v>575.49080451004954</v>
      </c>
    </row>
    <row r="39" spans="2:6">
      <c r="C39" s="234">
        <v>43405</v>
      </c>
      <c r="D39" s="45">
        <f t="shared" ref="D39:D40" si="5">+C18</f>
        <v>1643.7</v>
      </c>
      <c r="E39" s="45">
        <f t="shared" ref="E39:E40" si="6">+G18</f>
        <v>662.4</v>
      </c>
      <c r="F39" s="45">
        <v>357.89514013028332</v>
      </c>
    </row>
    <row r="40" spans="2:6">
      <c r="C40" s="234">
        <v>43435</v>
      </c>
      <c r="D40" s="45">
        <f t="shared" si="5"/>
        <v>1570</v>
      </c>
      <c r="E40" s="45">
        <f t="shared" si="6"/>
        <v>410.625</v>
      </c>
      <c r="F40" s="45">
        <v>174.30559255920807</v>
      </c>
    </row>
    <row r="41" spans="2:6">
      <c r="C41" s="234">
        <v>43466</v>
      </c>
      <c r="D41" s="45">
        <f>+D8</f>
        <v>1380.1666666666667</v>
      </c>
      <c r="E41" s="45">
        <f>+H8</f>
        <v>399.75</v>
      </c>
      <c r="F41" s="45">
        <v>166.14525586707438</v>
      </c>
    </row>
    <row r="42" spans="2:6">
      <c r="C42" s="234">
        <v>43497</v>
      </c>
      <c r="D42" s="45">
        <f>+D9</f>
        <v>1244</v>
      </c>
      <c r="E42" s="45">
        <f>+H9</f>
        <v>454.375</v>
      </c>
      <c r="F42" s="45">
        <v>233.74447619430919</v>
      </c>
    </row>
    <row r="43" spans="2:6">
      <c r="C43" s="234">
        <v>43525</v>
      </c>
      <c r="D43" s="45">
        <f>+D10</f>
        <v>1158.8</v>
      </c>
      <c r="E43" s="45">
        <f>+H10</f>
        <v>476.5</v>
      </c>
      <c r="F43" s="45">
        <v>228.22083552069827</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2019-04-08T16:12:03Z</cp:lastPrinted>
  <dcterms:created xsi:type="dcterms:W3CDTF">2011-10-13T14:46:36Z</dcterms:created>
  <dcterms:modified xsi:type="dcterms:W3CDTF">2019-04-08T16:18:21Z</dcterms:modified>
</cp:coreProperties>
</file>