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225" tabRatio="753" activeTab="0"/>
  </bookViews>
  <sheets>
    <sheet name="Portada" sheetId="1" r:id="rId1"/>
    <sheet name="colofón" sheetId="2" r:id="rId2"/>
    <sheet name="Introducción" sheetId="3" r:id="rId3"/>
    <sheet name="Índice" sheetId="4" r:id="rId4"/>
    <sheet name="Comentario"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export" sheetId="15" r:id="rId15"/>
    <sheet name="import" sheetId="16" r:id="rId16"/>
  </sheets>
  <externalReferences>
    <externalReference r:id="rId19"/>
    <externalReference r:id="rId20"/>
  </externalReferences>
  <definedNames>
    <definedName name="_xlfn.AVERAGEIF" hidden="1">#NAME?</definedName>
    <definedName name="_xlfn.STDEV.S" hidden="1">#NAME?</definedName>
    <definedName name="_xlnm.Print_Area" localSheetId="1">'colofón'!$A$1:$I$44</definedName>
    <definedName name="_xlnm.Print_Area" localSheetId="4">'Comentario'!$B$2:$J$7</definedName>
    <definedName name="_xlnm.Print_Area" localSheetId="14">'export'!$B$2:$K$43</definedName>
    <definedName name="_xlnm.Print_Area" localSheetId="15">'import'!$A$1:$K$89</definedName>
    <definedName name="_xlnm.Print_Area" localSheetId="3">'Índice'!$A$1:$E$44</definedName>
    <definedName name="_xlnm.Print_Area" localSheetId="2">'Introducción'!$A$1:$J$44</definedName>
    <definedName name="_xlnm.Print_Area" localSheetId="0">'Portada'!$A$1:$I$44</definedName>
    <definedName name="_xlnm.Print_Area" localSheetId="5">'precio mayorista'!$A$1:$H$43</definedName>
    <definedName name="_xlnm.Print_Area" localSheetId="6">'precio mayorista2'!$A$1:$N$60</definedName>
    <definedName name="_xlnm.Print_Area" localSheetId="7">'precio mayorista3'!$A$2:$N$60</definedName>
    <definedName name="_xlnm.Print_Area" localSheetId="8">'precio minorista'!$A$1:$K$46</definedName>
    <definedName name="_xlnm.Print_Area" localSheetId="9">'precio minorista regiones'!$B$2:$R$60</definedName>
    <definedName name="_xlnm.Print_Area" localSheetId="12">'prod región'!$A$1:$M$46</definedName>
    <definedName name="_xlnm.Print_Area" localSheetId="13">'rend región'!$A$1:$M$46</definedName>
    <definedName name="_xlnm.Print_Area" localSheetId="11">'sup región'!$A$1:$M$45</definedName>
    <definedName name="_xlnm.Print_Area" localSheetId="10">'sup, prod y rend'!$A$1:$G$49</definedName>
    <definedName name="TDclase">'[1]TD clase'!$A$5:$G$6</definedName>
  </definedNames>
  <calcPr fullCalcOnLoad="1"/>
</workbook>
</file>

<file path=xl/comments6.xml><?xml version="1.0" encoding="utf-8"?>
<comments xmlns="http://schemas.openxmlformats.org/spreadsheetml/2006/main">
  <authors>
    <author>Javiera Eugenia Pefaur Lepe</author>
  </authors>
  <commentList>
    <comment ref="E12" authorId="0">
      <text>
        <r>
          <rPr>
            <sz val="9"/>
            <rFont val="Tahoma"/>
            <family val="2"/>
          </rPr>
          <t>valor corregido según informacion boletin mes anterior</t>
        </r>
      </text>
    </comment>
  </commentList>
</comments>
</file>

<file path=xl/sharedStrings.xml><?xml version="1.0" encoding="utf-8"?>
<sst xmlns="http://schemas.openxmlformats.org/spreadsheetml/2006/main" count="585" uniqueCount="238">
  <si>
    <t>del Ministerio de Agricultura, Gobierno de Chile</t>
  </si>
  <si>
    <t>www.odepa.gob.cl</t>
  </si>
  <si>
    <t>2010/11</t>
  </si>
  <si>
    <t>2009/10</t>
  </si>
  <si>
    <t>2008/09</t>
  </si>
  <si>
    <t>2007/08</t>
  </si>
  <si>
    <t>2006/07</t>
  </si>
  <si>
    <t>2005/06</t>
  </si>
  <si>
    <t>2004/05</t>
  </si>
  <si>
    <t>2003/04</t>
  </si>
  <si>
    <t>2002/03</t>
  </si>
  <si>
    <t>2001/02</t>
  </si>
  <si>
    <t>2000/01</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</si>
  <si>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</si>
  <si>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</si>
  <si>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</si>
  <si>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</si>
  <si>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</si>
  <si>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</si>
  <si>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</si>
  <si>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</si>
  <si>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</si>
  <si>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</si>
  <si>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</si>
  <si>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</si>
  <si>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</si>
  <si>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</si>
  <si>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</si>
  <si>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</si>
  <si>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</si>
  <si>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</si>
  <si>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</si>
  <si>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</si>
  <si>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</si>
  <si>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</si>
  <si>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</si>
  <si>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</si>
  <si>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</si>
  <si>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</si>
  <si>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</si>
  <si>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</si>
  <si>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</si>
  <si>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</si>
  <si>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</si>
  <si>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</si>
  <si>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</si>
  <si>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</si>
  <si>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</si>
  <si>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</si>
  <si>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</si>
  <si>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</si>
  <si>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</si>
  <si>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</si>
  <si>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</si>
  <si>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</si>
  <si>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</si>
  <si>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</si>
  <si>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</si>
  <si>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</si>
  <si>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</si>
  <si>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</si>
  <si>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</si>
  <si>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</si>
  <si>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</si>
  <si>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</si>
  <si>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</si>
  <si>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</si>
  <si>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</si>
  <si>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</si>
  <si>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</si>
  <si>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</si>
  <si>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</si>
  <si>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</si>
  <si>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</si>
  <si>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</si>
  <si>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</si>
  <si>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</si>
  <si>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</si>
  <si>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</si>
  <si>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</si>
  <si>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</si>
  <si>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Venezuela</t>
  </si>
  <si>
    <t>Bolivia</t>
  </si>
  <si>
    <t>Colombia</t>
  </si>
  <si>
    <t>Guatemala</t>
  </si>
  <si>
    <t>Fécula (almidón)</t>
  </si>
  <si>
    <t>Canadá</t>
  </si>
  <si>
    <t>Harina de papa</t>
  </si>
  <si>
    <t>Cuba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</si>
  <si>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</si>
  <si>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</si>
  <si>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</si>
  <si>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</si>
  <si>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</si>
  <si>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</si>
  <si>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</si>
  <si>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</si>
  <si>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</si>
  <si>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</si>
  <si>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</si>
  <si>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</si>
  <si>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</si>
  <si>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</si>
  <si>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</si>
  <si>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</si>
  <si>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</si>
  <si>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</si>
  <si>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Exportaciones chilenas de productos derivados de papa por producto y país de destino</t>
  </si>
  <si>
    <t>Comercio exterior de productos derivados de papa</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</si>
  <si>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</si>
  <si>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</si>
  <si>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</si>
  <si>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</si>
  <si>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</si>
  <si>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</si>
  <si>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</si>
  <si>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</si>
  <si>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</si>
  <si>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</si>
  <si>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</si>
  <si>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</si>
  <si>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</si>
  <si>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</si>
  <si>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</si>
  <si>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</si>
  <si>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</si>
  <si>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</si>
  <si>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</si>
  <si>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</si>
  <si>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</si>
  <si>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</si>
  <si>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</si>
  <si>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</si>
  <si>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</si>
  <si>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</si>
  <si>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</si>
  <si>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</si>
  <si>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</si>
  <si>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</si>
  <si>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envase 50 kilos)</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</si>
  <si>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</si>
  <si>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</si>
  <si>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</si>
  <si>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</si>
  <si>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</si>
  <si>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Precios mensuales promedio de papa en mercados mayoristas</t>
  </si>
  <si>
    <t>Feria libre</t>
  </si>
  <si>
    <t>Supermercado</t>
  </si>
  <si>
    <t>RM</t>
  </si>
  <si>
    <t>Semana</t>
  </si>
  <si>
    <t>Papas "in vitro" para siembra</t>
  </si>
  <si>
    <t>Precios diarios de papa en los mercados mayoristas según mercado</t>
  </si>
  <si>
    <t>Precios diarios de papa en los mercados mayoristas según variedad</t>
  </si>
  <si>
    <t>Cuadro 9</t>
  </si>
  <si>
    <t>Precio diario de papa en los mercados mayoristas según mercado</t>
  </si>
  <si>
    <t>Precio promedio diario de papa en los mercados mayoristas</t>
  </si>
  <si>
    <t>Cuadro 10. Exportaciones chilenas de productos derivados de papa por producto y país de destino</t>
  </si>
  <si>
    <t>Claudia Carbonell Piccardo</t>
  </si>
  <si>
    <t>Javiera Pefaur Lepe</t>
  </si>
  <si>
    <t>2013/14</t>
  </si>
  <si>
    <t>Total Papas "in vitro" para siembra</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</si>
  <si>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</si>
  <si>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</si>
  <si>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</si>
  <si>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</si>
  <si>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</si>
  <si>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</si>
  <si>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</si>
  <si>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</si>
  <si>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</si>
  <si>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</si>
  <si>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r>
      <rPr>
        <i/>
        <sz val="9"/>
        <color indexed="8"/>
        <rFont val="Arial"/>
        <family val="2"/>
      </rPr>
      <t>Fuente</t>
    </r>
    <r>
      <rPr>
        <sz val="9"/>
        <color indexed="8"/>
        <rFont val="Arial"/>
        <family val="2"/>
      </rPr>
      <t>: Odepa.</t>
    </r>
  </si>
  <si>
    <t>Patagonia</t>
  </si>
  <si>
    <t>Resto del</t>
  </si>
  <si>
    <t>país</t>
  </si>
  <si>
    <t>COMENTARIOS</t>
  </si>
  <si>
    <r>
      <t xml:space="preserve">Fuente: </t>
    </r>
    <r>
      <rPr>
        <sz val="9"/>
        <rFont val="Arial"/>
        <family val="2"/>
      </rPr>
      <t>elaborado por Odepa con información del INE.</t>
    </r>
  </si>
  <si>
    <t>Directora y Representante Legal</t>
  </si>
  <si>
    <t>Yagana</t>
  </si>
  <si>
    <t>Vega Monumental Concepción</t>
  </si>
  <si>
    <t>Rosara</t>
  </si>
  <si>
    <t>Arica</t>
  </si>
  <si>
    <t>Introducción</t>
  </si>
  <si>
    <t>Cuadro 11. Importaciones chilenas de productos derivados de papa por producto y origen</t>
  </si>
  <si>
    <t>Importaciones chilenas de productos derivados de papa por producto y origen</t>
  </si>
  <si>
    <t xml:space="preserve"> ● Servicio Nacional de Aduanas, para información de comercio exterior.</t>
  </si>
  <si>
    <t>Los datos utilizados en este documento, que permiten hacer los análisis del mercado, se obtienen de las siguientes fuentes:</t>
  </si>
  <si>
    <t>2014</t>
  </si>
  <si>
    <t>arica</t>
  </si>
  <si>
    <t>la serena</t>
  </si>
  <si>
    <t>la calera</t>
  </si>
  <si>
    <t>lo valledor</t>
  </si>
  <si>
    <t>mapocho</t>
  </si>
  <si>
    <t>talca</t>
  </si>
  <si>
    <t>chillan</t>
  </si>
  <si>
    <t>concepcion</t>
  </si>
  <si>
    <t>temuco</t>
  </si>
  <si>
    <t>pto montt</t>
  </si>
  <si>
    <t>Este boletin se publica mensualmente, con información de mercado nacional y de comercio exterior, relacionada con la papa.</t>
  </si>
  <si>
    <t xml:space="preserve"> ● Odepa, para precios mayoristas y minoristas, utilizando los registros de precios capturados en ferias libres, supermercados y mercados mayoristas.</t>
  </si>
  <si>
    <r>
      <rPr>
        <i/>
        <sz val="9"/>
        <rFont val="Arial"/>
        <family val="2"/>
      </rPr>
      <t xml:space="preserve">Fuente: </t>
    </r>
    <r>
      <rPr>
        <sz val="9"/>
        <rFont val="Arial"/>
        <family val="2"/>
      </rPr>
      <t>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Hortofruticola de Chillán y el Terminal Agrícola del Norte S.A. de Arica.
Precio promedio ponderado por volumen.</t>
    </r>
  </si>
  <si>
    <t>Total Las demás papas para siembra  (desde 2012)</t>
  </si>
  <si>
    <t xml:space="preserve">Las demás papas para siembra </t>
  </si>
  <si>
    <t>Bangladesh</t>
  </si>
  <si>
    <t>Lituania</t>
  </si>
  <si>
    <t>Corea del Sur</t>
  </si>
  <si>
    <t>Jordania</t>
  </si>
  <si>
    <t xml:space="preserve"> --</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</si>
  <si>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</si>
  <si>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</si>
  <si>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</si>
  <si>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</si>
  <si>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</si>
  <si>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</si>
  <si>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</si>
  <si>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</si>
  <si>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</si>
  <si>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r>
      <rPr>
        <i/>
        <sz val="9"/>
        <rFont val="Arial"/>
        <family val="2"/>
      </rPr>
      <t>Fuente</t>
    </r>
    <r>
      <rPr>
        <sz val="9"/>
        <rFont val="Arial"/>
        <family val="2"/>
      </rPr>
      <t>: Odepa. El valor corresponde al precio promedio mensual de papa Désirée, Karu o Asterix de primera calidad.</t>
    </r>
  </si>
  <si>
    <t>2014/15</t>
  </si>
  <si>
    <t>Suecia</t>
  </si>
  <si>
    <r>
      <rPr>
        <i/>
        <sz val="9"/>
        <rFont val="Arial"/>
        <family val="2"/>
      </rPr>
      <t>Fuente</t>
    </r>
    <r>
      <rPr>
        <sz val="9"/>
        <rFont val="Arial"/>
        <family val="2"/>
      </rPr>
      <t>: 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Hortofrutícola de Chillán y el Terminal Agrícola del Norte S.A. de Arica.
Precio promedio ponderado por volumen.</t>
    </r>
  </si>
  <si>
    <t>Terminal La Palmera de La Serena</t>
  </si>
  <si>
    <t>Italia</t>
  </si>
  <si>
    <t xml:space="preserve"> ● Comentarios de actores relevantes del rubro.</t>
  </si>
  <si>
    <t>Otros (país desconocido)</t>
  </si>
  <si>
    <t xml:space="preserve">                                                                                                            </t>
  </si>
  <si>
    <t>Septiembre 2015</t>
  </si>
  <si>
    <r>
      <t>Información de mercado nacional y comercio exterior hasta agosto</t>
    </r>
    <r>
      <rPr>
        <sz val="10"/>
        <color indexed="8"/>
        <rFont val="Arial"/>
        <family val="2"/>
      </rPr>
      <t xml:space="preserve"> de 2015</t>
    </r>
  </si>
  <si>
    <t>Promedio simple enero-agosto</t>
  </si>
  <si>
    <t>Origen o destino no precisado</t>
  </si>
  <si>
    <t>Ene-ago 2014</t>
  </si>
  <si>
    <t>Ene-ago 2015</t>
  </si>
  <si>
    <r>
      <t xml:space="preserve">4. </t>
    </r>
    <r>
      <rPr>
        <u val="single"/>
        <sz val="11"/>
        <rFont val="Arial"/>
        <family val="2"/>
      </rPr>
      <t>Comercio exterior de productos derivados de papa: disminuyen las compras</t>
    </r>
    <r>
      <rPr>
        <sz val="11"/>
        <rFont val="Arial"/>
        <family val="2"/>
      </rPr>
      <t xml:space="preserve">
La balanza comercial de los productos derivados de papa sigue siendo negativa, con importaciones mucho mayores que las ventas al exterior (cuadros 10 y 11).
En el período enero-agosto de 2015 las exportaciones sumaron USD 3,19 millones, cifra 39,9% superior a la registrada en el mismo período del año anterior. Destaca el alza de las exportaciones de papa preparada sin congelar hacia Argentina, con ventas que suman a la fecha USD 1,5 millones. Por otro lado, las exportaciones de harina de papa y de papa preparada sin congelar a Paraguay se hacen notar por su baja en comparación con las exportaciones del mismo período de 2014.
Las importaciones sumaron USD 49,69 millones en el período enero-agosto de 2015, lo que representa un 24% menos que las registradas en igual período del año anterior. Las papas preparadas congeladas son la categoría responsable de esta baja. Si bien Bélgica sigue siendo el principal exportador de papas preparadas congeladas a nuestro país, destaca la baja que registran los envíos desde ese país comparados con lo enviado en igual período del año 2014 (23% menos en valor). Lo mismo se observa en la papa proveniente de los Países Bajos, Alemania y Estados Unidos, con disminuciones de 27%, 42% y 51%, respectivamente, en sus exportaciones de papas preparadas congeladas a Chile.</t>
    </r>
  </si>
  <si>
    <t>República Dominicana</t>
  </si>
  <si>
    <r>
      <t xml:space="preserve">1. </t>
    </r>
    <r>
      <rPr>
        <u val="single"/>
        <sz val="11"/>
        <rFont val="Arial"/>
        <family val="2"/>
      </rPr>
      <t>Precios de la papa en mercados mayoristas: precios siguen al alza</t>
    </r>
    <r>
      <rPr>
        <sz val="11"/>
        <rFont val="Arial"/>
        <family val="2"/>
      </rPr>
      <t xml:space="preserve">
El precio promedio mensual de la papa en los mercados mayoristas durante agosto fue de $18.956 por saco de 50 kilos, valor 37,5% superior al del mes anterior y 64,5% superior al del mismo mes en el año 2014 (cuadro 1 y gráfico 1). Esta alza se viene registrando desde enero de 2015, y desde marzo los precios son superiores a los del mismo mes del año anterior. El precio promedio de este mes es el más alto registrado en los últimos 22 meses, y es consecuencia de la temporada estival desfavorable para el crecimiento y desarrollo del cultivo de papa en el sur.
El precio promedio diario en los mercados mayoristas se comporta de forma errática entre un día y otro. En los últimos seis meses se registra una tendencia al alza, la cual es más pronunciada en agosto (gráfico 2 y cuadro 2).
En todos los mercados mayoristas que monitorea Odepa se observa que el precio promedio en agosto aumenta con respecto a julio. En Arica el precio es el más alto comparado con el promedio nacional (41% superior). El segundo mercado que registra el precio promedio más alto que el promedio nacional es Mapocho (23%). Por el contrario, mercados que están por debajo del promedio nacional son Puerto Montt (-22%) y Concepción (-21%) (cuadro 3 y gráfico 3).</t>
    </r>
  </si>
  <si>
    <r>
      <t xml:space="preserve">2. </t>
    </r>
    <r>
      <rPr>
        <u val="single"/>
        <sz val="11"/>
        <rFont val="Arial"/>
        <family val="2"/>
      </rPr>
      <t>Precio de la papa en mercados minoristas: precios registran fuertes alzas en ferias</t>
    </r>
    <r>
      <rPr>
        <sz val="11"/>
        <rFont val="Arial"/>
        <family val="2"/>
      </rPr>
      <t xml:space="preserve">
En el monitoreo de precios al consumidor que realiza Odepa en la ciudad de Santiago, se observó que el precio promedio mensual de agosto en supermercados aumentó 12,3% con relación al del mes anterior y 29% con respecto al mismo mes de 2014. En ferias también se registraron alzas del precio respecto del mes anterior (24%), y 49,7% en comparación con igual mes del año anterior. Como siempre, los precios son más altos en supermercados que en ferias. Para este mes en Santiago, el precio promedio de supermercados para agosto alcanzó $ 1.094 por kilo, y en ferias, $ 651 por kilo, es decir, en supermercados los precios fueron 68% más altos que en ferias. Se observa en este mes que los precios minoristas presentaron una fuerte alza, variación concordante con la observada en el caso de los mayoristas. En los precios a consumidor se observa que la diferencia de precios entre supermercado y feria se acorta, llegando a 68%. En los meses anteriores esa diferencia era superior a 100% (excepto en julio). En agosto el alza de precios en la papa contribuyó en forma importante en el alza del IPC. 
Respecto al registro de precios al consumidor que Odepa recoge entre las regiones de Arica y Los Lagos, se observa que, al igual que en Santiago, éstos son erráticos entre semanas. Además en supermercados los precios son superiores a los registrados en ferias libres. La menor diferencia en los últimos cinco meses de 2015 se presentó en la Región de Arica, donde el promedio de los precios en supermercados fue un 64% mayor que en ferias, y la mayor diferencia  se presentó en La Araucanía, donde el precio promedio durante los últimos cinco meses del año fue 145% superior en supermercados.
Durante agosto destacan las alzas de precios registradas en ferias y supermercados en todos los mercados.</t>
    </r>
  </si>
  <si>
    <r>
      <t xml:space="preserve">3. </t>
    </r>
    <r>
      <rPr>
        <u val="single"/>
        <sz val="11"/>
        <rFont val="Arial"/>
        <family val="2"/>
      </rPr>
      <t>Superficie, producción y rendimiento: mayor superficie y menores rendimientos promedio</t>
    </r>
    <r>
      <rPr>
        <sz val="11"/>
        <rFont val="Arial"/>
        <family val="2"/>
      </rPr>
      <t xml:space="preserve">
La encuesta del INE sobre superficie sembrada de cultivos anuales para la temporada 2014/15 indica que en Chile se sembraron 50.526 hectáreas de papas, lo que representa un aumento de 3,2% en la superficie nacional para la papa, comparado con la temporada 2013/14. El rendimiento nacional se redujo en esta temporada, producto de la sequía que afectó a la zona sur de Chile durante el período estival y las altas temperaturas nocturnas, que afectaron el rendimiento y la calidad de la cosecha, y alcanzaría a 19 ton/ha, según la encuesta del INE. La producción habría sido inferior a 1 millón de toneladas para esta temporada,y sería la menor en los últimos seis años, representando una baja de 9,5% en la producción con relación a la temporada 2013/14 (cuadro 6 y gráfico 7).
Según la distribución regional de la superficie en 2014/15, la Región de La Araucanía presentó como siempre la mayor área de papas: 16.788 hectáreas, concentrando un 33% del total de la superficie nacional encuestada. Esta región subió 28,6% la superficie sembrada con papa en esta temporada, comparada con la temporada anterior. La siguieron la Región del Bío Bío, con 8.685 hectáreas (1,8% más que en la temporada anterior) y la Región de Los Lagos, con 6.967 hectáreas (35% menos superficie que en la temporada anterior). Esto podría responder a escasa disponibilidad de semilla, problema recurrente en la zona productora de papas. Entre las regiones del Bío Bío y Los Lagos se concentra más de 70% del total de la superficie sembrada con papa en Chile.
En cuanto a los rendimientos, éstos bajaron en comparación con la temporada 2013/14 en todas las principales regiones productoras de papa del país: La Araucanía, Los Ríos y Los Lagos. Por esta misma razón la producción nacional total estimada disminuyó en esta temporada, alcanzando un total de 960.500 toneladas. Las regiones de los Lagos y Los Ríos fueron las más afectadas por la baja del rendimiento (cuadros 8 y 9).</t>
    </r>
  </si>
  <si>
    <r>
      <rPr>
        <i/>
        <sz val="12"/>
        <color indexed="8"/>
        <rFont val="Arial"/>
        <family val="2"/>
      </rPr>
      <t>Fuente</t>
    </r>
    <r>
      <rPr>
        <sz val="12"/>
        <color indexed="8"/>
        <rFont val="Arial"/>
        <family val="2"/>
      </rPr>
      <t>: Odepa. Se considera el precio promedio de la primera calidad de distintas variedades.</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</si>
</sst>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0.0"/>
    <numFmt numFmtId="175" formatCode="#,##0.0"/>
    <numFmt numFmtId="176" formatCode="_(* #,##0.00_);_(* \(#,##0.00\);_(* &quot;-&quot;??_);_(@_)"/>
    <numFmt numFmtId="177" formatCode="_(* #,##0_);_(* \(#,##0\);_(* &quot;-&quot;??_);_(@_)"/>
    <numFmt numFmtId="178" formatCode="_(* #,##0.0000_);_(* \(#,##0.0000\);_(* &quot;-&quot;_);_(@_)"/>
    <numFmt numFmtId="179" formatCode="_-* #,##0.000\ _€_-;\-* #,##0.000\ _€_-;_-* &quot;-&quot;?\ _€_-;_-@_-"/>
    <numFmt numFmtId="180" formatCode="dd/mm/yy;@"/>
    <numFmt numFmtId="181" formatCode="0.0%"/>
    <numFmt numFmtId="182" formatCode="_-* #,##0.000\ _€_-;\-* #,##0.000\ _€_-;_-* &quot;-&quot;???\ _€_-;_-@_-"/>
    <numFmt numFmtId="183" formatCode="#,##0.0000"/>
    <numFmt numFmtId="184" formatCode="dd/mm"/>
  </numFmts>
  <fonts count="120">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sz val="9"/>
      <name val="Tahoma"/>
      <family val="2"/>
    </font>
    <font>
      <sz val="11"/>
      <name val="Arial"/>
      <family val="2"/>
    </font>
    <font>
      <b/>
      <sz val="11"/>
      <name val="Arial"/>
      <family val="2"/>
    </font>
    <font>
      <b/>
      <sz val="12"/>
      <name val="Arial"/>
      <family val="2"/>
    </font>
    <font>
      <i/>
      <sz val="12"/>
      <color indexed="8"/>
      <name val="Arial"/>
      <family val="2"/>
    </font>
    <font>
      <sz val="12"/>
      <color indexed="8"/>
      <name val="Arial"/>
      <family val="2"/>
    </font>
    <font>
      <sz val="10"/>
      <color indexed="8"/>
      <name val="Calibri"/>
      <family val="0"/>
    </font>
    <font>
      <sz val="1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11"/>
      <color indexed="8"/>
      <name val="Arial"/>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b/>
      <sz val="12"/>
      <color indexed="8"/>
      <name val="Verdana"/>
      <family val="2"/>
    </font>
    <font>
      <sz val="16"/>
      <color indexed="10"/>
      <name val="Arial"/>
      <family val="2"/>
    </font>
    <font>
      <u val="single"/>
      <sz val="10"/>
      <color indexed="10"/>
      <name val="Arial"/>
      <family val="2"/>
    </font>
    <font>
      <sz val="12"/>
      <color indexed="9"/>
      <name val="Arial"/>
      <family val="2"/>
    </font>
    <font>
      <u val="single"/>
      <sz val="12"/>
      <color indexed="12"/>
      <name val="Arial"/>
      <family val="2"/>
    </font>
    <font>
      <b/>
      <sz val="12"/>
      <color indexed="8"/>
      <name val="Arial"/>
      <family val="2"/>
    </font>
    <font>
      <b/>
      <sz val="12"/>
      <color indexed="9"/>
      <name val="Arial"/>
      <family val="2"/>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u val="single"/>
      <sz val="10"/>
      <color theme="10"/>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sz val="10"/>
      <color theme="0"/>
      <name val="Arial"/>
      <family val="2"/>
    </font>
    <font>
      <b/>
      <sz val="12"/>
      <color theme="1"/>
      <name val="Verdana"/>
      <family val="2"/>
    </font>
    <font>
      <b/>
      <sz val="10"/>
      <color theme="0"/>
      <name val="Arial"/>
      <family val="2"/>
    </font>
    <font>
      <sz val="16"/>
      <color rgb="FFFF0000"/>
      <name val="Arial"/>
      <family val="2"/>
    </font>
    <font>
      <sz val="10"/>
      <color rgb="FFFF0000"/>
      <name val="Arial"/>
      <family val="2"/>
    </font>
    <font>
      <u val="single"/>
      <sz val="10"/>
      <color rgb="FFFF0000"/>
      <name val="Arial"/>
      <family val="2"/>
    </font>
    <font>
      <sz val="12"/>
      <color theme="1"/>
      <name val="Arial"/>
      <family val="2"/>
    </font>
    <font>
      <sz val="12"/>
      <color theme="0"/>
      <name val="Arial"/>
      <family val="2"/>
    </font>
    <font>
      <u val="single"/>
      <sz val="12"/>
      <color theme="10"/>
      <name val="Arial"/>
      <family val="2"/>
    </font>
    <font>
      <b/>
      <sz val="12"/>
      <color theme="1"/>
      <name val="Arial"/>
      <family val="2"/>
    </font>
    <font>
      <b/>
      <sz val="12"/>
      <color theme="0"/>
      <name val="Arial"/>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top/>
      <bottom style="thin"/>
    </border>
    <border>
      <left/>
      <right style="thin"/>
      <top/>
      <bottom style="thin"/>
    </border>
    <border>
      <left style="thin"/>
      <right style="thin"/>
      <top/>
      <bottom/>
    </border>
    <border>
      <left style="thin"/>
      <right style="thin"/>
      <top/>
      <bottom style="thin"/>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style="thin"/>
      <top style="thin"/>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74" fillId="24" borderId="0" applyNumberFormat="0" applyBorder="0" applyAlignment="0" applyProtection="0"/>
    <xf numFmtId="0" fontId="8" fillId="25"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8" fillId="25"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8" fillId="25" borderId="0" applyNumberFormat="0" applyBorder="0" applyAlignment="0" applyProtection="0"/>
    <xf numFmtId="0" fontId="74" fillId="26" borderId="0" applyNumberFormat="0" applyBorder="0" applyAlignment="0" applyProtection="0"/>
    <xf numFmtId="0" fontId="8" fillId="17"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8" fillId="17"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8" fillId="17" borderId="0" applyNumberFormat="0" applyBorder="0" applyAlignment="0" applyProtection="0"/>
    <xf numFmtId="0" fontId="74" fillId="27" borderId="0" applyNumberFormat="0" applyBorder="0" applyAlignment="0" applyProtection="0"/>
    <xf numFmtId="0" fontId="8" fillId="19"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8" fillId="19"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8" fillId="19" borderId="0" applyNumberFormat="0" applyBorder="0" applyAlignment="0" applyProtection="0"/>
    <xf numFmtId="0" fontId="74" fillId="28" borderId="0" applyNumberFormat="0" applyBorder="0" applyAlignment="0" applyProtection="0"/>
    <xf numFmtId="0" fontId="8" fillId="29"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8" fillId="29"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8" fillId="29" borderId="0" applyNumberFormat="0" applyBorder="0" applyAlignment="0" applyProtection="0"/>
    <xf numFmtId="0" fontId="74" fillId="30" borderId="0" applyNumberFormat="0" applyBorder="0" applyAlignment="0" applyProtection="0"/>
    <xf numFmtId="0" fontId="8" fillId="31"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8" fillId="31"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8" fillId="31" borderId="0" applyNumberFormat="0" applyBorder="0" applyAlignment="0" applyProtection="0"/>
    <xf numFmtId="0" fontId="74" fillId="32" borderId="0" applyNumberFormat="0" applyBorder="0" applyAlignment="0" applyProtection="0"/>
    <xf numFmtId="0" fontId="8" fillId="33"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8" fillId="33"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9" fillId="7"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9" fillId="7" borderId="0" applyNumberFormat="0" applyBorder="0" applyAlignment="0" applyProtection="0"/>
    <xf numFmtId="0" fontId="75" fillId="34" borderId="0" applyNumberFormat="0" applyBorder="0" applyAlignment="0" applyProtection="0"/>
    <xf numFmtId="0" fontId="76" fillId="35" borderId="1" applyNumberFormat="0" applyAlignment="0" applyProtection="0"/>
    <xf numFmtId="0" fontId="10" fillId="36" borderId="2" applyNumberFormat="0" applyAlignment="0" applyProtection="0"/>
    <xf numFmtId="0" fontId="76" fillId="35" borderId="1" applyNumberFormat="0" applyAlignment="0" applyProtection="0"/>
    <xf numFmtId="0" fontId="76" fillId="35" borderId="1" applyNumberFormat="0" applyAlignment="0" applyProtection="0"/>
    <xf numFmtId="0" fontId="76" fillId="35" borderId="1" applyNumberFormat="0" applyAlignment="0" applyProtection="0"/>
    <xf numFmtId="0" fontId="10" fillId="36" borderId="2" applyNumberFormat="0" applyAlignment="0" applyProtection="0"/>
    <xf numFmtId="0" fontId="76" fillId="35" borderId="1" applyNumberFormat="0" applyAlignment="0" applyProtection="0"/>
    <xf numFmtId="0" fontId="76" fillId="35" borderId="1" applyNumberFormat="0" applyAlignment="0" applyProtection="0"/>
    <xf numFmtId="0" fontId="10" fillId="36" borderId="2" applyNumberFormat="0" applyAlignment="0" applyProtection="0"/>
    <xf numFmtId="0" fontId="77" fillId="37" borderId="3" applyNumberFormat="0" applyAlignment="0" applyProtection="0"/>
    <xf numFmtId="0" fontId="11" fillId="38" borderId="4" applyNumberFormat="0" applyAlignment="0" applyProtection="0"/>
    <xf numFmtId="0" fontId="77" fillId="37" borderId="3" applyNumberFormat="0" applyAlignment="0" applyProtection="0"/>
    <xf numFmtId="0" fontId="77" fillId="37" borderId="3" applyNumberFormat="0" applyAlignment="0" applyProtection="0"/>
    <xf numFmtId="0" fontId="77" fillId="37" borderId="3" applyNumberFormat="0" applyAlignment="0" applyProtection="0"/>
    <xf numFmtId="0" fontId="11" fillId="38" borderId="4" applyNumberFormat="0" applyAlignment="0" applyProtection="0"/>
    <xf numFmtId="0" fontId="77" fillId="37" borderId="3" applyNumberFormat="0" applyAlignment="0" applyProtection="0"/>
    <xf numFmtId="0" fontId="77" fillId="37" borderId="3" applyNumberFormat="0" applyAlignment="0" applyProtection="0"/>
    <xf numFmtId="0" fontId="11" fillId="38" borderId="4" applyNumberFormat="0" applyAlignment="0" applyProtection="0"/>
    <xf numFmtId="0" fontId="78" fillId="0" borderId="5" applyNumberFormat="0" applyFill="0" applyAlignment="0" applyProtection="0"/>
    <xf numFmtId="0" fontId="12" fillId="0" borderId="6" applyNumberFormat="0" applyFill="0" applyAlignment="0" applyProtection="0"/>
    <xf numFmtId="0" fontId="78" fillId="0" borderId="5" applyNumberFormat="0" applyFill="0" applyAlignment="0" applyProtection="0"/>
    <xf numFmtId="0" fontId="78" fillId="0" borderId="5" applyNumberFormat="0" applyFill="0" applyAlignment="0" applyProtection="0"/>
    <xf numFmtId="0" fontId="78" fillId="0" borderId="5" applyNumberFormat="0" applyFill="0" applyAlignment="0" applyProtection="0"/>
    <xf numFmtId="0" fontId="12" fillId="0" borderId="6" applyNumberFormat="0" applyFill="0" applyAlignment="0" applyProtection="0"/>
    <xf numFmtId="0" fontId="78" fillId="0" borderId="5" applyNumberFormat="0" applyFill="0" applyAlignment="0" applyProtection="0"/>
    <xf numFmtId="0" fontId="78" fillId="0" borderId="5" applyNumberFormat="0" applyFill="0" applyAlignment="0" applyProtection="0"/>
    <xf numFmtId="0" fontId="12" fillId="0" borderId="6" applyNumberFormat="0" applyFill="0" applyAlignment="0" applyProtection="0"/>
    <xf numFmtId="0" fontId="79" fillId="0" borderId="7" applyNumberFormat="0" applyFill="0" applyAlignment="0" applyProtection="0"/>
    <xf numFmtId="0" fontId="80" fillId="0" borderId="0" applyNumberFormat="0" applyFill="0" applyBorder="0" applyAlignment="0" applyProtection="0"/>
    <xf numFmtId="0" fontId="1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3" fillId="0" borderId="0" applyNumberFormat="0" applyFill="0" applyBorder="0" applyAlignment="0" applyProtection="0"/>
    <xf numFmtId="0" fontId="74" fillId="39" borderId="0" applyNumberFormat="0" applyBorder="0" applyAlignment="0" applyProtection="0"/>
    <xf numFmtId="0" fontId="8" fillId="40"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8" fillId="40"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8" fillId="40" borderId="0" applyNumberFormat="0" applyBorder="0" applyAlignment="0" applyProtection="0"/>
    <xf numFmtId="0" fontId="74" fillId="41" borderId="0" applyNumberFormat="0" applyBorder="0" applyAlignment="0" applyProtection="0"/>
    <xf numFmtId="0" fontId="8" fillId="42"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8" fillId="42"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8" fillId="42" borderId="0" applyNumberFormat="0" applyBorder="0" applyAlignment="0" applyProtection="0"/>
    <xf numFmtId="0" fontId="74" fillId="43" borderId="0" applyNumberFormat="0" applyBorder="0" applyAlignment="0" applyProtection="0"/>
    <xf numFmtId="0" fontId="8" fillId="44"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8" fillId="44"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8" fillId="44" borderId="0" applyNumberFormat="0" applyBorder="0" applyAlignment="0" applyProtection="0"/>
    <xf numFmtId="0" fontId="74" fillId="45" borderId="0" applyNumberFormat="0" applyBorder="0" applyAlignment="0" applyProtection="0"/>
    <xf numFmtId="0" fontId="8" fillId="29"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8" fillId="29"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8" fillId="29" borderId="0" applyNumberFormat="0" applyBorder="0" applyAlignment="0" applyProtection="0"/>
    <xf numFmtId="0" fontId="74" fillId="46" borderId="0" applyNumberFormat="0" applyBorder="0" applyAlignment="0" applyProtection="0"/>
    <xf numFmtId="0" fontId="8" fillId="31"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8" fillId="31"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8" fillId="31" borderId="0" applyNumberFormat="0" applyBorder="0" applyAlignment="0" applyProtection="0"/>
    <xf numFmtId="0" fontId="74" fillId="47" borderId="0" applyNumberFormat="0" applyBorder="0" applyAlignment="0" applyProtection="0"/>
    <xf numFmtId="0" fontId="8" fillId="4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8" fillId="4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8" fillId="48" borderId="0" applyNumberFormat="0" applyBorder="0" applyAlignment="0" applyProtection="0"/>
    <xf numFmtId="0" fontId="81" fillId="49" borderId="1" applyNumberFormat="0" applyAlignment="0" applyProtection="0"/>
    <xf numFmtId="0" fontId="14" fillId="13" borderId="2" applyNumberFormat="0" applyAlignment="0" applyProtection="0"/>
    <xf numFmtId="0" fontId="81" fillId="49" borderId="1" applyNumberFormat="0" applyAlignment="0" applyProtection="0"/>
    <xf numFmtId="0" fontId="81" fillId="49" borderId="1" applyNumberFormat="0" applyAlignment="0" applyProtection="0"/>
    <xf numFmtId="0" fontId="81" fillId="49" borderId="1" applyNumberFormat="0" applyAlignment="0" applyProtection="0"/>
    <xf numFmtId="0" fontId="14" fillId="13" borderId="2" applyNumberFormat="0" applyAlignment="0" applyProtection="0"/>
    <xf numFmtId="0" fontId="81" fillId="49" borderId="1" applyNumberFormat="0" applyAlignment="0" applyProtection="0"/>
    <xf numFmtId="0" fontId="81" fillId="49" borderId="1" applyNumberFormat="0" applyAlignment="0" applyProtection="0"/>
    <xf numFmtId="0" fontId="14" fillId="13" borderId="2" applyNumberFormat="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3" fillId="0" borderId="0" applyNumberFormat="0" applyFill="0" applyBorder="0" applyAlignment="0" applyProtection="0"/>
    <xf numFmtId="0" fontId="83" fillId="50" borderId="0" applyNumberFormat="0" applyBorder="0" applyAlignment="0" applyProtection="0"/>
    <xf numFmtId="0" fontId="15" fillId="5"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15" fillId="5"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15"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72" fontId="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51" borderId="0" applyNumberFormat="0" applyBorder="0" applyAlignment="0" applyProtection="0"/>
    <xf numFmtId="0" fontId="16" fillId="52"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16" fillId="52" borderId="0" applyNumberFormat="0" applyBorder="0" applyAlignment="0" applyProtection="0"/>
    <xf numFmtId="0" fontId="84" fillId="51" borderId="0" applyNumberFormat="0" applyBorder="0" applyAlignment="0" applyProtection="0"/>
    <xf numFmtId="0" fontId="84"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8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6" fillId="35" borderId="10" applyNumberFormat="0" applyAlignment="0" applyProtection="0"/>
    <xf numFmtId="0" fontId="17" fillId="36" borderId="11" applyNumberFormat="0" applyAlignment="0" applyProtection="0"/>
    <xf numFmtId="0" fontId="86" fillId="35" borderId="10" applyNumberFormat="0" applyAlignment="0" applyProtection="0"/>
    <xf numFmtId="0" fontId="86" fillId="35" borderId="10" applyNumberFormat="0" applyAlignment="0" applyProtection="0"/>
    <xf numFmtId="0" fontId="86" fillId="35" borderId="10" applyNumberFormat="0" applyAlignment="0" applyProtection="0"/>
    <xf numFmtId="0" fontId="17" fillId="36" borderId="11" applyNumberFormat="0" applyAlignment="0" applyProtection="0"/>
    <xf numFmtId="0" fontId="86" fillId="35" borderId="10" applyNumberFormat="0" applyAlignment="0" applyProtection="0"/>
    <xf numFmtId="0" fontId="86" fillId="35" borderId="10" applyNumberFormat="0" applyAlignment="0" applyProtection="0"/>
    <xf numFmtId="0" fontId="17" fillId="36" borderId="11" applyNumberFormat="0" applyAlignment="0" applyProtection="0"/>
    <xf numFmtId="0" fontId="87" fillId="0" borderId="0" applyNumberFormat="0" applyFill="0" applyBorder="0" applyAlignment="0" applyProtection="0"/>
    <xf numFmtId="0" fontId="1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8" fillId="0" borderId="0" applyNumberFormat="0" applyFill="0" applyBorder="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89" fillId="0" borderId="0" applyNumberFormat="0" applyFill="0" applyBorder="0" applyAlignment="0" applyProtection="0"/>
    <xf numFmtId="0" fontId="20" fillId="0" borderId="12"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20" fillId="0" borderId="12"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20" fillId="0" borderId="12" applyNumberFormat="0" applyFill="0" applyAlignment="0" applyProtection="0"/>
    <xf numFmtId="0" fontId="90" fillId="0" borderId="13" applyNumberFormat="0" applyFill="0" applyAlignment="0" applyProtection="0"/>
    <xf numFmtId="0" fontId="21" fillId="0" borderId="14" applyNumberFormat="0" applyFill="0" applyAlignment="0" applyProtection="0"/>
    <xf numFmtId="0" fontId="90" fillId="0" borderId="13" applyNumberFormat="0" applyFill="0" applyAlignment="0" applyProtection="0"/>
    <xf numFmtId="0" fontId="90" fillId="0" borderId="13" applyNumberFormat="0" applyFill="0" applyAlignment="0" applyProtection="0"/>
    <xf numFmtId="0" fontId="90" fillId="0" borderId="13" applyNumberFormat="0" applyFill="0" applyAlignment="0" applyProtection="0"/>
    <xf numFmtId="0" fontId="21" fillId="0" borderId="14" applyNumberFormat="0" applyFill="0" applyAlignment="0" applyProtection="0"/>
    <xf numFmtId="0" fontId="90" fillId="0" borderId="13" applyNumberFormat="0" applyFill="0" applyAlignment="0" applyProtection="0"/>
    <xf numFmtId="0" fontId="90" fillId="0" borderId="13" applyNumberFormat="0" applyFill="0" applyAlignment="0" applyProtection="0"/>
    <xf numFmtId="0" fontId="21" fillId="0" borderId="14" applyNumberFormat="0" applyFill="0" applyAlignment="0" applyProtection="0"/>
    <xf numFmtId="0" fontId="80" fillId="0" borderId="15" applyNumberFormat="0" applyFill="0" applyAlignment="0" applyProtection="0"/>
    <xf numFmtId="0" fontId="13" fillId="0" borderId="16"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13" fillId="0" borderId="16"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91" fillId="0" borderId="17" applyNumberFormat="0" applyFill="0" applyAlignment="0" applyProtection="0"/>
    <xf numFmtId="0" fontId="6" fillId="0" borderId="18" applyNumberFormat="0" applyFill="0" applyAlignment="0" applyProtection="0"/>
    <xf numFmtId="0" fontId="91" fillId="0" borderId="17" applyNumberFormat="0" applyFill="0" applyAlignment="0" applyProtection="0"/>
    <xf numFmtId="0" fontId="91" fillId="0" borderId="17" applyNumberFormat="0" applyFill="0" applyAlignment="0" applyProtection="0"/>
    <xf numFmtId="0" fontId="91" fillId="0" borderId="17" applyNumberFormat="0" applyFill="0" applyAlignment="0" applyProtection="0"/>
    <xf numFmtId="0" fontId="6" fillId="0" borderId="18" applyNumberFormat="0" applyFill="0" applyAlignment="0" applyProtection="0"/>
    <xf numFmtId="0" fontId="91" fillId="0" borderId="17" applyNumberFormat="0" applyFill="0" applyAlignment="0" applyProtection="0"/>
    <xf numFmtId="0" fontId="91" fillId="0" borderId="17" applyNumberFormat="0" applyFill="0" applyAlignment="0" applyProtection="0"/>
    <xf numFmtId="0" fontId="6" fillId="0" borderId="18" applyNumberFormat="0" applyFill="0" applyAlignment="0" applyProtection="0"/>
  </cellStyleXfs>
  <cellXfs count="338">
    <xf numFmtId="0" fontId="0" fillId="0" borderId="0" xfId="0" applyFont="1" applyAlignment="1">
      <alignment/>
    </xf>
    <xf numFmtId="0" fontId="22" fillId="55" borderId="0" xfId="351" applyFont="1" applyFill="1" applyBorder="1" applyAlignment="1">
      <alignment horizontal="center" vertical="center" wrapText="1"/>
      <protection/>
    </xf>
    <xf numFmtId="0" fontId="2" fillId="55" borderId="0" xfId="351" applyFont="1" applyFill="1" applyBorder="1">
      <alignment/>
      <protection/>
    </xf>
    <xf numFmtId="0" fontId="22" fillId="55" borderId="19" xfId="351" applyFont="1" applyFill="1" applyBorder="1" applyAlignment="1">
      <alignment horizontal="center" vertical="center" wrapText="1"/>
      <protection/>
    </xf>
    <xf numFmtId="0" fontId="22" fillId="55" borderId="20" xfId="351" applyFont="1" applyFill="1" applyBorder="1" applyAlignment="1">
      <alignment horizontal="center" vertical="center" wrapText="1"/>
      <protection/>
    </xf>
    <xf numFmtId="175" fontId="22" fillId="55" borderId="19" xfId="342" applyNumberFormat="1" applyFont="1" applyFill="1" applyBorder="1" applyAlignment="1">
      <alignment horizontal="right" vertical="center" wrapText="1"/>
      <protection/>
    </xf>
    <xf numFmtId="3" fontId="22" fillId="55" borderId="19" xfId="342" applyNumberFormat="1" applyFont="1" applyFill="1" applyBorder="1" applyAlignment="1">
      <alignment horizontal="right" vertical="center" wrapText="1"/>
      <protection/>
    </xf>
    <xf numFmtId="0" fontId="22" fillId="55" borderId="19" xfId="351" applyFont="1" applyFill="1" applyBorder="1">
      <alignment/>
      <protection/>
    </xf>
    <xf numFmtId="175" fontId="22" fillId="55" borderId="21" xfId="342" applyNumberFormat="1" applyFont="1" applyFill="1" applyBorder="1" applyAlignment="1">
      <alignment horizontal="right" vertical="center" wrapText="1"/>
      <protection/>
    </xf>
    <xf numFmtId="3" fontId="22" fillId="55" borderId="21" xfId="342" applyNumberFormat="1" applyFont="1" applyFill="1" applyBorder="1" applyAlignment="1">
      <alignment horizontal="right" vertical="center" wrapText="1"/>
      <protection/>
    </xf>
    <xf numFmtId="0" fontId="22" fillId="55" borderId="21" xfId="351" applyFont="1" applyFill="1" applyBorder="1">
      <alignment/>
      <protection/>
    </xf>
    <xf numFmtId="0" fontId="22" fillId="55" borderId="0" xfId="351" applyFont="1" applyFill="1" applyBorder="1" applyAlignment="1">
      <alignment horizontal="right"/>
      <protection/>
    </xf>
    <xf numFmtId="0" fontId="22" fillId="55" borderId="0" xfId="351" applyFont="1" applyFill="1" applyBorder="1" applyAlignment="1">
      <alignment horizontal="right" vertical="center"/>
      <protection/>
    </xf>
    <xf numFmtId="0" fontId="2" fillId="55" borderId="0" xfId="341" applyFill="1">
      <alignment/>
      <protection/>
    </xf>
    <xf numFmtId="0" fontId="2" fillId="55" borderId="0" xfId="341" applyFont="1" applyFill="1">
      <alignment/>
      <protection/>
    </xf>
    <xf numFmtId="0" fontId="2" fillId="55" borderId="0" xfId="341" applyFont="1" applyFill="1" applyAlignment="1">
      <alignment horizontal="center" vertical="center"/>
      <protection/>
    </xf>
    <xf numFmtId="0" fontId="2" fillId="55" borderId="0" xfId="341" applyFont="1" applyFill="1" applyAlignment="1">
      <alignment/>
      <protection/>
    </xf>
    <xf numFmtId="0" fontId="2" fillId="55" borderId="0" xfId="341" applyFont="1" applyFill="1" applyAlignment="1">
      <alignment horizontal="center"/>
      <protection/>
    </xf>
    <xf numFmtId="0" fontId="2" fillId="55" borderId="0" xfId="361" applyFont="1" applyFill="1" applyBorder="1" applyAlignment="1" applyProtection="1">
      <alignment horizontal="center"/>
      <protection/>
    </xf>
    <xf numFmtId="0" fontId="92" fillId="55" borderId="0" xfId="361" applyFont="1" applyFill="1" applyBorder="1" applyAlignment="1" applyProtection="1">
      <alignment horizontal="right"/>
      <protection/>
    </xf>
    <xf numFmtId="0" fontId="2" fillId="55" borderId="0" xfId="361" applyFont="1" applyFill="1" applyBorder="1" applyAlignment="1" applyProtection="1">
      <alignment/>
      <protection/>
    </xf>
    <xf numFmtId="0" fontId="22" fillId="55" borderId="0" xfId="361" applyFont="1" applyFill="1" applyBorder="1" applyAlignment="1" applyProtection="1">
      <alignment horizontal="center"/>
      <protection/>
    </xf>
    <xf numFmtId="0" fontId="92" fillId="55" borderId="0" xfId="361" applyFont="1" applyFill="1" applyBorder="1" applyAlignment="1" applyProtection="1">
      <alignment horizontal="center"/>
      <protection/>
    </xf>
    <xf numFmtId="0" fontId="92" fillId="55" borderId="0" xfId="361" applyFont="1" applyFill="1" applyBorder="1" applyProtection="1">
      <alignment/>
      <protection/>
    </xf>
    <xf numFmtId="0" fontId="2" fillId="55" borderId="0" xfId="361" applyFont="1" applyFill="1" applyBorder="1" applyProtection="1">
      <alignment/>
      <protection/>
    </xf>
    <xf numFmtId="0" fontId="2" fillId="55" borderId="0" xfId="361" applyFont="1" applyFill="1" applyBorder="1" applyAlignment="1" applyProtection="1">
      <alignment horizontal="center" vertical="center"/>
      <protection/>
    </xf>
    <xf numFmtId="0" fontId="93" fillId="55" borderId="0" xfId="361" applyFont="1" applyFill="1" applyBorder="1" applyAlignment="1" applyProtection="1">
      <alignment horizontal="center"/>
      <protection/>
    </xf>
    <xf numFmtId="0" fontId="22" fillId="55" borderId="0" xfId="361" applyFont="1" applyFill="1" applyBorder="1" applyProtection="1">
      <alignment/>
      <protection/>
    </xf>
    <xf numFmtId="0" fontId="2" fillId="55" borderId="0" xfId="351" applyFont="1" applyFill="1">
      <alignment/>
      <protection/>
    </xf>
    <xf numFmtId="0" fontId="22" fillId="55" borderId="22" xfId="361" applyFont="1" applyFill="1" applyBorder="1" applyAlignment="1" applyProtection="1">
      <alignment horizontal="center" vertical="center"/>
      <protection/>
    </xf>
    <xf numFmtId="0" fontId="22" fillId="55" borderId="22" xfId="361" applyFont="1" applyFill="1" applyBorder="1" applyAlignment="1" applyProtection="1">
      <alignment horizontal="left" vertical="center"/>
      <protection/>
    </xf>
    <xf numFmtId="0" fontId="22" fillId="55" borderId="22" xfId="361" applyFont="1" applyFill="1" applyBorder="1" applyAlignment="1" applyProtection="1">
      <alignment vertical="center"/>
      <protection/>
    </xf>
    <xf numFmtId="0" fontId="2" fillId="55" borderId="0" xfId="341" applyFont="1" applyFill="1" applyAlignment="1">
      <alignment wrapText="1"/>
      <protection/>
    </xf>
    <xf numFmtId="0" fontId="2" fillId="55" borderId="0" xfId="355" applyFont="1" applyFill="1" applyBorder="1" applyAlignment="1">
      <alignment horizontal="center"/>
      <protection/>
    </xf>
    <xf numFmtId="0" fontId="24" fillId="55" borderId="0" xfId="351" applyFont="1" applyFill="1" applyBorder="1">
      <alignment/>
      <protection/>
    </xf>
    <xf numFmtId="0" fontId="24" fillId="55" borderId="0" xfId="351" applyFont="1" applyFill="1" applyBorder="1" applyAlignment="1">
      <alignment/>
      <protection/>
    </xf>
    <xf numFmtId="0" fontId="94" fillId="55" borderId="0" xfId="286" applyFont="1" applyFill="1" applyAlignment="1" applyProtection="1">
      <alignment/>
      <protection/>
    </xf>
    <xf numFmtId="0" fontId="94" fillId="55" borderId="0" xfId="286" applyFont="1" applyFill="1" applyBorder="1" applyAlignment="1" applyProtection="1">
      <alignment horizontal="right"/>
      <protection/>
    </xf>
    <xf numFmtId="0" fontId="94" fillId="55" borderId="0" xfId="286" applyFont="1" applyFill="1" applyBorder="1" applyAlignment="1" applyProtection="1" quotePrefix="1">
      <alignment horizontal="right"/>
      <protection/>
    </xf>
    <xf numFmtId="0" fontId="23" fillId="55" borderId="0" xfId="288" applyFont="1" applyFill="1" applyBorder="1" applyAlignment="1" applyProtection="1">
      <alignment horizontal="right"/>
      <protection/>
    </xf>
    <xf numFmtId="0" fontId="95" fillId="56" borderId="22" xfId="0" applyFont="1" applyFill="1" applyBorder="1" applyAlignment="1">
      <alignment vertical="center"/>
    </xf>
    <xf numFmtId="0" fontId="95" fillId="56" borderId="22" xfId="0" applyFont="1" applyFill="1" applyBorder="1" applyAlignment="1">
      <alignment horizontal="center" vertical="center" wrapText="1"/>
    </xf>
    <xf numFmtId="3" fontId="96" fillId="55" borderId="23" xfId="0" applyNumberFormat="1" applyFont="1" applyFill="1" applyBorder="1" applyAlignment="1">
      <alignment horizontal="center"/>
    </xf>
    <xf numFmtId="0" fontId="22" fillId="55" borderId="0" xfId="361" applyFont="1" applyFill="1" applyBorder="1" applyAlignment="1" applyProtection="1">
      <alignment horizontal="center" vertical="center"/>
      <protection/>
    </xf>
    <xf numFmtId="0" fontId="22" fillId="55" borderId="0" xfId="351" applyFont="1" applyFill="1" applyBorder="1" applyAlignment="1">
      <alignment horizontal="center"/>
      <protection/>
    </xf>
    <xf numFmtId="0" fontId="96" fillId="55" borderId="0" xfId="0" applyFont="1" applyFill="1" applyAlignment="1">
      <alignment/>
    </xf>
    <xf numFmtId="3" fontId="95" fillId="55" borderId="24" xfId="0" applyNumberFormat="1" applyFont="1" applyFill="1" applyBorder="1" applyAlignment="1" quotePrefix="1">
      <alignment horizontal="center" vertical="center" wrapText="1"/>
    </xf>
    <xf numFmtId="3" fontId="95" fillId="55" borderId="25" xfId="0" applyNumberFormat="1" applyFont="1" applyFill="1" applyBorder="1" applyAlignment="1" quotePrefix="1">
      <alignment horizontal="center" vertical="center" wrapText="1"/>
    </xf>
    <xf numFmtId="175" fontId="95" fillId="55" borderId="25" xfId="0" applyNumberFormat="1" applyFont="1" applyFill="1" applyBorder="1" applyAlignment="1">
      <alignment horizontal="center" vertical="center" wrapText="1"/>
    </xf>
    <xf numFmtId="3" fontId="95" fillId="55" borderId="25" xfId="0" applyNumberFormat="1" applyFont="1" applyFill="1" applyBorder="1" applyAlignment="1">
      <alignment horizontal="center" vertical="center" wrapText="1"/>
    </xf>
    <xf numFmtId="175" fontId="95" fillId="55" borderId="26" xfId="0" applyNumberFormat="1" applyFont="1" applyFill="1" applyBorder="1" applyAlignment="1">
      <alignment horizontal="center" vertical="center" wrapText="1"/>
    </xf>
    <xf numFmtId="3" fontId="96" fillId="55" borderId="24" xfId="0" applyNumberFormat="1" applyFont="1" applyFill="1" applyBorder="1" applyAlignment="1">
      <alignment/>
    </xf>
    <xf numFmtId="3" fontId="96" fillId="55" borderId="25" xfId="0" applyNumberFormat="1" applyFont="1" applyFill="1" applyBorder="1" applyAlignment="1">
      <alignment/>
    </xf>
    <xf numFmtId="175" fontId="96" fillId="55" borderId="26" xfId="0" applyNumberFormat="1" applyFont="1" applyFill="1" applyBorder="1" applyAlignment="1">
      <alignment horizontal="right"/>
    </xf>
    <xf numFmtId="3" fontId="96" fillId="55" borderId="0" xfId="0" applyNumberFormat="1" applyFont="1" applyFill="1" applyAlignment="1">
      <alignment/>
    </xf>
    <xf numFmtId="3" fontId="96" fillId="55" borderId="27" xfId="0" applyNumberFormat="1" applyFont="1" applyFill="1" applyBorder="1" applyAlignment="1">
      <alignment/>
    </xf>
    <xf numFmtId="3" fontId="96" fillId="55" borderId="0" xfId="0" applyNumberFormat="1" applyFont="1" applyFill="1" applyBorder="1" applyAlignment="1">
      <alignment/>
    </xf>
    <xf numFmtId="175" fontId="96" fillId="55" borderId="28" xfId="0" applyNumberFormat="1" applyFont="1" applyFill="1" applyBorder="1" applyAlignment="1">
      <alignment horizontal="right"/>
    </xf>
    <xf numFmtId="0" fontId="94" fillId="55" borderId="0" xfId="286" applyFont="1" applyFill="1" applyAlignment="1">
      <alignment/>
    </xf>
    <xf numFmtId="175" fontId="2" fillId="55" borderId="0" xfId="351" applyNumberFormat="1" applyFont="1" applyFill="1" applyBorder="1">
      <alignment/>
      <protection/>
    </xf>
    <xf numFmtId="0" fontId="2" fillId="55" borderId="0" xfId="351" applyFont="1" applyFill="1" applyBorder="1" applyAlignment="1">
      <alignment/>
      <protection/>
    </xf>
    <xf numFmtId="0" fontId="24" fillId="55" borderId="0" xfId="351" applyFont="1" applyFill="1">
      <alignment/>
      <protection/>
    </xf>
    <xf numFmtId="0" fontId="25" fillId="55" borderId="0" xfId="351" applyFont="1" applyFill="1">
      <alignment/>
      <protection/>
    </xf>
    <xf numFmtId="3" fontId="2" fillId="55" borderId="0" xfId="351" applyNumberFormat="1" applyFont="1" applyFill="1" applyBorder="1">
      <alignment/>
      <protection/>
    </xf>
    <xf numFmtId="3" fontId="2" fillId="55" borderId="0" xfId="351" applyNumberFormat="1" applyFont="1" applyFill="1">
      <alignment/>
      <protection/>
    </xf>
    <xf numFmtId="179" fontId="2" fillId="55" borderId="0" xfId="351" applyNumberFormat="1" applyFont="1" applyFill="1">
      <alignment/>
      <protection/>
    </xf>
    <xf numFmtId="178" fontId="2" fillId="55" borderId="0" xfId="351" applyNumberFormat="1" applyFont="1" applyFill="1">
      <alignment/>
      <protection/>
    </xf>
    <xf numFmtId="3" fontId="97" fillId="0" borderId="0" xfId="0" applyNumberFormat="1" applyFont="1" applyAlignment="1">
      <alignment/>
    </xf>
    <xf numFmtId="0" fontId="98" fillId="55" borderId="0" xfId="0" applyFont="1" applyFill="1" applyAlignment="1">
      <alignment/>
    </xf>
    <xf numFmtId="14" fontId="96" fillId="55" borderId="23" xfId="0" applyNumberFormat="1" applyFont="1" applyFill="1" applyBorder="1" applyAlignment="1">
      <alignment horizontal="left"/>
    </xf>
    <xf numFmtId="3" fontId="96" fillId="55" borderId="23" xfId="0" applyNumberFormat="1" applyFont="1" applyFill="1" applyBorder="1" applyAlignment="1">
      <alignment/>
    </xf>
    <xf numFmtId="0" fontId="96" fillId="55" borderId="0" xfId="0" applyFont="1" applyFill="1" applyAlignment="1">
      <alignment horizontal="center"/>
    </xf>
    <xf numFmtId="0" fontId="95" fillId="55" borderId="22" xfId="0" applyFont="1" applyFill="1" applyBorder="1" applyAlignment="1">
      <alignment vertical="center"/>
    </xf>
    <xf numFmtId="0" fontId="95" fillId="55" borderId="22" xfId="0" applyFont="1" applyFill="1" applyBorder="1" applyAlignment="1">
      <alignment horizontal="center" vertical="center"/>
    </xf>
    <xf numFmtId="3" fontId="2" fillId="55" borderId="0" xfId="342" applyNumberFormat="1" applyFont="1" applyFill="1" applyBorder="1" applyAlignment="1">
      <alignment horizontal="right" vertical="center" wrapText="1"/>
      <protection/>
    </xf>
    <xf numFmtId="0" fontId="99" fillId="55" borderId="0" xfId="0" applyFont="1" applyFill="1" applyAlignment="1">
      <alignment horizontal="center" vertical="center" readingOrder="1"/>
    </xf>
    <xf numFmtId="0" fontId="2" fillId="55" borderId="27" xfId="351" applyFont="1" applyFill="1" applyBorder="1">
      <alignment/>
      <protection/>
    </xf>
    <xf numFmtId="3" fontId="95" fillId="55" borderId="29" xfId="0" applyNumberFormat="1" applyFont="1" applyFill="1" applyBorder="1" applyAlignment="1">
      <alignment/>
    </xf>
    <xf numFmtId="3" fontId="95" fillId="55" borderId="22" xfId="0" applyNumberFormat="1" applyFont="1" applyFill="1" applyBorder="1" applyAlignment="1">
      <alignment/>
    </xf>
    <xf numFmtId="175" fontId="95" fillId="55" borderId="30" xfId="0" applyNumberFormat="1" applyFont="1" applyFill="1" applyBorder="1" applyAlignment="1">
      <alignment horizontal="right"/>
    </xf>
    <xf numFmtId="3" fontId="95" fillId="55" borderId="24" xfId="0" applyNumberFormat="1" applyFont="1" applyFill="1" applyBorder="1" applyAlignment="1">
      <alignment/>
    </xf>
    <xf numFmtId="3" fontId="95" fillId="55" borderId="25" xfId="0" applyNumberFormat="1" applyFont="1" applyFill="1" applyBorder="1" applyAlignment="1">
      <alignment/>
    </xf>
    <xf numFmtId="175" fontId="95" fillId="55" borderId="26" xfId="0" applyNumberFormat="1" applyFont="1" applyFill="1" applyBorder="1" applyAlignment="1">
      <alignment horizontal="right"/>
    </xf>
    <xf numFmtId="0" fontId="96" fillId="55" borderId="25" xfId="0" applyFont="1" applyFill="1" applyBorder="1" applyAlignment="1">
      <alignment/>
    </xf>
    <xf numFmtId="0" fontId="96" fillId="55" borderId="0" xfId="0" applyFont="1" applyFill="1" applyBorder="1" applyAlignment="1">
      <alignment/>
    </xf>
    <xf numFmtId="0" fontId="96" fillId="55" borderId="31" xfId="0" applyFont="1" applyFill="1" applyBorder="1" applyAlignment="1">
      <alignment/>
    </xf>
    <xf numFmtId="0" fontId="100" fillId="55" borderId="0" xfId="286" applyFont="1" applyFill="1" applyAlignment="1">
      <alignment/>
    </xf>
    <xf numFmtId="3" fontId="96" fillId="55" borderId="32" xfId="0" applyNumberFormat="1" applyFont="1" applyFill="1" applyBorder="1" applyAlignment="1">
      <alignment/>
    </xf>
    <xf numFmtId="175" fontId="96" fillId="55" borderId="33" xfId="0" applyNumberFormat="1" applyFont="1" applyFill="1" applyBorder="1" applyAlignment="1">
      <alignment horizontal="right"/>
    </xf>
    <xf numFmtId="0" fontId="96" fillId="55" borderId="23" xfId="0" applyFont="1" applyFill="1" applyBorder="1" applyAlignment="1">
      <alignment/>
    </xf>
    <xf numFmtId="0" fontId="28" fillId="55" borderId="25" xfId="351" applyFont="1" applyFill="1" applyBorder="1" applyAlignment="1">
      <alignment horizontal="center" vertical="center" wrapText="1"/>
      <protection/>
    </xf>
    <xf numFmtId="0" fontId="28" fillId="55" borderId="23" xfId="351" applyFont="1" applyFill="1" applyBorder="1" applyAlignment="1">
      <alignment horizontal="center" vertical="center" wrapText="1"/>
      <protection/>
    </xf>
    <xf numFmtId="3" fontId="2" fillId="55" borderId="0" xfId="351" applyNumberFormat="1" applyFont="1" applyFill="1" applyBorder="1" applyAlignment="1">
      <alignment horizontal="center"/>
      <protection/>
    </xf>
    <xf numFmtId="0" fontId="2" fillId="55" borderId="0" xfId="351" applyFont="1" applyFill="1" applyBorder="1" applyAlignment="1">
      <alignment horizontal="center"/>
      <protection/>
    </xf>
    <xf numFmtId="3" fontId="2" fillId="55" borderId="0" xfId="355" applyNumberFormat="1" applyFont="1" applyFill="1" applyBorder="1" applyAlignment="1">
      <alignment horizontal="center"/>
      <protection/>
    </xf>
    <xf numFmtId="3" fontId="2" fillId="55" borderId="23" xfId="351" applyNumberFormat="1" applyFont="1" applyFill="1" applyBorder="1" applyAlignment="1">
      <alignment horizontal="center"/>
      <protection/>
    </xf>
    <xf numFmtId="0" fontId="0" fillId="55" borderId="0" xfId="0" applyFill="1" applyAlignment="1">
      <alignment/>
    </xf>
    <xf numFmtId="0" fontId="101" fillId="55" borderId="0" xfId="0" applyFont="1" applyFill="1" applyAlignment="1">
      <alignment/>
    </xf>
    <xf numFmtId="0" fontId="101" fillId="55" borderId="0" xfId="347" applyFont="1" applyFill="1">
      <alignment/>
      <protection/>
    </xf>
    <xf numFmtId="0" fontId="0" fillId="55" borderId="0" xfId="0" applyFill="1" applyAlignment="1">
      <alignment horizontal="center" vertical="center"/>
    </xf>
    <xf numFmtId="0" fontId="102" fillId="55" borderId="0" xfId="347" applyFont="1" applyFill="1" applyAlignment="1">
      <alignment vertical="top"/>
      <protection/>
    </xf>
    <xf numFmtId="0" fontId="103" fillId="55" borderId="0" xfId="347" applyFont="1" applyFill="1" applyAlignment="1">
      <alignment horizontal="left" vertical="top"/>
      <protection/>
    </xf>
    <xf numFmtId="17" fontId="104" fillId="55" borderId="0" xfId="347" applyNumberFormat="1" applyFont="1" applyFill="1" applyAlignment="1" quotePrefix="1">
      <alignment vertical="center"/>
      <protection/>
    </xf>
    <xf numFmtId="0" fontId="104" fillId="55" borderId="0" xfId="347" applyFont="1" applyFill="1" applyAlignment="1">
      <alignment vertical="center"/>
      <protection/>
    </xf>
    <xf numFmtId="0" fontId="105" fillId="55" borderId="0" xfId="347" applyFont="1" applyFill="1" applyAlignment="1">
      <alignment horizontal="left" vertical="center"/>
      <protection/>
    </xf>
    <xf numFmtId="3" fontId="2" fillId="55" borderId="27" xfId="351" applyNumberFormat="1" applyFont="1" applyFill="1" applyBorder="1" applyAlignment="1">
      <alignment horizontal="center"/>
      <protection/>
    </xf>
    <xf numFmtId="174" fontId="2" fillId="55" borderId="0" xfId="351" applyNumberFormat="1" applyFont="1" applyFill="1" applyBorder="1" applyAlignment="1">
      <alignment horizontal="center"/>
      <protection/>
    </xf>
    <xf numFmtId="174" fontId="2" fillId="55" borderId="28" xfId="351" applyNumberFormat="1" applyFont="1" applyFill="1" applyBorder="1" applyAlignment="1">
      <alignment horizontal="center"/>
      <protection/>
    </xf>
    <xf numFmtId="0" fontId="22" fillId="55" borderId="29" xfId="351" applyFont="1" applyFill="1" applyBorder="1" applyAlignment="1">
      <alignment horizontal="center"/>
      <protection/>
    </xf>
    <xf numFmtId="0" fontId="22" fillId="55" borderId="22" xfId="351" applyFont="1" applyFill="1" applyBorder="1" applyAlignment="1">
      <alignment horizontal="center"/>
      <protection/>
    </xf>
    <xf numFmtId="0" fontId="22" fillId="55" borderId="30" xfId="351" applyFont="1" applyFill="1" applyBorder="1" applyAlignment="1">
      <alignment horizontal="center"/>
      <protection/>
    </xf>
    <xf numFmtId="3" fontId="2" fillId="55" borderId="0" xfId="302" applyNumberFormat="1" applyFont="1" applyFill="1" applyBorder="1" applyAlignment="1">
      <alignment horizontal="center" vertical="center"/>
    </xf>
    <xf numFmtId="3" fontId="2" fillId="55" borderId="20" xfId="302" applyNumberFormat="1" applyFont="1" applyFill="1" applyBorder="1" applyAlignment="1">
      <alignment horizontal="center" vertical="center" wrapText="1"/>
    </xf>
    <xf numFmtId="175" fontId="2" fillId="55" borderId="0" xfId="302" applyNumberFormat="1" applyFont="1" applyFill="1" applyBorder="1" applyAlignment="1">
      <alignment horizontal="center" vertical="center" wrapText="1"/>
    </xf>
    <xf numFmtId="175" fontId="2" fillId="55" borderId="0" xfId="351" applyNumberFormat="1" applyFont="1" applyFill="1" applyBorder="1" applyAlignment="1">
      <alignment horizontal="center"/>
      <protection/>
    </xf>
    <xf numFmtId="0" fontId="2" fillId="55" borderId="0" xfId="341" applyFont="1" applyFill="1" applyBorder="1">
      <alignment/>
      <protection/>
    </xf>
    <xf numFmtId="0" fontId="95" fillId="55" borderId="22" xfId="0" applyFont="1" applyFill="1" applyBorder="1" applyAlignment="1">
      <alignment horizontal="center" vertical="center" wrapText="1"/>
    </xf>
    <xf numFmtId="171" fontId="2" fillId="55" borderId="0" xfId="298" applyFont="1" applyFill="1" applyAlignment="1">
      <alignment/>
    </xf>
    <xf numFmtId="175" fontId="2" fillId="55" borderId="0" xfId="302" applyNumberFormat="1" applyFont="1" applyFill="1" applyBorder="1" applyAlignment="1">
      <alignment horizontal="center" vertical="center"/>
    </xf>
    <xf numFmtId="0" fontId="96" fillId="55" borderId="34" xfId="0" applyFont="1" applyFill="1" applyBorder="1" applyAlignment="1">
      <alignment/>
    </xf>
    <xf numFmtId="0" fontId="96" fillId="55" borderId="35" xfId="0" applyFont="1" applyFill="1" applyBorder="1" applyAlignment="1">
      <alignment/>
    </xf>
    <xf numFmtId="0" fontId="96" fillId="55" borderId="32" xfId="0" applyFont="1" applyFill="1" applyBorder="1" applyAlignment="1">
      <alignment/>
    </xf>
    <xf numFmtId="180" fontId="96" fillId="55" borderId="0" xfId="0" applyNumberFormat="1" applyFont="1" applyFill="1" applyAlignment="1">
      <alignment horizontal="left"/>
    </xf>
    <xf numFmtId="10" fontId="2" fillId="55" borderId="0" xfId="371" applyNumberFormat="1" applyFont="1" applyFill="1" applyAlignment="1">
      <alignment/>
    </xf>
    <xf numFmtId="1" fontId="96" fillId="55" borderId="23" xfId="0" applyNumberFormat="1" applyFont="1" applyFill="1" applyBorder="1" applyAlignment="1">
      <alignment/>
    </xf>
    <xf numFmtId="3" fontId="95" fillId="0" borderId="25" xfId="0" applyNumberFormat="1" applyFont="1" applyFill="1" applyBorder="1" applyAlignment="1">
      <alignment/>
    </xf>
    <xf numFmtId="14" fontId="96" fillId="55" borderId="36" xfId="0" applyNumberFormat="1" applyFont="1" applyFill="1" applyBorder="1" applyAlignment="1">
      <alignment horizontal="left"/>
    </xf>
    <xf numFmtId="3" fontId="96" fillId="55" borderId="36" xfId="0" applyNumberFormat="1" applyFont="1" applyFill="1" applyBorder="1" applyAlignment="1">
      <alignment horizontal="center"/>
    </xf>
    <xf numFmtId="14" fontId="96" fillId="55" borderId="37" xfId="0" applyNumberFormat="1" applyFont="1" applyFill="1" applyBorder="1" applyAlignment="1">
      <alignment horizontal="left"/>
    </xf>
    <xf numFmtId="3" fontId="96" fillId="55" borderId="37" xfId="0" applyNumberFormat="1" applyFont="1" applyFill="1" applyBorder="1" applyAlignment="1">
      <alignment horizontal="center"/>
    </xf>
    <xf numFmtId="180" fontId="96" fillId="55" borderId="38" xfId="0" applyNumberFormat="1" applyFont="1" applyFill="1" applyBorder="1" applyAlignment="1">
      <alignment horizontal="left"/>
    </xf>
    <xf numFmtId="3" fontId="96" fillId="55" borderId="38" xfId="0" applyNumberFormat="1" applyFont="1" applyFill="1" applyBorder="1" applyAlignment="1">
      <alignment/>
    </xf>
    <xf numFmtId="180" fontId="96" fillId="55" borderId="36" xfId="0" applyNumberFormat="1" applyFont="1" applyFill="1" applyBorder="1" applyAlignment="1">
      <alignment horizontal="left"/>
    </xf>
    <xf numFmtId="3" fontId="96" fillId="55" borderId="36" xfId="0" applyNumberFormat="1" applyFont="1" applyFill="1" applyBorder="1" applyAlignment="1">
      <alignment/>
    </xf>
    <xf numFmtId="0" fontId="2" fillId="55" borderId="39" xfId="351" applyFont="1" applyFill="1" applyBorder="1">
      <alignment/>
      <protection/>
    </xf>
    <xf numFmtId="3" fontId="2" fillId="55" borderId="39" xfId="342" applyNumberFormat="1" applyFont="1" applyFill="1" applyBorder="1" applyAlignment="1">
      <alignment horizontal="right" vertical="center" wrapText="1"/>
      <protection/>
    </xf>
    <xf numFmtId="175" fontId="2" fillId="55" borderId="39" xfId="342" applyNumberFormat="1" applyFont="1" applyFill="1" applyBorder="1" applyAlignment="1">
      <alignment horizontal="right" vertical="center" wrapText="1"/>
      <protection/>
    </xf>
    <xf numFmtId="0" fontId="2" fillId="55" borderId="37" xfId="351" applyFont="1" applyFill="1" applyBorder="1">
      <alignment/>
      <protection/>
    </xf>
    <xf numFmtId="3" fontId="2" fillId="55" borderId="37" xfId="342" applyNumberFormat="1" applyFont="1" applyFill="1" applyBorder="1" applyAlignment="1">
      <alignment horizontal="right" vertical="center" wrapText="1"/>
      <protection/>
    </xf>
    <xf numFmtId="175" fontId="2" fillId="55" borderId="37" xfId="342" applyNumberFormat="1" applyFont="1" applyFill="1" applyBorder="1" applyAlignment="1">
      <alignment horizontal="right" vertical="center" wrapText="1"/>
      <protection/>
    </xf>
    <xf numFmtId="0" fontId="26" fillId="55" borderId="0" xfId="0" applyFont="1" applyFill="1" applyAlignment="1">
      <alignment/>
    </xf>
    <xf numFmtId="0" fontId="2" fillId="55" borderId="23" xfId="351" applyFont="1" applyFill="1" applyBorder="1" applyAlignment="1">
      <alignment horizontal="center"/>
      <protection/>
    </xf>
    <xf numFmtId="0" fontId="96" fillId="55" borderId="0" xfId="347" applyFont="1" applyFill="1" applyAlignment="1">
      <alignment horizontal="center"/>
      <protection/>
    </xf>
    <xf numFmtId="0" fontId="95" fillId="55" borderId="0" xfId="347" applyFont="1" applyFill="1" applyAlignment="1">
      <alignment horizontal="center"/>
      <protection/>
    </xf>
    <xf numFmtId="0" fontId="2" fillId="55" borderId="0" xfId="351" applyFont="1" applyFill="1" applyBorder="1" applyAlignment="1">
      <alignment horizontal="left" vertical="top" wrapText="1"/>
      <protection/>
    </xf>
    <xf numFmtId="0" fontId="22" fillId="55" borderId="0" xfId="351" applyFont="1" applyFill="1" applyBorder="1" applyAlignment="1">
      <alignment horizontal="center"/>
      <protection/>
    </xf>
    <xf numFmtId="0" fontId="24" fillId="55" borderId="0" xfId="351" applyFont="1" applyFill="1" applyBorder="1" applyAlignment="1">
      <alignment vertical="center" wrapText="1"/>
      <protection/>
    </xf>
    <xf numFmtId="0" fontId="22" fillId="55" borderId="20" xfId="351" applyFont="1" applyFill="1" applyBorder="1" applyAlignment="1">
      <alignment horizontal="center" vertical="center" wrapText="1"/>
      <protection/>
    </xf>
    <xf numFmtId="0" fontId="22" fillId="55" borderId="19" xfId="351" applyFont="1" applyFill="1" applyBorder="1" applyAlignment="1">
      <alignment horizontal="center" vertical="center" wrapText="1"/>
      <protection/>
    </xf>
    <xf numFmtId="17" fontId="106" fillId="55" borderId="0" xfId="347" applyNumberFormat="1" applyFont="1" applyFill="1" applyAlignment="1">
      <alignment vertical="center"/>
      <protection/>
    </xf>
    <xf numFmtId="0" fontId="0" fillId="55" borderId="0" xfId="0" applyFont="1" applyFill="1" applyAlignment="1">
      <alignment/>
    </xf>
    <xf numFmtId="0" fontId="107" fillId="55" borderId="0" xfId="347" applyFont="1" applyFill="1" applyAlignment="1">
      <alignment horizontal="center"/>
      <protection/>
    </xf>
    <xf numFmtId="0" fontId="101" fillId="55" borderId="0" xfId="347" applyFont="1" applyFill="1" applyAlignment="1">
      <alignment horizontal="center"/>
      <protection/>
    </xf>
    <xf numFmtId="0" fontId="107" fillId="55" borderId="0" xfId="347" applyFont="1" applyFill="1" applyAlignment="1">
      <alignment/>
      <protection/>
    </xf>
    <xf numFmtId="0" fontId="101" fillId="55" borderId="0" xfId="347" applyFont="1" applyFill="1" applyAlignment="1">
      <alignment/>
      <protection/>
    </xf>
    <xf numFmtId="0" fontId="29" fillId="55" borderId="0" xfId="286" applyFont="1" applyFill="1" applyAlignment="1">
      <alignment vertical="center"/>
    </xf>
    <xf numFmtId="0" fontId="29" fillId="55" borderId="0" xfId="286" applyFont="1" applyFill="1" applyAlignment="1">
      <alignment horizontal="center" vertical="center"/>
    </xf>
    <xf numFmtId="0" fontId="107" fillId="55" borderId="0" xfId="347" applyFont="1" applyFill="1" applyAlignment="1">
      <alignment vertical="center"/>
      <protection/>
    </xf>
    <xf numFmtId="0" fontId="107" fillId="55" borderId="0" xfId="347" applyFont="1" applyFill="1" applyAlignment="1">
      <alignment horizontal="center" vertical="center"/>
      <protection/>
    </xf>
    <xf numFmtId="0" fontId="95" fillId="55" borderId="0" xfId="0" applyFont="1" applyFill="1" applyBorder="1" applyAlignment="1">
      <alignment horizontal="center"/>
    </xf>
    <xf numFmtId="175" fontId="95" fillId="55" borderId="0" xfId="0" applyNumberFormat="1" applyFont="1" applyFill="1" applyBorder="1" applyAlignment="1">
      <alignment horizontal="center" vertical="center" wrapText="1"/>
    </xf>
    <xf numFmtId="175" fontId="96" fillId="55" borderId="0" xfId="0" applyNumberFormat="1" applyFont="1" applyFill="1" applyBorder="1" applyAlignment="1">
      <alignment horizontal="right"/>
    </xf>
    <xf numFmtId="175" fontId="95" fillId="55" borderId="0" xfId="0" applyNumberFormat="1" applyFont="1" applyFill="1" applyBorder="1" applyAlignment="1">
      <alignment horizontal="right"/>
    </xf>
    <xf numFmtId="0" fontId="98" fillId="55" borderId="0" xfId="0" applyFont="1" applyFill="1" applyBorder="1" applyAlignment="1">
      <alignment horizontal="left"/>
    </xf>
    <xf numFmtId="0" fontId="22" fillId="55" borderId="0" xfId="351" applyFont="1" applyFill="1" applyBorder="1" applyAlignment="1">
      <alignment horizontal="center" vertical="center"/>
      <protection/>
    </xf>
    <xf numFmtId="0" fontId="95" fillId="55" borderId="0" xfId="0" applyFont="1" applyFill="1" applyBorder="1" applyAlignment="1">
      <alignment horizontal="center" vertical="center" wrapText="1"/>
    </xf>
    <xf numFmtId="0" fontId="24" fillId="55" borderId="0" xfId="0" applyFont="1" applyFill="1" applyBorder="1" applyAlignment="1">
      <alignment horizontal="left" vertical="center" wrapText="1"/>
    </xf>
    <xf numFmtId="0" fontId="95" fillId="56" borderId="0" xfId="0" applyFont="1" applyFill="1" applyBorder="1" applyAlignment="1">
      <alignment horizontal="center" vertical="center" wrapText="1"/>
    </xf>
    <xf numFmtId="3" fontId="96" fillId="55" borderId="0" xfId="0" applyNumberFormat="1" applyFont="1" applyFill="1" applyBorder="1" applyAlignment="1">
      <alignment horizontal="center"/>
    </xf>
    <xf numFmtId="0" fontId="28" fillId="55" borderId="0" xfId="351" applyFont="1" applyFill="1" applyBorder="1" applyAlignment="1">
      <alignment horizontal="center" vertical="center" wrapText="1"/>
      <protection/>
    </xf>
    <xf numFmtId="0" fontId="2" fillId="55" borderId="0" xfId="351" applyFont="1" applyFill="1" applyBorder="1" applyAlignment="1">
      <alignment wrapText="1"/>
      <protection/>
    </xf>
    <xf numFmtId="3" fontId="2" fillId="55" borderId="0" xfId="351" applyNumberFormat="1" applyFont="1" applyFill="1" applyBorder="1" applyAlignment="1">
      <alignment wrapText="1"/>
      <protection/>
    </xf>
    <xf numFmtId="0" fontId="2" fillId="55" borderId="0" xfId="351" applyFont="1" applyFill="1" applyAlignment="1">
      <alignment wrapText="1"/>
      <protection/>
    </xf>
    <xf numFmtId="0" fontId="2" fillId="55" borderId="20" xfId="351" applyFont="1" applyFill="1" applyBorder="1" applyAlignment="1">
      <alignment horizontal="center" wrapText="1"/>
      <protection/>
    </xf>
    <xf numFmtId="3" fontId="2" fillId="55" borderId="20" xfId="351" applyNumberFormat="1" applyFont="1" applyFill="1" applyBorder="1" applyAlignment="1">
      <alignment horizontal="center" wrapText="1"/>
      <protection/>
    </xf>
    <xf numFmtId="0" fontId="2" fillId="55" borderId="0" xfId="351" applyFont="1" applyFill="1" applyBorder="1" applyAlignment="1">
      <alignment horizontal="center" wrapText="1"/>
      <protection/>
    </xf>
    <xf numFmtId="3" fontId="2" fillId="55" borderId="0" xfId="351" applyNumberFormat="1" applyFont="1" applyFill="1" applyBorder="1" applyAlignment="1">
      <alignment horizontal="center" wrapText="1"/>
      <protection/>
    </xf>
    <xf numFmtId="0" fontId="2" fillId="55" borderId="23" xfId="351" applyFont="1" applyFill="1" applyBorder="1" applyAlignment="1">
      <alignment horizontal="center" wrapText="1"/>
      <protection/>
    </xf>
    <xf numFmtId="3" fontId="2" fillId="55" borderId="23" xfId="351" applyNumberFormat="1" applyFont="1" applyFill="1" applyBorder="1" applyAlignment="1">
      <alignment horizontal="center" wrapText="1"/>
      <protection/>
    </xf>
    <xf numFmtId="0" fontId="107" fillId="55" borderId="0" xfId="347" applyFont="1" applyFill="1" applyAlignment="1">
      <alignment horizontal="center"/>
      <protection/>
    </xf>
    <xf numFmtId="0" fontId="95" fillId="55" borderId="29" xfId="0" applyFont="1" applyFill="1" applyBorder="1" applyAlignment="1">
      <alignment/>
    </xf>
    <xf numFmtId="0" fontId="95" fillId="55" borderId="30" xfId="0" applyFont="1" applyFill="1" applyBorder="1" applyAlignment="1">
      <alignment/>
    </xf>
    <xf numFmtId="0" fontId="95" fillId="55" borderId="29" xfId="0" applyFont="1" applyFill="1" applyBorder="1" applyAlignment="1">
      <alignment horizontal="left" vertical="center"/>
    </xf>
    <xf numFmtId="0" fontId="95" fillId="55" borderId="30" xfId="0" applyFont="1" applyFill="1" applyBorder="1" applyAlignment="1">
      <alignment horizontal="left" vertical="center"/>
    </xf>
    <xf numFmtId="0" fontId="2" fillId="0" borderId="0" xfId="351" applyFont="1" applyFill="1">
      <alignment/>
      <protection/>
    </xf>
    <xf numFmtId="3" fontId="2" fillId="0" borderId="0" xfId="351" applyNumberFormat="1" applyFont="1" applyFill="1">
      <alignment/>
      <protection/>
    </xf>
    <xf numFmtId="17" fontId="2" fillId="0" borderId="0" xfId="351" applyNumberFormat="1" applyFont="1" applyFill="1">
      <alignment/>
      <protection/>
    </xf>
    <xf numFmtId="181" fontId="2" fillId="55" borderId="0" xfId="371" applyNumberFormat="1" applyFont="1" applyFill="1" applyAlignment="1">
      <alignment/>
    </xf>
    <xf numFmtId="0" fontId="24" fillId="55" borderId="0" xfId="351" applyNumberFormat="1" applyFont="1" applyFill="1" applyBorder="1" applyAlignment="1">
      <alignment/>
      <protection/>
    </xf>
    <xf numFmtId="0" fontId="2" fillId="55" borderId="23" xfId="355" applyFont="1" applyFill="1" applyBorder="1" applyAlignment="1">
      <alignment horizontal="center"/>
      <protection/>
    </xf>
    <xf numFmtId="3" fontId="2" fillId="55" borderId="23" xfId="302" applyNumberFormat="1" applyFont="1" applyFill="1" applyBorder="1" applyAlignment="1">
      <alignment horizontal="center" vertical="center"/>
    </xf>
    <xf numFmtId="0" fontId="101" fillId="55" borderId="0" xfId="347" applyFont="1" applyFill="1" applyAlignment="1">
      <alignment wrapText="1"/>
      <protection/>
    </xf>
    <xf numFmtId="17" fontId="101" fillId="55" borderId="0" xfId="347" applyNumberFormat="1" applyFont="1" applyFill="1" applyAlignment="1" quotePrefix="1">
      <alignment horizontal="center"/>
      <protection/>
    </xf>
    <xf numFmtId="175" fontId="2" fillId="55" borderId="23" xfId="351" applyNumberFormat="1" applyFont="1" applyFill="1" applyBorder="1" applyAlignment="1">
      <alignment horizontal="center"/>
      <protection/>
    </xf>
    <xf numFmtId="0" fontId="96" fillId="55" borderId="40" xfId="0" applyFont="1" applyFill="1" applyBorder="1" applyAlignment="1">
      <alignment vertical="center"/>
    </xf>
    <xf numFmtId="3" fontId="96" fillId="55" borderId="29" xfId="0" applyNumberFormat="1" applyFont="1" applyFill="1" applyBorder="1" applyAlignment="1">
      <alignment vertical="center"/>
    </xf>
    <xf numFmtId="3" fontId="96" fillId="55" borderId="22" xfId="0" applyNumberFormat="1" applyFont="1" applyFill="1" applyBorder="1" applyAlignment="1">
      <alignment vertical="center"/>
    </xf>
    <xf numFmtId="3" fontId="96" fillId="55" borderId="30" xfId="0" applyNumberFormat="1" applyFont="1" applyFill="1" applyBorder="1" applyAlignment="1">
      <alignment horizontal="right" vertical="center"/>
    </xf>
    <xf numFmtId="0" fontId="22" fillId="55" borderId="24" xfId="351" applyFont="1" applyFill="1" applyBorder="1">
      <alignment/>
      <protection/>
    </xf>
    <xf numFmtId="0" fontId="22" fillId="55" borderId="32" xfId="351" applyFont="1" applyFill="1" applyBorder="1">
      <alignment/>
      <protection/>
    </xf>
    <xf numFmtId="3" fontId="22" fillId="55" borderId="24" xfId="351" applyNumberFormat="1" applyFont="1" applyFill="1" applyBorder="1" applyAlignment="1">
      <alignment horizontal="center"/>
      <protection/>
    </xf>
    <xf numFmtId="3" fontId="22" fillId="55" borderId="25" xfId="351" applyNumberFormat="1" applyFont="1" applyFill="1" applyBorder="1" applyAlignment="1">
      <alignment horizontal="center"/>
      <protection/>
    </xf>
    <xf numFmtId="177" fontId="22" fillId="55" borderId="25" xfId="351" applyNumberFormat="1" applyFont="1" applyFill="1" applyBorder="1" applyAlignment="1">
      <alignment horizontal="center"/>
      <protection/>
    </xf>
    <xf numFmtId="174" fontId="22" fillId="55" borderId="26" xfId="351" applyNumberFormat="1" applyFont="1" applyFill="1" applyBorder="1" applyAlignment="1">
      <alignment horizontal="center"/>
      <protection/>
    </xf>
    <xf numFmtId="174" fontId="22" fillId="55" borderId="25" xfId="351" applyNumberFormat="1" applyFont="1" applyFill="1" applyBorder="1" applyAlignment="1">
      <alignment horizontal="center"/>
      <protection/>
    </xf>
    <xf numFmtId="3" fontId="22" fillId="55" borderId="32" xfId="351" applyNumberFormat="1" applyFont="1" applyFill="1" applyBorder="1" applyAlignment="1">
      <alignment horizontal="center"/>
      <protection/>
    </xf>
    <xf numFmtId="3" fontId="22" fillId="55" borderId="23" xfId="351" applyNumberFormat="1" applyFont="1" applyFill="1" applyBorder="1" applyAlignment="1">
      <alignment horizontal="center"/>
      <protection/>
    </xf>
    <xf numFmtId="177" fontId="22" fillId="55" borderId="23" xfId="351" applyNumberFormat="1" applyFont="1" applyFill="1" applyBorder="1" applyAlignment="1">
      <alignment horizontal="center"/>
      <protection/>
    </xf>
    <xf numFmtId="174" fontId="22" fillId="55" borderId="33" xfId="351" applyNumberFormat="1" applyFont="1" applyFill="1" applyBorder="1" applyAlignment="1">
      <alignment horizontal="center"/>
      <protection/>
    </xf>
    <xf numFmtId="174" fontId="22" fillId="55" borderId="23" xfId="351" applyNumberFormat="1" applyFont="1" applyFill="1" applyBorder="1" applyAlignment="1">
      <alignment horizontal="center"/>
      <protection/>
    </xf>
    <xf numFmtId="0" fontId="22" fillId="55" borderId="0" xfId="351" applyFont="1" applyFill="1" applyBorder="1" applyAlignment="1">
      <alignment horizontal="center" vertical="center"/>
      <protection/>
    </xf>
    <xf numFmtId="0" fontId="96" fillId="55" borderId="26" xfId="0" applyFont="1" applyFill="1" applyBorder="1" applyAlignment="1">
      <alignment/>
    </xf>
    <xf numFmtId="0" fontId="96" fillId="55" borderId="28" xfId="0" applyFont="1" applyFill="1" applyBorder="1" applyAlignment="1">
      <alignment/>
    </xf>
    <xf numFmtId="0" fontId="22" fillId="55" borderId="0" xfId="351" applyFont="1" applyFill="1" applyBorder="1" applyAlignment="1">
      <alignment/>
      <protection/>
    </xf>
    <xf numFmtId="9" fontId="108" fillId="55" borderId="0" xfId="371" applyFont="1" applyFill="1" applyAlignment="1">
      <alignment/>
    </xf>
    <xf numFmtId="182" fontId="2" fillId="55" borderId="0" xfId="351" applyNumberFormat="1" applyFont="1" applyFill="1">
      <alignment/>
      <protection/>
    </xf>
    <xf numFmtId="0" fontId="98" fillId="55" borderId="32" xfId="0" applyFont="1" applyFill="1" applyBorder="1" applyAlignment="1">
      <alignment horizontal="left"/>
    </xf>
    <xf numFmtId="0" fontId="98" fillId="55" borderId="23" xfId="0" applyFont="1" applyFill="1" applyBorder="1" applyAlignment="1">
      <alignment horizontal="left"/>
    </xf>
    <xf numFmtId="0" fontId="98" fillId="55" borderId="33" xfId="0" applyFont="1" applyFill="1" applyBorder="1" applyAlignment="1">
      <alignment horizontal="left"/>
    </xf>
    <xf numFmtId="0" fontId="96" fillId="55" borderId="40" xfId="0" applyFont="1" applyFill="1" applyBorder="1" applyAlignment="1">
      <alignment horizontal="center" vertical="center" wrapText="1"/>
    </xf>
    <xf numFmtId="0" fontId="96" fillId="55" borderId="33" xfId="0" applyFont="1" applyFill="1" applyBorder="1" applyAlignment="1">
      <alignment horizontal="right"/>
    </xf>
    <xf numFmtId="0" fontId="24" fillId="55" borderId="0" xfId="355" applyFont="1" applyFill="1" applyBorder="1" applyAlignment="1">
      <alignment vertical="center" wrapText="1"/>
      <protection/>
    </xf>
    <xf numFmtId="3" fontId="2" fillId="0" borderId="37" xfId="342" applyNumberFormat="1" applyFont="1" applyFill="1" applyBorder="1" applyAlignment="1">
      <alignment horizontal="right" vertical="center" wrapText="1"/>
      <protection/>
    </xf>
    <xf numFmtId="0" fontId="109" fillId="55" borderId="0" xfId="0" applyFont="1" applyFill="1" applyAlignment="1" quotePrefix="1">
      <alignment horizontal="center"/>
    </xf>
    <xf numFmtId="183" fontId="2" fillId="55" borderId="0" xfId="351" applyNumberFormat="1" applyFont="1" applyFill="1">
      <alignment/>
      <protection/>
    </xf>
    <xf numFmtId="0" fontId="110" fillId="55" borderId="0" xfId="0" applyFont="1" applyFill="1" applyAlignment="1">
      <alignment horizontal="center" vertical="center"/>
    </xf>
    <xf numFmtId="9" fontId="108" fillId="55" borderId="0" xfId="371" applyFont="1" applyFill="1" applyAlignment="1">
      <alignment horizontal="center"/>
    </xf>
    <xf numFmtId="0" fontId="108" fillId="55" borderId="0" xfId="0" applyFont="1" applyFill="1" applyAlignment="1">
      <alignment horizontal="center"/>
    </xf>
    <xf numFmtId="9" fontId="110" fillId="55" borderId="0" xfId="0" applyNumberFormat="1" applyFont="1" applyFill="1" applyAlignment="1">
      <alignment horizontal="center"/>
    </xf>
    <xf numFmtId="0" fontId="22" fillId="55" borderId="0" xfId="351" applyFont="1" applyFill="1" applyBorder="1" applyAlignment="1">
      <alignment horizontal="center"/>
      <protection/>
    </xf>
    <xf numFmtId="3" fontId="22" fillId="0" borderId="21" xfId="342" applyNumberFormat="1" applyFont="1" applyFill="1" applyBorder="1" applyAlignment="1">
      <alignment horizontal="right" vertical="center" wrapText="1"/>
      <protection/>
    </xf>
    <xf numFmtId="9" fontId="2" fillId="55" borderId="0" xfId="371" applyFont="1" applyFill="1" applyAlignment="1">
      <alignment/>
    </xf>
    <xf numFmtId="0" fontId="108" fillId="55" borderId="0" xfId="351" applyFont="1" applyFill="1">
      <alignment/>
      <protection/>
    </xf>
    <xf numFmtId="3" fontId="111" fillId="55" borderId="0" xfId="351" applyNumberFormat="1" applyFont="1" applyFill="1">
      <alignment/>
      <protection/>
    </xf>
    <xf numFmtId="175" fontId="2" fillId="55" borderId="23" xfId="302" applyNumberFormat="1" applyFont="1" applyFill="1" applyBorder="1" applyAlignment="1">
      <alignment horizontal="center" vertical="center"/>
    </xf>
    <xf numFmtId="0" fontId="31" fillId="55" borderId="0" xfId="351" applyFont="1" applyFill="1">
      <alignment/>
      <protection/>
    </xf>
    <xf numFmtId="0" fontId="32" fillId="55" borderId="0" xfId="351" applyFont="1" applyFill="1" applyBorder="1" applyAlignment="1">
      <alignment horizontal="center" vertical="center"/>
      <protection/>
    </xf>
    <xf numFmtId="0" fontId="82" fillId="55" borderId="0" xfId="286" applyFont="1" applyFill="1" applyAlignment="1">
      <alignment/>
    </xf>
    <xf numFmtId="0" fontId="31" fillId="55" borderId="27" xfId="351" applyFont="1" applyFill="1" applyBorder="1">
      <alignment/>
      <protection/>
    </xf>
    <xf numFmtId="0" fontId="31" fillId="55" borderId="0" xfId="351" applyFont="1" applyFill="1" applyBorder="1">
      <alignment/>
      <protection/>
    </xf>
    <xf numFmtId="0" fontId="31" fillId="55" borderId="28" xfId="351" applyFont="1" applyFill="1" applyBorder="1">
      <alignment/>
      <protection/>
    </xf>
    <xf numFmtId="0" fontId="31" fillId="55" borderId="0" xfId="351" applyFont="1" applyFill="1" applyBorder="1" applyAlignment="1">
      <alignment horizontal="left" vertical="top" wrapText="1"/>
      <protection/>
    </xf>
    <xf numFmtId="0" fontId="112" fillId="55" borderId="0" xfId="0" applyFont="1" applyFill="1" applyAlignment="1">
      <alignment/>
    </xf>
    <xf numFmtId="0" fontId="113" fillId="55" borderId="0" xfId="286" applyFont="1" applyFill="1" applyAlignment="1">
      <alignment/>
    </xf>
    <xf numFmtId="0" fontId="108" fillId="55" borderId="0" xfId="0" applyFont="1" applyFill="1" applyAlignment="1">
      <alignment/>
    </xf>
    <xf numFmtId="3" fontId="108" fillId="55" borderId="0" xfId="0" applyNumberFormat="1" applyFont="1" applyFill="1" applyAlignment="1">
      <alignment/>
    </xf>
    <xf numFmtId="0" fontId="24" fillId="55" borderId="25" xfId="355" applyFont="1" applyFill="1" applyBorder="1" applyAlignment="1">
      <alignment horizontal="left" vertical="center" wrapText="1"/>
      <protection/>
    </xf>
    <xf numFmtId="0" fontId="24" fillId="55" borderId="0" xfId="355" applyFont="1" applyFill="1" applyBorder="1" applyAlignment="1">
      <alignment horizontal="left" vertical="center" wrapText="1"/>
      <protection/>
    </xf>
    <xf numFmtId="0" fontId="114" fillId="55" borderId="0" xfId="0" applyFont="1" applyFill="1" applyAlignment="1">
      <alignment/>
    </xf>
    <xf numFmtId="0" fontId="4" fillId="55" borderId="0" xfId="0" applyFont="1" applyFill="1" applyAlignment="1">
      <alignment/>
    </xf>
    <xf numFmtId="0" fontId="115" fillId="55" borderId="0" xfId="0" applyFont="1" applyFill="1" applyAlignment="1">
      <alignment/>
    </xf>
    <xf numFmtId="0" fontId="33" fillId="55" borderId="0" xfId="351" applyFont="1" applyFill="1" applyBorder="1" applyAlignment="1">
      <alignment horizontal="center"/>
      <protection/>
    </xf>
    <xf numFmtId="0" fontId="116" fillId="55" borderId="0" xfId="286" applyFont="1" applyFill="1" applyAlignment="1">
      <alignment/>
    </xf>
    <xf numFmtId="0" fontId="117" fillId="56" borderId="0" xfId="0" applyFont="1" applyFill="1" applyBorder="1" applyAlignment="1">
      <alignment horizontal="center"/>
    </xf>
    <xf numFmtId="0" fontId="117" fillId="56" borderId="40" xfId="0" applyFont="1" applyFill="1" applyBorder="1" applyAlignment="1">
      <alignment vertical="center"/>
    </xf>
    <xf numFmtId="0" fontId="117" fillId="56" borderId="32" xfId="0" applyFont="1" applyFill="1" applyBorder="1" applyAlignment="1">
      <alignment horizontal="center" vertical="center" wrapText="1"/>
    </xf>
    <xf numFmtId="0" fontId="117" fillId="56" borderId="23" xfId="0" applyFont="1" applyFill="1" applyBorder="1" applyAlignment="1">
      <alignment horizontal="center" vertical="center" wrapText="1"/>
    </xf>
    <xf numFmtId="0" fontId="117" fillId="56" borderId="33" xfId="0" applyFont="1" applyFill="1" applyBorder="1" applyAlignment="1">
      <alignment horizontal="center" vertical="center" wrapText="1"/>
    </xf>
    <xf numFmtId="0" fontId="117" fillId="56" borderId="0" xfId="0" applyFont="1" applyFill="1" applyBorder="1" applyAlignment="1">
      <alignment horizontal="center" vertical="center" wrapText="1"/>
    </xf>
    <xf numFmtId="0" fontId="118" fillId="56" borderId="0" xfId="0" applyFont="1" applyFill="1" applyBorder="1" applyAlignment="1">
      <alignment horizontal="center" vertical="center" wrapText="1"/>
    </xf>
    <xf numFmtId="180" fontId="114" fillId="55" borderId="41" xfId="0" applyNumberFormat="1" applyFont="1" applyFill="1" applyBorder="1" applyAlignment="1">
      <alignment horizontal="left"/>
    </xf>
    <xf numFmtId="3" fontId="114" fillId="55" borderId="42" xfId="0" applyNumberFormat="1" applyFont="1" applyFill="1" applyBorder="1" applyAlignment="1">
      <alignment horizontal="center"/>
    </xf>
    <xf numFmtId="3" fontId="114" fillId="55" borderId="37" xfId="0" applyNumberFormat="1" applyFont="1" applyFill="1" applyBorder="1" applyAlignment="1">
      <alignment horizontal="center"/>
    </xf>
    <xf numFmtId="3" fontId="114" fillId="55" borderId="43" xfId="0" applyNumberFormat="1" applyFont="1" applyFill="1" applyBorder="1" applyAlignment="1">
      <alignment horizontal="center"/>
    </xf>
    <xf numFmtId="3" fontId="114" fillId="55" borderId="0" xfId="0" applyNumberFormat="1" applyFont="1" applyFill="1" applyBorder="1" applyAlignment="1">
      <alignment horizontal="center"/>
    </xf>
    <xf numFmtId="9" fontId="115" fillId="55" borderId="0" xfId="371" applyFont="1" applyFill="1" applyAlignment="1">
      <alignment horizontal="center"/>
    </xf>
    <xf numFmtId="180" fontId="114" fillId="55" borderId="35" xfId="0" applyNumberFormat="1" applyFont="1" applyFill="1" applyBorder="1" applyAlignment="1">
      <alignment horizontal="left"/>
    </xf>
    <xf numFmtId="3" fontId="114" fillId="55" borderId="32" xfId="0" applyNumberFormat="1" applyFont="1" applyFill="1" applyBorder="1" applyAlignment="1">
      <alignment horizontal="center"/>
    </xf>
    <xf numFmtId="3" fontId="114" fillId="55" borderId="23" xfId="0" applyNumberFormat="1" applyFont="1" applyFill="1" applyBorder="1" applyAlignment="1">
      <alignment horizontal="center"/>
    </xf>
    <xf numFmtId="3" fontId="114" fillId="55" borderId="33" xfId="0" applyNumberFormat="1" applyFont="1" applyFill="1" applyBorder="1" applyAlignment="1">
      <alignment horizontal="center"/>
    </xf>
    <xf numFmtId="3" fontId="4" fillId="55" borderId="0" xfId="0" applyNumberFormat="1" applyFont="1" applyFill="1" applyAlignment="1">
      <alignment/>
    </xf>
    <xf numFmtId="3" fontId="114" fillId="55" borderId="0" xfId="0" applyNumberFormat="1" applyFont="1" applyFill="1" applyAlignment="1">
      <alignment/>
    </xf>
    <xf numFmtId="9" fontId="115" fillId="55" borderId="0" xfId="0" applyNumberFormat="1" applyFont="1" applyFill="1" applyAlignment="1">
      <alignment horizontal="center"/>
    </xf>
    <xf numFmtId="9" fontId="115" fillId="55" borderId="0" xfId="0" applyNumberFormat="1" applyFont="1" applyFill="1" applyAlignment="1">
      <alignment/>
    </xf>
    <xf numFmtId="17" fontId="117" fillId="55" borderId="0" xfId="0" applyNumberFormat="1" applyFont="1" applyFill="1" applyAlignment="1" quotePrefix="1">
      <alignment horizontal="center"/>
    </xf>
    <xf numFmtId="0" fontId="117" fillId="55" borderId="0" xfId="0" applyFont="1" applyFill="1" applyAlignment="1">
      <alignment horizontal="center"/>
    </xf>
    <xf numFmtId="0" fontId="2" fillId="55" borderId="0" xfId="351" applyFont="1" applyFill="1" applyBorder="1" applyAlignment="1">
      <alignment horizontal="left" vertical="top" wrapText="1" indent="3"/>
      <protection/>
    </xf>
    <xf numFmtId="0" fontId="22" fillId="55" borderId="0" xfId="351" applyFont="1" applyFill="1" applyBorder="1" applyAlignment="1">
      <alignment horizontal="center" vertical="center"/>
      <protection/>
    </xf>
    <xf numFmtId="0" fontId="2" fillId="55" borderId="0" xfId="351" applyFont="1" applyFill="1" applyBorder="1" applyAlignment="1">
      <alignment horizontal="left" vertical="top" wrapText="1"/>
      <protection/>
    </xf>
    <xf numFmtId="0" fontId="22" fillId="55" borderId="0" xfId="361" applyFont="1" applyFill="1" applyBorder="1" applyAlignment="1" applyProtection="1">
      <alignment horizontal="center" vertical="center"/>
      <protection/>
    </xf>
    <xf numFmtId="0" fontId="32" fillId="55" borderId="24" xfId="351" applyFont="1" applyFill="1" applyBorder="1" applyAlignment="1">
      <alignment horizontal="center" vertical="center"/>
      <protection/>
    </xf>
    <xf numFmtId="0" fontId="32" fillId="55" borderId="25" xfId="351" applyFont="1" applyFill="1" applyBorder="1" applyAlignment="1">
      <alignment horizontal="center" vertical="center"/>
      <protection/>
    </xf>
    <xf numFmtId="0" fontId="32" fillId="55" borderId="26" xfId="351" applyFont="1" applyFill="1" applyBorder="1" applyAlignment="1">
      <alignment horizontal="center" vertical="center"/>
      <protection/>
    </xf>
    <xf numFmtId="0" fontId="31" fillId="55" borderId="27" xfId="355" applyFont="1" applyFill="1" applyBorder="1" applyAlignment="1">
      <alignment horizontal="left" vertical="top" wrapText="1"/>
      <protection/>
    </xf>
    <xf numFmtId="0" fontId="31" fillId="55" borderId="0" xfId="355" applyFont="1" applyFill="1" applyBorder="1" applyAlignment="1">
      <alignment horizontal="left" vertical="top" wrapText="1"/>
      <protection/>
    </xf>
    <xf numFmtId="0" fontId="31" fillId="55" borderId="28" xfId="355" applyFont="1" applyFill="1" applyBorder="1" applyAlignment="1">
      <alignment horizontal="left" vertical="top" wrapText="1"/>
      <protection/>
    </xf>
    <xf numFmtId="0" fontId="31" fillId="55" borderId="27" xfId="351" applyFont="1" applyFill="1" applyBorder="1" applyAlignment="1">
      <alignment horizontal="left" vertical="top" wrapText="1"/>
      <protection/>
    </xf>
    <xf numFmtId="0" fontId="31" fillId="55" borderId="0" xfId="351" applyFont="1" applyFill="1" applyBorder="1" applyAlignment="1">
      <alignment horizontal="left" vertical="top" wrapText="1"/>
      <protection/>
    </xf>
    <xf numFmtId="0" fontId="31" fillId="55" borderId="28" xfId="351" applyFont="1" applyFill="1" applyBorder="1" applyAlignment="1">
      <alignment horizontal="left" vertical="top" wrapText="1"/>
      <protection/>
    </xf>
    <xf numFmtId="0" fontId="31" fillId="55" borderId="32" xfId="351" applyFont="1" applyFill="1" applyBorder="1" applyAlignment="1">
      <alignment horizontal="left" vertical="top" wrapText="1"/>
      <protection/>
    </xf>
    <xf numFmtId="0" fontId="31" fillId="55" borderId="23" xfId="351" applyFont="1" applyFill="1" applyBorder="1" applyAlignment="1">
      <alignment horizontal="left" vertical="top" wrapText="1"/>
      <protection/>
    </xf>
    <xf numFmtId="0" fontId="31" fillId="55" borderId="33" xfId="351" applyFont="1" applyFill="1" applyBorder="1" applyAlignment="1">
      <alignment horizontal="left" vertical="top" wrapText="1"/>
      <protection/>
    </xf>
    <xf numFmtId="0" fontId="24" fillId="55" borderId="20" xfId="351" applyFont="1" applyFill="1" applyBorder="1" applyAlignment="1">
      <alignment horizontal="left" vertical="center" wrapText="1"/>
      <protection/>
    </xf>
    <xf numFmtId="0" fontId="22" fillId="55" borderId="21" xfId="351" applyFont="1" applyFill="1" applyBorder="1" applyAlignment="1">
      <alignment horizontal="center"/>
      <protection/>
    </xf>
    <xf numFmtId="0" fontId="22" fillId="55" borderId="20" xfId="351" applyFont="1" applyFill="1" applyBorder="1" applyAlignment="1">
      <alignment horizontal="left" vertical="center"/>
      <protection/>
    </xf>
    <xf numFmtId="0" fontId="22" fillId="55" borderId="19" xfId="351" applyFont="1" applyFill="1" applyBorder="1" applyAlignment="1">
      <alignment horizontal="left" vertical="center"/>
      <protection/>
    </xf>
    <xf numFmtId="0" fontId="22" fillId="55" borderId="0" xfId="351" applyFont="1" applyFill="1" applyBorder="1" applyAlignment="1">
      <alignment horizontal="center"/>
      <protection/>
    </xf>
    <xf numFmtId="0" fontId="24" fillId="55" borderId="25" xfId="0" applyFont="1" applyFill="1" applyBorder="1" applyAlignment="1">
      <alignment horizontal="left" vertical="center" wrapText="1"/>
    </xf>
    <xf numFmtId="0" fontId="24" fillId="55" borderId="0" xfId="0" applyFont="1" applyFill="1" applyBorder="1" applyAlignment="1">
      <alignment horizontal="left" vertical="center" wrapText="1"/>
    </xf>
    <xf numFmtId="0" fontId="24" fillId="55" borderId="0" xfId="351" applyFont="1" applyFill="1" applyBorder="1" applyAlignment="1">
      <alignment vertical="center" wrapText="1"/>
      <protection/>
    </xf>
    <xf numFmtId="0" fontId="22" fillId="55" borderId="31" xfId="351" applyFont="1" applyFill="1" applyBorder="1" applyAlignment="1">
      <alignment horizontal="center" vertical="center"/>
      <protection/>
    </xf>
    <xf numFmtId="0" fontId="22" fillId="55" borderId="34" xfId="351" applyFont="1" applyFill="1" applyBorder="1" applyAlignment="1">
      <alignment horizontal="center" vertical="center"/>
      <protection/>
    </xf>
    <xf numFmtId="0" fontId="22" fillId="55" borderId="35" xfId="351" applyFont="1" applyFill="1" applyBorder="1" applyAlignment="1">
      <alignment horizontal="center" vertical="center"/>
      <protection/>
    </xf>
    <xf numFmtId="0" fontId="22" fillId="55" borderId="29" xfId="351" applyFont="1" applyFill="1" applyBorder="1" applyAlignment="1">
      <alignment horizontal="center"/>
      <protection/>
    </xf>
    <xf numFmtId="0" fontId="22" fillId="55" borderId="22" xfId="351" applyFont="1" applyFill="1" applyBorder="1" applyAlignment="1">
      <alignment horizontal="center"/>
      <protection/>
    </xf>
    <xf numFmtId="0" fontId="22" fillId="55" borderId="30" xfId="351" applyFont="1" applyFill="1" applyBorder="1" applyAlignment="1">
      <alignment horizontal="center"/>
      <protection/>
    </xf>
    <xf numFmtId="0" fontId="33" fillId="55" borderId="0" xfId="351" applyFont="1" applyFill="1" applyBorder="1" applyAlignment="1">
      <alignment horizontal="center"/>
      <protection/>
    </xf>
    <xf numFmtId="0" fontId="117" fillId="56" borderId="40" xfId="0" applyFont="1" applyFill="1" applyBorder="1" applyAlignment="1">
      <alignment horizontal="center"/>
    </xf>
    <xf numFmtId="0" fontId="22" fillId="55" borderId="0" xfId="355" applyFont="1" applyFill="1" applyBorder="1" applyAlignment="1">
      <alignment horizontal="center"/>
      <protection/>
    </xf>
    <xf numFmtId="0" fontId="22" fillId="55" borderId="20" xfId="355" applyFont="1" applyFill="1" applyBorder="1" applyAlignment="1">
      <alignment horizontal="left" vertical="center" wrapText="1"/>
      <protection/>
    </xf>
    <xf numFmtId="0" fontId="22" fillId="55" borderId="19" xfId="355" applyFont="1" applyFill="1" applyBorder="1" applyAlignment="1">
      <alignment horizontal="left" vertical="center" wrapText="1"/>
      <protection/>
    </xf>
    <xf numFmtId="0" fontId="22" fillId="55" borderId="20" xfId="355" applyFont="1" applyFill="1" applyBorder="1" applyAlignment="1">
      <alignment horizontal="center" vertical="center" wrapText="1"/>
      <protection/>
    </xf>
    <xf numFmtId="0" fontId="22" fillId="55" borderId="19" xfId="355" applyFont="1" applyFill="1" applyBorder="1" applyAlignment="1">
      <alignment horizontal="center" vertical="center" wrapText="1"/>
      <protection/>
    </xf>
    <xf numFmtId="0" fontId="28" fillId="55" borderId="25" xfId="351" applyFont="1" applyFill="1" applyBorder="1" applyAlignment="1">
      <alignment horizontal="center" vertical="center" wrapText="1"/>
      <protection/>
    </xf>
    <xf numFmtId="0" fontId="28" fillId="55" borderId="23" xfId="351" applyFont="1" applyFill="1" applyBorder="1" applyAlignment="1">
      <alignment horizontal="center" vertical="center" wrapText="1"/>
      <protection/>
    </xf>
    <xf numFmtId="0" fontId="22" fillId="55" borderId="20" xfId="351" applyFont="1" applyFill="1" applyBorder="1" applyAlignment="1">
      <alignment horizontal="center" vertical="center" wrapText="1"/>
      <protection/>
    </xf>
    <xf numFmtId="0" fontId="22" fillId="55" borderId="19" xfId="351" applyFont="1" applyFill="1" applyBorder="1" applyAlignment="1">
      <alignment horizontal="center" vertical="center" wrapText="1"/>
      <protection/>
    </xf>
    <xf numFmtId="0" fontId="22" fillId="55" borderId="0" xfId="351" applyFont="1" applyFill="1" applyBorder="1" applyAlignment="1">
      <alignment horizontal="center" wrapText="1"/>
      <protection/>
    </xf>
    <xf numFmtId="0" fontId="96" fillId="55" borderId="31" xfId="0" applyFont="1" applyFill="1" applyBorder="1" applyAlignment="1">
      <alignment horizontal="left" vertical="center" wrapText="1"/>
    </xf>
    <xf numFmtId="0" fontId="96" fillId="55" borderId="34" xfId="0" applyFont="1" applyFill="1" applyBorder="1" applyAlignment="1">
      <alignment horizontal="left" vertical="center" wrapText="1"/>
    </xf>
    <xf numFmtId="0" fontId="96" fillId="55" borderId="35" xfId="0" applyFont="1" applyFill="1" applyBorder="1" applyAlignment="1">
      <alignment horizontal="left" vertical="center" wrapText="1"/>
    </xf>
    <xf numFmtId="0" fontId="98" fillId="55" borderId="32" xfId="0" applyFont="1" applyFill="1" applyBorder="1" applyAlignment="1">
      <alignment horizontal="left"/>
    </xf>
    <xf numFmtId="0" fontId="98" fillId="55" borderId="23" xfId="0" applyFont="1" applyFill="1" applyBorder="1" applyAlignment="1">
      <alignment horizontal="left"/>
    </xf>
    <xf numFmtId="0" fontId="98" fillId="55" borderId="33" xfId="0" applyFont="1" applyFill="1" applyBorder="1" applyAlignment="1">
      <alignment horizontal="left"/>
    </xf>
    <xf numFmtId="0" fontId="96" fillId="55" borderId="31" xfId="0" applyFont="1" applyFill="1" applyBorder="1" applyAlignment="1">
      <alignment horizontal="center" vertical="center" wrapText="1"/>
    </xf>
    <xf numFmtId="0" fontId="96" fillId="55" borderId="34" xfId="0" applyFont="1" applyFill="1" applyBorder="1" applyAlignment="1">
      <alignment horizontal="center" vertical="center" wrapText="1"/>
    </xf>
    <xf numFmtId="0" fontId="96" fillId="55" borderId="35" xfId="0" applyFont="1" applyFill="1" applyBorder="1" applyAlignment="1">
      <alignment horizontal="center" vertical="center" wrapText="1"/>
    </xf>
    <xf numFmtId="0" fontId="95" fillId="55" borderId="29" xfId="0" applyFont="1" applyFill="1" applyBorder="1" applyAlignment="1">
      <alignment horizontal="center"/>
    </xf>
    <xf numFmtId="0" fontId="95" fillId="55" borderId="22" xfId="0" applyFont="1" applyFill="1" applyBorder="1" applyAlignment="1">
      <alignment horizontal="center"/>
    </xf>
    <xf numFmtId="0" fontId="95" fillId="55" borderId="30" xfId="0" applyFont="1" applyFill="1" applyBorder="1" applyAlignment="1">
      <alignment horizontal="center"/>
    </xf>
    <xf numFmtId="0" fontId="95" fillId="55" borderId="32" xfId="0" applyFont="1" applyFill="1" applyBorder="1" applyAlignment="1">
      <alignment horizontal="center"/>
    </xf>
    <xf numFmtId="0" fontId="95" fillId="55" borderId="23" xfId="0" applyFont="1" applyFill="1" applyBorder="1" applyAlignment="1">
      <alignment horizontal="center"/>
    </xf>
    <xf numFmtId="0" fontId="95" fillId="55" borderId="33" xfId="0" applyFont="1" applyFill="1" applyBorder="1" applyAlignment="1">
      <alignment horizontal="center"/>
    </xf>
    <xf numFmtId="0" fontId="95" fillId="55" borderId="34" xfId="0" applyFont="1" applyFill="1" applyBorder="1" applyAlignment="1">
      <alignment horizontal="left" vertical="center"/>
    </xf>
    <xf numFmtId="0" fontId="95" fillId="55" borderId="28" xfId="0" applyFont="1" applyFill="1" applyBorder="1" applyAlignment="1">
      <alignment horizontal="left" vertical="center"/>
    </xf>
    <xf numFmtId="0" fontId="96" fillId="55" borderId="40" xfId="0" applyFont="1" applyFill="1" applyBorder="1" applyAlignment="1">
      <alignment horizontal="center" vertical="center" wrapText="1"/>
    </xf>
    <xf numFmtId="0" fontId="95" fillId="55" borderId="31" xfId="0" applyFont="1" applyFill="1" applyBorder="1" applyAlignment="1">
      <alignment horizontal="center" vertical="center"/>
    </xf>
    <xf numFmtId="0" fontId="95" fillId="55" borderId="34" xfId="0" applyFont="1" applyFill="1" applyBorder="1" applyAlignment="1">
      <alignment horizontal="center" vertical="center"/>
    </xf>
  </cellXfs>
  <cellStyles count="434">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2" xfId="303"/>
    <cellStyle name="Millares 2 2" xfId="304"/>
    <cellStyle name="Millares 2 3" xfId="305"/>
    <cellStyle name="Millares 2 4" xfId="306"/>
    <cellStyle name="Millares 2 5" xfId="307"/>
    <cellStyle name="Millares 2 5 2" xfId="308"/>
    <cellStyle name="Millares 2 5 2 2" xfId="309"/>
    <cellStyle name="Millares 3" xfId="310"/>
    <cellStyle name="Millares 3 2" xfId="311"/>
    <cellStyle name="Millares 3 2 2" xfId="312"/>
    <cellStyle name="Millares 4" xfId="313"/>
    <cellStyle name="Millares 4 2" xfId="314"/>
    <cellStyle name="Millares 4 2 2" xfId="315"/>
    <cellStyle name="Millares 5" xfId="316"/>
    <cellStyle name="Millares 5 2" xfId="317"/>
    <cellStyle name="Millares 5 2 2" xfId="318"/>
    <cellStyle name="Millares 6" xfId="319"/>
    <cellStyle name="Millares 6 2" xfId="320"/>
    <cellStyle name="Millares 6 2 2" xfId="321"/>
    <cellStyle name="Millares 7" xfId="322"/>
    <cellStyle name="Millares 7 2" xfId="323"/>
    <cellStyle name="Millares 8" xfId="324"/>
    <cellStyle name="Millares 8 2" xfId="325"/>
    <cellStyle name="Currency" xfId="326"/>
    <cellStyle name="Currency [0]" xfId="327"/>
    <cellStyle name="Neutral" xfId="328"/>
    <cellStyle name="Neutral 2 2" xfId="329"/>
    <cellStyle name="Neutral 2 2 2" xfId="330"/>
    <cellStyle name="Neutral 2 2 3" xfId="331"/>
    <cellStyle name="Neutral 2 3" xfId="332"/>
    <cellStyle name="Neutral 2 4" xfId="333"/>
    <cellStyle name="Neutral 3 2" xfId="334"/>
    <cellStyle name="Neutral 3 3" xfId="335"/>
    <cellStyle name="Neutral 4" xfId="336"/>
    <cellStyle name="Normal 10" xfId="337"/>
    <cellStyle name="Normal 2" xfId="338"/>
    <cellStyle name="Normal 2 2" xfId="339"/>
    <cellStyle name="Normal 2 2 2" xfId="340"/>
    <cellStyle name="Normal 2 2 2 2" xfId="341"/>
    <cellStyle name="Normal 2 2 2 2 2" xfId="342"/>
    <cellStyle name="Normal 2 3" xfId="343"/>
    <cellStyle name="Normal 2 4" xfId="344"/>
    <cellStyle name="Normal 2 4 2" xfId="345"/>
    <cellStyle name="Normal 3" xfId="346"/>
    <cellStyle name="Normal 3 2" xfId="347"/>
    <cellStyle name="Normal 3 3" xfId="348"/>
    <cellStyle name="Normal 3 4" xfId="349"/>
    <cellStyle name="Normal 3 5" xfId="350"/>
    <cellStyle name="Normal 4" xfId="351"/>
    <cellStyle name="Normal 4 2" xfId="352"/>
    <cellStyle name="Normal 4 2 2" xfId="353"/>
    <cellStyle name="Normal 4 3" xfId="354"/>
    <cellStyle name="Normal 4 4" xfId="355"/>
    <cellStyle name="Normal 5" xfId="356"/>
    <cellStyle name="Normal 5 2" xfId="357"/>
    <cellStyle name="Normal 5 2 2" xfId="358"/>
    <cellStyle name="Normal 5 2 2 2" xfId="359"/>
    <cellStyle name="Normal 9" xfId="360"/>
    <cellStyle name="Normal_indice" xfId="361"/>
    <cellStyle name="Notas" xfId="362"/>
    <cellStyle name="Notas 2 2" xfId="363"/>
    <cellStyle name="Notas 2 2 2" xfId="364"/>
    <cellStyle name="Notas 2 2 3" xfId="365"/>
    <cellStyle name="Notas 2 3" xfId="366"/>
    <cellStyle name="Notas 2 4" xfId="367"/>
    <cellStyle name="Notas 3 2" xfId="368"/>
    <cellStyle name="Notas 3 3" xfId="369"/>
    <cellStyle name="Notas 4" xfId="370"/>
    <cellStyle name="Percent" xfId="371"/>
    <cellStyle name="Porcentual 2" xfId="372"/>
    <cellStyle name="Porcentual 2 2" xfId="373"/>
    <cellStyle name="Porcentual 2 3" xfId="374"/>
    <cellStyle name="Porcentual 2 4" xfId="375"/>
    <cellStyle name="Porcentual 2 4 2" xfId="376"/>
    <cellStyle name="Salida" xfId="377"/>
    <cellStyle name="Salida 2 2" xfId="378"/>
    <cellStyle name="Salida 2 2 2" xfId="379"/>
    <cellStyle name="Salida 2 2 3" xfId="380"/>
    <cellStyle name="Salida 2 3" xfId="381"/>
    <cellStyle name="Salida 2 4" xfId="382"/>
    <cellStyle name="Salida 3 2" xfId="383"/>
    <cellStyle name="Salida 3 3" xfId="384"/>
    <cellStyle name="Salida 4" xfId="385"/>
    <cellStyle name="Texto de advertencia" xfId="386"/>
    <cellStyle name="Texto de advertencia 2 2" xfId="387"/>
    <cellStyle name="Texto de advertencia 2 2 2" xfId="388"/>
    <cellStyle name="Texto de advertencia 2 2 3" xfId="389"/>
    <cellStyle name="Texto de advertencia 2 3" xfId="390"/>
    <cellStyle name="Texto de advertencia 2 4" xfId="391"/>
    <cellStyle name="Texto de advertencia 3 2" xfId="392"/>
    <cellStyle name="Texto de advertencia 3 3" xfId="393"/>
    <cellStyle name="Texto de advertencia 4" xfId="394"/>
    <cellStyle name="Texto explicativo" xfId="395"/>
    <cellStyle name="Texto explicativo 2 2" xfId="396"/>
    <cellStyle name="Texto explicativo 2 2 2" xfId="397"/>
    <cellStyle name="Texto explicativo 2 2 3" xfId="398"/>
    <cellStyle name="Texto explicativo 2 3" xfId="399"/>
    <cellStyle name="Texto explicativo 2 4" xfId="400"/>
    <cellStyle name="Texto explicativo 3 2" xfId="401"/>
    <cellStyle name="Texto explicativo 3 3" xfId="402"/>
    <cellStyle name="Texto explicativo 4" xfId="403"/>
    <cellStyle name="Título" xfId="404"/>
    <cellStyle name="Título 1 2 2" xfId="405"/>
    <cellStyle name="Título 1 2 2 2" xfId="406"/>
    <cellStyle name="Título 1 2 2 3" xfId="407"/>
    <cellStyle name="Título 1 2 3" xfId="408"/>
    <cellStyle name="Título 1 2 4" xfId="409"/>
    <cellStyle name="Título 1 3 2" xfId="410"/>
    <cellStyle name="Título 1 3 3" xfId="411"/>
    <cellStyle name="Título 1 4" xfId="412"/>
    <cellStyle name="Título 2" xfId="413"/>
    <cellStyle name="Título 2 2 2" xfId="414"/>
    <cellStyle name="Título 2 2 2 2" xfId="415"/>
    <cellStyle name="Título 2 2 2 3" xfId="416"/>
    <cellStyle name="Título 2 2 3" xfId="417"/>
    <cellStyle name="Título 2 2 4" xfId="418"/>
    <cellStyle name="Título 2 3 2" xfId="419"/>
    <cellStyle name="Título 2 3 3" xfId="420"/>
    <cellStyle name="Título 2 4" xfId="421"/>
    <cellStyle name="Título 3" xfId="422"/>
    <cellStyle name="Título 3 2 2" xfId="423"/>
    <cellStyle name="Título 3 2 2 2" xfId="424"/>
    <cellStyle name="Título 3 2 2 3" xfId="425"/>
    <cellStyle name="Título 3 2 3" xfId="426"/>
    <cellStyle name="Título 3 2 4" xfId="427"/>
    <cellStyle name="Título 3 3 2" xfId="428"/>
    <cellStyle name="Título 3 3 3" xfId="429"/>
    <cellStyle name="Título 3 4" xfId="430"/>
    <cellStyle name="Título 4 2" xfId="431"/>
    <cellStyle name="Título 4 2 2" xfId="432"/>
    <cellStyle name="Título 4 2 3" xfId="433"/>
    <cellStyle name="Título 4 3" xfId="434"/>
    <cellStyle name="Título 4 4" xfId="435"/>
    <cellStyle name="Título 5 2" xfId="436"/>
    <cellStyle name="Título 5 3" xfId="437"/>
    <cellStyle name="Título 6" xfId="438"/>
    <cellStyle name="Total" xfId="439"/>
    <cellStyle name="Total 2 2" xfId="440"/>
    <cellStyle name="Total 2 2 2" xfId="441"/>
    <cellStyle name="Total 2 2 3" xfId="442"/>
    <cellStyle name="Total 2 3" xfId="443"/>
    <cellStyle name="Total 2 4" xfId="444"/>
    <cellStyle name="Total 3 2" xfId="445"/>
    <cellStyle name="Total 3 3" xfId="446"/>
    <cellStyle name="Total 4" xfId="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0975"/>
        </c:manualLayout>
      </c:layout>
      <c:spPr>
        <a:noFill/>
        <a:ln w="3175">
          <a:noFill/>
        </a:ln>
      </c:spPr>
    </c:title>
    <c:plotArea>
      <c:layout>
        <c:manualLayout>
          <c:xMode val="edge"/>
          <c:yMode val="edge"/>
          <c:x val="0.037"/>
          <c:y val="0.08525"/>
          <c:w val="0.89925"/>
          <c:h val="0.8935"/>
        </c:manualLayout>
      </c:layout>
      <c:lineChart>
        <c:grouping val="standard"/>
        <c:varyColors val="0"/>
        <c:ser>
          <c:idx val="0"/>
          <c:order val="0"/>
          <c:tx>
            <c:strRef>
              <c:f>'precio mayorista'!$C$7</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2014</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2015</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56509830"/>
        <c:axId val="38826423"/>
      </c:lineChart>
      <c:catAx>
        <c:axId val="5650983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38826423"/>
        <c:crosses val="autoZero"/>
        <c:auto val="1"/>
        <c:lblOffset val="100"/>
        <c:tickLblSkip val="1"/>
        <c:noMultiLvlLbl val="0"/>
      </c:catAx>
      <c:valAx>
        <c:axId val="38826423"/>
        <c:scaling>
          <c:orientation val="minMax"/>
        </c:scaling>
        <c:axPos val="l"/>
        <c:title>
          <c:tx>
            <c:rich>
              <a:bodyPr vert="horz" rot="-5400000" anchor="ctr"/>
              <a:lstStyle/>
              <a:p>
                <a:pPr algn="ctr">
                  <a:defRPr/>
                </a:pPr>
                <a:r>
                  <a:rPr lang="en-US" cap="none" sz="1000" b="0" i="0" u="none" baseline="0">
                    <a:solidFill>
                      <a:srgbClr val="000000"/>
                    </a:solidFill>
                  </a:rPr>
                  <a:t>$/saco de 50 kg</a:t>
                </a:r>
              </a:p>
            </c:rich>
          </c:tx>
          <c:layout>
            <c:manualLayout>
              <c:xMode val="factor"/>
              <c:yMode val="factor"/>
              <c:x val="-0.01475"/>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6509830"/>
        <c:crossesAt val="1"/>
        <c:crossBetween val="between"/>
        <c:dispUnits/>
      </c:valAx>
      <c:spPr>
        <a:noFill/>
        <a:ln>
          <a:noFill/>
        </a:ln>
      </c:spPr>
    </c:plotArea>
    <c:legend>
      <c:legendPos val="r"/>
      <c:layout>
        <c:manualLayout>
          <c:xMode val="edge"/>
          <c:yMode val="edge"/>
          <c:x val="0.222"/>
          <c:y val="0.90625"/>
          <c:w val="0.4215"/>
          <c:h val="0.090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225"/>
          <c:y val="-0.01125"/>
        </c:manualLayout>
      </c:layout>
      <c:spPr>
        <a:noFill/>
        <a:ln w="3175">
          <a:noFill/>
        </a:ln>
      </c:spPr>
    </c:title>
    <c:plotArea>
      <c:layout>
        <c:manualLayout>
          <c:xMode val="edge"/>
          <c:yMode val="edge"/>
          <c:x val="0.04125"/>
          <c:y val="0.07325"/>
          <c:w val="0.946"/>
          <c:h val="0.84625"/>
        </c:manualLayout>
      </c:layout>
      <c:barChart>
        <c:barDir val="col"/>
        <c:grouping val="clustered"/>
        <c:varyColors val="0"/>
        <c:ser>
          <c:idx val="0"/>
          <c:order val="0"/>
          <c:tx>
            <c:strRef>
              <c:f>'rend región'!$B$19</c:f>
              <c:strCache>
                <c:ptCount val="1"/>
                <c:pt idx="0">
                  <c:v>2012/13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región'!$C$19:$K$19</c:f>
              <c:numCache/>
            </c:numRef>
          </c:val>
        </c:ser>
        <c:ser>
          <c:idx val="1"/>
          <c:order val="1"/>
          <c:tx>
            <c:strRef>
              <c:f>'rend región'!$B$20</c:f>
              <c:strCache>
                <c:ptCount val="1"/>
                <c:pt idx="0">
                  <c:v>2013/14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2"/>
          <c:order val="2"/>
          <c:tx>
            <c:strRef>
              <c:f>'rend región'!$B$21</c:f>
              <c:strCache>
                <c:ptCount val="1"/>
                <c:pt idx="0">
                  <c:v>2014/15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overlap val="-27"/>
        <c:gapWidth val="219"/>
        <c:axId val="8807242"/>
        <c:axId val="12156315"/>
      </c:barChart>
      <c:catAx>
        <c:axId val="880724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2156315"/>
        <c:crosses val="autoZero"/>
        <c:auto val="1"/>
        <c:lblOffset val="100"/>
        <c:tickLblSkip val="1"/>
        <c:noMultiLvlLbl val="0"/>
      </c:catAx>
      <c:valAx>
        <c:axId val="12156315"/>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7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8807242"/>
        <c:crossesAt val="1"/>
        <c:crossBetween val="between"/>
        <c:dispUnits/>
      </c:valAx>
      <c:spPr>
        <a:noFill/>
        <a:ln>
          <a:noFill/>
        </a:ln>
      </c:spPr>
    </c:plotArea>
    <c:legend>
      <c:legendPos val="r"/>
      <c:layout>
        <c:manualLayout>
          <c:xMode val="edge"/>
          <c:yMode val="edge"/>
          <c:x val="0.38075"/>
          <c:y val="0.92625"/>
          <c:w val="0.23775"/>
          <c:h val="0.056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2 de marzo al 31 de agosto de 2015
</a:t>
            </a:r>
            <a:r>
              <a:rPr lang="en-US" cap="none" sz="1000" b="1" i="0" u="none" baseline="0">
                <a:solidFill>
                  <a:srgbClr val="000000"/>
                </a:solidFill>
              </a:rPr>
              <a:t> (en $/50 kilos sin IVA)</a:t>
            </a:r>
          </a:p>
        </c:rich>
      </c:tx>
      <c:layout>
        <c:manualLayout>
          <c:xMode val="factor"/>
          <c:yMode val="factor"/>
          <c:x val="-0.00125"/>
          <c:y val="-0.01175"/>
        </c:manualLayout>
      </c:layout>
      <c:spPr>
        <a:noFill/>
        <a:ln>
          <a:noFill/>
        </a:ln>
      </c:spPr>
    </c:title>
    <c:plotArea>
      <c:layout>
        <c:manualLayout>
          <c:xMode val="edge"/>
          <c:yMode val="edge"/>
          <c:x val="0.03225"/>
          <c:y val="0.1285"/>
          <c:w val="0.964"/>
          <c:h val="0.813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ln>
            </c:spPr>
            <c:trendlineType val="linear"/>
            <c:dispEq val="0"/>
            <c:dispRSqr val="0"/>
          </c:trendline>
          <c:cat>
            <c:numRef>
              <c:f>'[2]precio'!$A$789:$A$914</c:f>
              <c:numCache>
                <c:ptCount val="126"/>
                <c:pt idx="0">
                  <c:v>42065</c:v>
                </c:pt>
                <c:pt idx="1">
                  <c:v>42066</c:v>
                </c:pt>
                <c:pt idx="2">
                  <c:v>42067</c:v>
                </c:pt>
                <c:pt idx="3">
                  <c:v>42068</c:v>
                </c:pt>
                <c:pt idx="4">
                  <c:v>42069</c:v>
                </c:pt>
                <c:pt idx="5">
                  <c:v>42072</c:v>
                </c:pt>
                <c:pt idx="6">
                  <c:v>42073</c:v>
                </c:pt>
                <c:pt idx="7">
                  <c:v>42074</c:v>
                </c:pt>
                <c:pt idx="8">
                  <c:v>42075</c:v>
                </c:pt>
                <c:pt idx="9">
                  <c:v>42076</c:v>
                </c:pt>
                <c:pt idx="10">
                  <c:v>42079</c:v>
                </c:pt>
                <c:pt idx="11">
                  <c:v>42080</c:v>
                </c:pt>
                <c:pt idx="12">
                  <c:v>42081</c:v>
                </c:pt>
                <c:pt idx="13">
                  <c:v>42082</c:v>
                </c:pt>
                <c:pt idx="14">
                  <c:v>42083</c:v>
                </c:pt>
                <c:pt idx="15">
                  <c:v>42086</c:v>
                </c:pt>
                <c:pt idx="16">
                  <c:v>42087</c:v>
                </c:pt>
                <c:pt idx="17">
                  <c:v>42088</c:v>
                </c:pt>
                <c:pt idx="18">
                  <c:v>42089</c:v>
                </c:pt>
                <c:pt idx="19">
                  <c:v>42090</c:v>
                </c:pt>
                <c:pt idx="20">
                  <c:v>42093</c:v>
                </c:pt>
                <c:pt idx="21">
                  <c:v>42094</c:v>
                </c:pt>
                <c:pt idx="22">
                  <c:v>42095</c:v>
                </c:pt>
                <c:pt idx="23">
                  <c:v>42096</c:v>
                </c:pt>
                <c:pt idx="24">
                  <c:v>42100</c:v>
                </c:pt>
                <c:pt idx="25">
                  <c:v>42101</c:v>
                </c:pt>
                <c:pt idx="26">
                  <c:v>42102</c:v>
                </c:pt>
                <c:pt idx="27">
                  <c:v>42103</c:v>
                </c:pt>
                <c:pt idx="28">
                  <c:v>42104</c:v>
                </c:pt>
                <c:pt idx="29">
                  <c:v>42107</c:v>
                </c:pt>
                <c:pt idx="30">
                  <c:v>42108</c:v>
                </c:pt>
                <c:pt idx="31">
                  <c:v>42109</c:v>
                </c:pt>
                <c:pt idx="32">
                  <c:v>42110</c:v>
                </c:pt>
                <c:pt idx="33">
                  <c:v>42111</c:v>
                </c:pt>
                <c:pt idx="34">
                  <c:v>42114</c:v>
                </c:pt>
                <c:pt idx="35">
                  <c:v>42115</c:v>
                </c:pt>
                <c:pt idx="36">
                  <c:v>42116</c:v>
                </c:pt>
                <c:pt idx="37">
                  <c:v>42117</c:v>
                </c:pt>
                <c:pt idx="38">
                  <c:v>42118</c:v>
                </c:pt>
                <c:pt idx="39">
                  <c:v>42121</c:v>
                </c:pt>
                <c:pt idx="40">
                  <c:v>42122</c:v>
                </c:pt>
                <c:pt idx="41">
                  <c:v>42123</c:v>
                </c:pt>
                <c:pt idx="42">
                  <c:v>42124</c:v>
                </c:pt>
                <c:pt idx="43">
                  <c:v>42128</c:v>
                </c:pt>
                <c:pt idx="44">
                  <c:v>42129</c:v>
                </c:pt>
                <c:pt idx="45">
                  <c:v>42130</c:v>
                </c:pt>
                <c:pt idx="46">
                  <c:v>42131</c:v>
                </c:pt>
                <c:pt idx="47">
                  <c:v>42132</c:v>
                </c:pt>
                <c:pt idx="48">
                  <c:v>42135</c:v>
                </c:pt>
                <c:pt idx="49">
                  <c:v>42136</c:v>
                </c:pt>
                <c:pt idx="50">
                  <c:v>42137</c:v>
                </c:pt>
                <c:pt idx="51">
                  <c:v>42138</c:v>
                </c:pt>
                <c:pt idx="52">
                  <c:v>42139</c:v>
                </c:pt>
                <c:pt idx="53">
                  <c:v>42142</c:v>
                </c:pt>
                <c:pt idx="54">
                  <c:v>42143</c:v>
                </c:pt>
                <c:pt idx="55">
                  <c:v>42144</c:v>
                </c:pt>
                <c:pt idx="56">
                  <c:v>42146</c:v>
                </c:pt>
                <c:pt idx="57">
                  <c:v>42149</c:v>
                </c:pt>
                <c:pt idx="58">
                  <c:v>42150</c:v>
                </c:pt>
                <c:pt idx="59">
                  <c:v>42151</c:v>
                </c:pt>
                <c:pt idx="60">
                  <c:v>42152</c:v>
                </c:pt>
                <c:pt idx="61">
                  <c:v>42153</c:v>
                </c:pt>
                <c:pt idx="62">
                  <c:v>42156</c:v>
                </c:pt>
                <c:pt idx="63">
                  <c:v>42157</c:v>
                </c:pt>
                <c:pt idx="64">
                  <c:v>42158</c:v>
                </c:pt>
                <c:pt idx="65">
                  <c:v>42159</c:v>
                </c:pt>
                <c:pt idx="66">
                  <c:v>42160</c:v>
                </c:pt>
                <c:pt idx="67">
                  <c:v>42163</c:v>
                </c:pt>
                <c:pt idx="68">
                  <c:v>42164</c:v>
                </c:pt>
                <c:pt idx="69">
                  <c:v>42165</c:v>
                </c:pt>
                <c:pt idx="70">
                  <c:v>42166</c:v>
                </c:pt>
                <c:pt idx="71">
                  <c:v>42167</c:v>
                </c:pt>
                <c:pt idx="72">
                  <c:v>42170</c:v>
                </c:pt>
                <c:pt idx="73">
                  <c:v>42171</c:v>
                </c:pt>
                <c:pt idx="74">
                  <c:v>42172</c:v>
                </c:pt>
                <c:pt idx="75">
                  <c:v>42173</c:v>
                </c:pt>
                <c:pt idx="76">
                  <c:v>42174</c:v>
                </c:pt>
                <c:pt idx="77">
                  <c:v>42177</c:v>
                </c:pt>
                <c:pt idx="78">
                  <c:v>42178</c:v>
                </c:pt>
                <c:pt idx="79">
                  <c:v>42179</c:v>
                </c:pt>
                <c:pt idx="80">
                  <c:v>42180</c:v>
                </c:pt>
                <c:pt idx="81">
                  <c:v>42181</c:v>
                </c:pt>
                <c:pt idx="82">
                  <c:v>42185</c:v>
                </c:pt>
                <c:pt idx="83">
                  <c:v>42186</c:v>
                </c:pt>
                <c:pt idx="84">
                  <c:v>42187</c:v>
                </c:pt>
                <c:pt idx="85">
                  <c:v>42188</c:v>
                </c:pt>
                <c:pt idx="86">
                  <c:v>42191</c:v>
                </c:pt>
                <c:pt idx="87">
                  <c:v>42192</c:v>
                </c:pt>
                <c:pt idx="88">
                  <c:v>42193</c:v>
                </c:pt>
                <c:pt idx="89">
                  <c:v>42194</c:v>
                </c:pt>
                <c:pt idx="90">
                  <c:v>42195</c:v>
                </c:pt>
                <c:pt idx="91">
                  <c:v>42198</c:v>
                </c:pt>
                <c:pt idx="92">
                  <c:v>42199</c:v>
                </c:pt>
                <c:pt idx="93">
                  <c:v>42200</c:v>
                </c:pt>
                <c:pt idx="94">
                  <c:v>42202</c:v>
                </c:pt>
                <c:pt idx="95">
                  <c:v>42205</c:v>
                </c:pt>
                <c:pt idx="96">
                  <c:v>42206</c:v>
                </c:pt>
                <c:pt idx="97">
                  <c:v>42207</c:v>
                </c:pt>
                <c:pt idx="98">
                  <c:v>42208</c:v>
                </c:pt>
                <c:pt idx="99">
                  <c:v>42209</c:v>
                </c:pt>
                <c:pt idx="100">
                  <c:v>42212</c:v>
                </c:pt>
                <c:pt idx="101">
                  <c:v>42213</c:v>
                </c:pt>
                <c:pt idx="102">
                  <c:v>42214</c:v>
                </c:pt>
                <c:pt idx="103">
                  <c:v>42215</c:v>
                </c:pt>
                <c:pt idx="104">
                  <c:v>42216</c:v>
                </c:pt>
                <c:pt idx="105">
                  <c:v>42219</c:v>
                </c:pt>
                <c:pt idx="106">
                  <c:v>42220</c:v>
                </c:pt>
                <c:pt idx="107">
                  <c:v>42221</c:v>
                </c:pt>
                <c:pt idx="108">
                  <c:v>42222</c:v>
                </c:pt>
                <c:pt idx="109">
                  <c:v>42223</c:v>
                </c:pt>
                <c:pt idx="110">
                  <c:v>42226</c:v>
                </c:pt>
                <c:pt idx="111">
                  <c:v>42227</c:v>
                </c:pt>
                <c:pt idx="112">
                  <c:v>42228</c:v>
                </c:pt>
                <c:pt idx="113">
                  <c:v>42229</c:v>
                </c:pt>
                <c:pt idx="114">
                  <c:v>42230</c:v>
                </c:pt>
                <c:pt idx="115">
                  <c:v>42233</c:v>
                </c:pt>
                <c:pt idx="116">
                  <c:v>42234</c:v>
                </c:pt>
                <c:pt idx="117">
                  <c:v>42235</c:v>
                </c:pt>
                <c:pt idx="118">
                  <c:v>42236</c:v>
                </c:pt>
                <c:pt idx="119">
                  <c:v>42237</c:v>
                </c:pt>
                <c:pt idx="120">
                  <c:v>42240</c:v>
                </c:pt>
                <c:pt idx="121">
                  <c:v>42241</c:v>
                </c:pt>
                <c:pt idx="122">
                  <c:v>42242</c:v>
                </c:pt>
                <c:pt idx="123">
                  <c:v>42243</c:v>
                </c:pt>
                <c:pt idx="124">
                  <c:v>42244</c:v>
                </c:pt>
                <c:pt idx="125">
                  <c:v>42247</c:v>
                </c:pt>
              </c:numCache>
            </c:numRef>
          </c:cat>
          <c:val>
            <c:numRef>
              <c:f>'[2]precio'!$M$789:$M$914</c:f>
              <c:numCache>
                <c:ptCount val="126"/>
                <c:pt idx="0">
                  <c:v>10042.498</c:v>
                </c:pt>
                <c:pt idx="1">
                  <c:v>10286.27695652174</c:v>
                </c:pt>
                <c:pt idx="2">
                  <c:v>9801.264210526318</c:v>
                </c:pt>
                <c:pt idx="3">
                  <c:v>10751.604</c:v>
                </c:pt>
                <c:pt idx="4">
                  <c:v>10475.1125</c:v>
                </c:pt>
                <c:pt idx="5">
                  <c:v>11163.332631578945</c:v>
                </c:pt>
                <c:pt idx="6">
                  <c:v>10679.238947368422</c:v>
                </c:pt>
                <c:pt idx="7">
                  <c:v>10564.664117647058</c:v>
                </c:pt>
                <c:pt idx="8">
                  <c:v>10665.568235294118</c:v>
                </c:pt>
                <c:pt idx="9">
                  <c:v>10998.547826086959</c:v>
                </c:pt>
                <c:pt idx="10">
                  <c:v>11159.706470588237</c:v>
                </c:pt>
                <c:pt idx="11">
                  <c:v>10287.438333333332</c:v>
                </c:pt>
                <c:pt idx="12">
                  <c:v>10802.877142857144</c:v>
                </c:pt>
                <c:pt idx="13">
                  <c:v>10829.88238095238</c:v>
                </c:pt>
                <c:pt idx="14">
                  <c:v>10416.630000000001</c:v>
                </c:pt>
                <c:pt idx="15">
                  <c:v>10790.388888888889</c:v>
                </c:pt>
                <c:pt idx="16">
                  <c:v>10615.74142857143</c:v>
                </c:pt>
                <c:pt idx="17">
                  <c:v>10633.226249999998</c:v>
                </c:pt>
                <c:pt idx="18">
                  <c:v>10918.422</c:v>
                </c:pt>
                <c:pt idx="19">
                  <c:v>10445.929499999998</c:v>
                </c:pt>
                <c:pt idx="20">
                  <c:v>10750.28882352941</c:v>
                </c:pt>
                <c:pt idx="21">
                  <c:v>10450.404583333333</c:v>
                </c:pt>
                <c:pt idx="22">
                  <c:v>10999.734117647058</c:v>
                </c:pt>
                <c:pt idx="23">
                  <c:v>11567.176666666666</c:v>
                </c:pt>
                <c:pt idx="24">
                  <c:v>12008.922105263156</c:v>
                </c:pt>
                <c:pt idx="25">
                  <c:v>11948.487083333333</c:v>
                </c:pt>
                <c:pt idx="26">
                  <c:v>12346.346470588236</c:v>
                </c:pt>
                <c:pt idx="27">
                  <c:v>12801.723499999996</c:v>
                </c:pt>
                <c:pt idx="28">
                  <c:v>12381.077826086956</c:v>
                </c:pt>
                <c:pt idx="29">
                  <c:v>13044.425000000003</c:v>
                </c:pt>
                <c:pt idx="30">
                  <c:v>12607.506666666668</c:v>
                </c:pt>
                <c:pt idx="31">
                  <c:v>12316.781111111113</c:v>
                </c:pt>
                <c:pt idx="32">
                  <c:v>13029.279444444444</c:v>
                </c:pt>
                <c:pt idx="33">
                  <c:v>12151.303043478258</c:v>
                </c:pt>
                <c:pt idx="34">
                  <c:v>12900.412500000002</c:v>
                </c:pt>
                <c:pt idx="35">
                  <c:v>12632.467727272726</c:v>
                </c:pt>
                <c:pt idx="36">
                  <c:v>12266.173333333336</c:v>
                </c:pt>
                <c:pt idx="37">
                  <c:v>11885.890500000001</c:v>
                </c:pt>
                <c:pt idx="38">
                  <c:v>12366.381599999999</c:v>
                </c:pt>
                <c:pt idx="39">
                  <c:v>12588.063157894738</c:v>
                </c:pt>
                <c:pt idx="40">
                  <c:v>12597.64434782609</c:v>
                </c:pt>
                <c:pt idx="41">
                  <c:v>12738.235263157896</c:v>
                </c:pt>
                <c:pt idx="42">
                  <c:v>12214.46176470588</c:v>
                </c:pt>
                <c:pt idx="43">
                  <c:v>12083.46777777778</c:v>
                </c:pt>
                <c:pt idx="44">
                  <c:v>12790.212173913042</c:v>
                </c:pt>
                <c:pt idx="45">
                  <c:v>12264.268000000004</c:v>
                </c:pt>
                <c:pt idx="46">
                  <c:v>12242.120500000003</c:v>
                </c:pt>
                <c:pt idx="47">
                  <c:v>12031.324761904763</c:v>
                </c:pt>
                <c:pt idx="48">
                  <c:v>11727.058666666668</c:v>
                </c:pt>
                <c:pt idx="49">
                  <c:v>11500.3455</c:v>
                </c:pt>
                <c:pt idx="50">
                  <c:v>12164.209523809526</c:v>
                </c:pt>
                <c:pt idx="51">
                  <c:v>11244.206500000002</c:v>
                </c:pt>
                <c:pt idx="52">
                  <c:v>11436.318421052634</c:v>
                </c:pt>
                <c:pt idx="53">
                  <c:v>11316.984736842103</c:v>
                </c:pt>
                <c:pt idx="54">
                  <c:v>11375.234</c:v>
                </c:pt>
                <c:pt idx="55">
                  <c:v>11268.250555555556</c:v>
                </c:pt>
                <c:pt idx="56">
                  <c:v>11576.262173913043</c:v>
                </c:pt>
                <c:pt idx="57">
                  <c:v>11602.923684210527</c:v>
                </c:pt>
                <c:pt idx="58">
                  <c:v>10810.7105</c:v>
                </c:pt>
                <c:pt idx="59">
                  <c:v>11062.775833333333</c:v>
                </c:pt>
                <c:pt idx="60">
                  <c:v>11188.686315789473</c:v>
                </c:pt>
                <c:pt idx="61">
                  <c:v>12051.330000000002</c:v>
                </c:pt>
                <c:pt idx="62">
                  <c:v>11699.647619047617</c:v>
                </c:pt>
                <c:pt idx="63">
                  <c:v>11279.893636363639</c:v>
                </c:pt>
                <c:pt idx="64">
                  <c:v>11217.935263157895</c:v>
                </c:pt>
                <c:pt idx="65">
                  <c:v>11288.414499999999</c:v>
                </c:pt>
                <c:pt idx="66">
                  <c:v>11558.584615384618</c:v>
                </c:pt>
                <c:pt idx="67">
                  <c:v>11883.5045</c:v>
                </c:pt>
                <c:pt idx="68">
                  <c:v>11203.992105263156</c:v>
                </c:pt>
                <c:pt idx="69">
                  <c:v>11427.22722222222</c:v>
                </c:pt>
                <c:pt idx="70">
                  <c:v>12478.747368421053</c:v>
                </c:pt>
                <c:pt idx="71">
                  <c:v>10804.508421052631</c:v>
                </c:pt>
                <c:pt idx="72">
                  <c:v>11498.370952380952</c:v>
                </c:pt>
                <c:pt idx="73">
                  <c:v>11724.742400000003</c:v>
                </c:pt>
                <c:pt idx="74">
                  <c:v>11327.185624999998</c:v>
                </c:pt>
                <c:pt idx="75">
                  <c:v>11404.017222222225</c:v>
                </c:pt>
                <c:pt idx="76">
                  <c:v>10979.194545454542</c:v>
                </c:pt>
                <c:pt idx="77">
                  <c:v>11315.521250000002</c:v>
                </c:pt>
                <c:pt idx="78">
                  <c:v>11289.092380952377</c:v>
                </c:pt>
                <c:pt idx="79">
                  <c:v>11876.432222222222</c:v>
                </c:pt>
                <c:pt idx="80">
                  <c:v>11085.429999999998</c:v>
                </c:pt>
                <c:pt idx="81">
                  <c:v>11666.18142857143</c:v>
                </c:pt>
                <c:pt idx="82">
                  <c:v>11487.5275</c:v>
                </c:pt>
                <c:pt idx="83">
                  <c:v>11863.686842105264</c:v>
                </c:pt>
                <c:pt idx="84">
                  <c:v>12048.583999999997</c:v>
                </c:pt>
                <c:pt idx="85">
                  <c:v>11064.72411764706</c:v>
                </c:pt>
                <c:pt idx="86">
                  <c:v>11984.648124999998</c:v>
                </c:pt>
                <c:pt idx="87">
                  <c:v>10825.477368421052</c:v>
                </c:pt>
                <c:pt idx="88">
                  <c:v>11522.66923076923</c:v>
                </c:pt>
                <c:pt idx="89">
                  <c:v>12415.503125</c:v>
                </c:pt>
                <c:pt idx="90">
                  <c:v>12444.423</c:v>
                </c:pt>
                <c:pt idx="91">
                  <c:v>12973.305625</c:v>
                </c:pt>
                <c:pt idx="92">
                  <c:v>12552.718499999999</c:v>
                </c:pt>
                <c:pt idx="93">
                  <c:v>13501.552857142857</c:v>
                </c:pt>
                <c:pt idx="94">
                  <c:v>14432.279583333337</c:v>
                </c:pt>
                <c:pt idx="95">
                  <c:v>12819.348571428573</c:v>
                </c:pt>
                <c:pt idx="96">
                  <c:v>13176.165499999997</c:v>
                </c:pt>
                <c:pt idx="97">
                  <c:v>14094.530625000001</c:v>
                </c:pt>
                <c:pt idx="98">
                  <c:v>14214.02125</c:v>
                </c:pt>
                <c:pt idx="99">
                  <c:v>13370.265000000001</c:v>
                </c:pt>
                <c:pt idx="100">
                  <c:v>15633.668749999999</c:v>
                </c:pt>
                <c:pt idx="101">
                  <c:v>13541.110555555551</c:v>
                </c:pt>
                <c:pt idx="102">
                  <c:v>14795.832352941174</c:v>
                </c:pt>
                <c:pt idx="103">
                  <c:v>15163.215</c:v>
                </c:pt>
                <c:pt idx="104">
                  <c:v>14335.384090909092</c:v>
                </c:pt>
                <c:pt idx="105">
                  <c:v>15257.807727272731</c:v>
                </c:pt>
                <c:pt idx="106">
                  <c:v>15375.825789473683</c:v>
                </c:pt>
                <c:pt idx="107">
                  <c:v>16459.93733333333</c:v>
                </c:pt>
                <c:pt idx="108">
                  <c:v>18036.477777777778</c:v>
                </c:pt>
                <c:pt idx="109">
                  <c:v>18830.586818181822</c:v>
                </c:pt>
                <c:pt idx="110">
                  <c:v>19378.280999999995</c:v>
                </c:pt>
                <c:pt idx="111">
                  <c:v>18641.5975</c:v>
                </c:pt>
                <c:pt idx="112">
                  <c:v>19375.723124999997</c:v>
                </c:pt>
                <c:pt idx="113">
                  <c:v>19841.98857142857</c:v>
                </c:pt>
                <c:pt idx="114">
                  <c:v>22689.075</c:v>
                </c:pt>
                <c:pt idx="115">
                  <c:v>20096.174999999996</c:v>
                </c:pt>
                <c:pt idx="116">
                  <c:v>18506.23904761905</c:v>
                </c:pt>
                <c:pt idx="117">
                  <c:v>18970.98294117647</c:v>
                </c:pt>
                <c:pt idx="118">
                  <c:v>19949.4675</c:v>
                </c:pt>
                <c:pt idx="119">
                  <c:v>19189.669090909094</c:v>
                </c:pt>
                <c:pt idx="120">
                  <c:v>19984.507142857143</c:v>
                </c:pt>
                <c:pt idx="121">
                  <c:v>18592.22</c:v>
                </c:pt>
                <c:pt idx="122">
                  <c:v>18476.39875</c:v>
                </c:pt>
                <c:pt idx="123">
                  <c:v>18880.453684210523</c:v>
                </c:pt>
                <c:pt idx="124">
                  <c:v>18739.05173913044</c:v>
                </c:pt>
                <c:pt idx="125">
                  <c:v>17555.80769230769</c:v>
                </c:pt>
              </c:numCache>
            </c:numRef>
          </c:val>
          <c:smooth val="0"/>
        </c:ser>
        <c:marker val="1"/>
        <c:axId val="13893488"/>
        <c:axId val="57932529"/>
      </c:lineChart>
      <c:catAx>
        <c:axId val="13893488"/>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1000" b="0" i="0" u="none" baseline="0">
                <a:solidFill>
                  <a:srgbClr val="000000"/>
                </a:solidFill>
              </a:defRPr>
            </a:pPr>
          </a:p>
        </c:txPr>
        <c:crossAx val="57932529"/>
        <c:crosses val="autoZero"/>
        <c:auto val="0"/>
        <c:lblOffset val="100"/>
        <c:tickLblSkip val="3"/>
        <c:noMultiLvlLbl val="0"/>
      </c:catAx>
      <c:valAx>
        <c:axId val="57932529"/>
        <c:scaling>
          <c:orientation val="minMax"/>
        </c:scaling>
        <c:axPos val="l"/>
        <c:title>
          <c:tx>
            <c:rich>
              <a:bodyPr vert="horz" rot="-5400000" anchor="ctr"/>
              <a:lstStyle/>
              <a:p>
                <a:pPr algn="ctr">
                  <a:defRPr/>
                </a:pPr>
                <a:r>
                  <a:rPr lang="en-US" cap="none" sz="1000" b="0" i="0" u="none" baseline="0">
                    <a:solidFill>
                      <a:srgbClr val="000000"/>
                    </a:solidFill>
                  </a:rPr>
                  <a:t>$ / saco de 50 kg</a:t>
                </a:r>
              </a:p>
            </c:rich>
          </c:tx>
          <c:layout>
            <c:manualLayout>
              <c:xMode val="factor"/>
              <c:yMode val="factor"/>
              <c:x val="-0.01075"/>
              <c:y val="0.001"/>
            </c:manualLayout>
          </c:layout>
          <c:overlay val="0"/>
          <c:spPr>
            <a:noFill/>
            <a:ln>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1000" b="0" i="0" u="none" baseline="0">
                <a:solidFill>
                  <a:srgbClr val="000000"/>
                </a:solidFill>
              </a:defRPr>
            </a:pPr>
          </a:p>
        </c:txPr>
        <c:crossAx val="1389348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21 de julio </a:t>
            </a:r>
            <a:r>
              <a:rPr lang="en-US" cap="none" sz="1000" b="0" i="0" u="none" baseline="0">
                <a:solidFill>
                  <a:srgbClr val="000000"/>
                </a:solidFill>
              </a:rPr>
              <a:t>
</a:t>
            </a:r>
            <a:r>
              <a:rPr lang="en-US" cap="none" sz="1000" b="1" i="0" u="none" baseline="0">
                <a:solidFill>
                  <a:srgbClr val="000000"/>
                </a:solidFill>
              </a:rPr>
              <a:t> al 31 de agosto de 2015 (en $ por saco de 50 kilos ,sin IVA)</a:t>
            </a:r>
          </a:p>
        </c:rich>
      </c:tx>
      <c:layout>
        <c:manualLayout>
          <c:xMode val="factor"/>
          <c:yMode val="factor"/>
          <c:x val="0.0075"/>
          <c:y val="-0.00525"/>
        </c:manualLayout>
      </c:layout>
      <c:spPr>
        <a:noFill/>
        <a:ln w="3175">
          <a:noFill/>
        </a:ln>
      </c:spPr>
    </c:title>
    <c:plotArea>
      <c:layout>
        <c:manualLayout>
          <c:xMode val="edge"/>
          <c:yMode val="edge"/>
          <c:x val="0.016"/>
          <c:y val="0.10175"/>
          <c:w val="0.8125"/>
          <c:h val="0.8082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51630714"/>
        <c:axId val="62023243"/>
      </c:lineChart>
      <c:dateAx>
        <c:axId val="51630714"/>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1000" b="0" i="0" u="none" baseline="0">
                <a:solidFill>
                  <a:srgbClr val="000000"/>
                </a:solidFill>
              </a:defRPr>
            </a:pPr>
          </a:p>
        </c:txPr>
        <c:crossAx val="62023243"/>
        <c:crosses val="autoZero"/>
        <c:auto val="0"/>
        <c:baseTimeUnit val="days"/>
        <c:majorUnit val="1"/>
        <c:majorTimeUnit val="days"/>
        <c:minorUnit val="1"/>
        <c:minorTimeUnit val="days"/>
        <c:noMultiLvlLbl val="0"/>
      </c:dateAx>
      <c:valAx>
        <c:axId val="62023243"/>
        <c:scaling>
          <c:orientation val="minMax"/>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51630714"/>
        <c:crossesAt val="1"/>
        <c:crossBetween val="between"/>
        <c:dispUnits/>
      </c:valAx>
      <c:spPr>
        <a:noFill/>
        <a:ln>
          <a:noFill/>
        </a:ln>
      </c:spPr>
    </c:plotArea>
    <c:legend>
      <c:legendPos val="r"/>
      <c:layout>
        <c:manualLayout>
          <c:xMode val="edge"/>
          <c:yMode val="edge"/>
          <c:x val="0.84025"/>
          <c:y val="0.03875"/>
          <c:w val="0.15975"/>
          <c:h val="0.938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y ferias libres de Santiago</a:t>
            </a:r>
          </a:p>
        </c:rich>
      </c:tx>
      <c:layout>
        <c:manualLayout>
          <c:xMode val="factor"/>
          <c:yMode val="factor"/>
          <c:x val="-0.00125"/>
          <c:y val="-0.01325"/>
        </c:manualLayout>
      </c:layout>
      <c:spPr>
        <a:noFill/>
        <a:ln w="3175">
          <a:noFill/>
        </a:ln>
      </c:spPr>
    </c:title>
    <c:plotArea>
      <c:layout>
        <c:manualLayout>
          <c:xMode val="edge"/>
          <c:yMode val="edge"/>
          <c:x val="0.022"/>
          <c:y val="0.06725"/>
          <c:w val="0.98975"/>
          <c:h val="0.826"/>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21338276"/>
        <c:axId val="57826757"/>
      </c:lineChart>
      <c:dateAx>
        <c:axId val="21338276"/>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7826757"/>
        <c:crosses val="autoZero"/>
        <c:auto val="0"/>
        <c:baseTimeUnit val="months"/>
        <c:majorUnit val="2"/>
        <c:majorTimeUnit val="months"/>
        <c:minorUnit val="1"/>
        <c:minorTimeUnit val="months"/>
        <c:noMultiLvlLbl val="0"/>
      </c:dateAx>
      <c:valAx>
        <c:axId val="57826757"/>
        <c:scaling>
          <c:orientation val="minMax"/>
        </c:scaling>
        <c:axPos val="l"/>
        <c:title>
          <c:tx>
            <c:rich>
              <a:bodyPr vert="horz" rot="-5400000" anchor="ctr"/>
              <a:lstStyle/>
              <a:p>
                <a:pPr algn="ctr">
                  <a:defRPr/>
                </a:pPr>
                <a:r>
                  <a:rPr lang="en-US" cap="none" sz="1000" b="0" i="0" u="none" baseline="0">
                    <a:solidFill>
                      <a:srgbClr val="000000"/>
                    </a:solidFill>
                  </a:rPr>
                  <a:t>Precio ($/kilo con IVA)</a:t>
                </a:r>
              </a:p>
            </c:rich>
          </c:tx>
          <c:layout>
            <c:manualLayout>
              <c:xMode val="factor"/>
              <c:yMode val="factor"/>
              <c:x val="-0.0092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21338276"/>
        <c:crossesAt val="1"/>
        <c:crossBetween val="between"/>
        <c:dispUnits/>
      </c:valAx>
      <c:spPr>
        <a:noFill/>
        <a:ln>
          <a:noFill/>
        </a:ln>
      </c:spPr>
    </c:plotArea>
    <c:legend>
      <c:legendPos val="r"/>
      <c:layout>
        <c:manualLayout>
          <c:xMode val="edge"/>
          <c:yMode val="edge"/>
          <c:x val="0.3135"/>
          <c:y val="0.89075"/>
          <c:w val="0.369"/>
          <c:h val="0.080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13 de abril al 31 de agosto de 2015 ($/ kilo con IVA)</a:t>
            </a:r>
          </a:p>
        </c:rich>
      </c:tx>
      <c:layout>
        <c:manualLayout>
          <c:xMode val="factor"/>
          <c:yMode val="factor"/>
          <c:x val="-0.00125"/>
          <c:y val="-0.01475"/>
        </c:manualLayout>
      </c:layout>
      <c:spPr>
        <a:noFill/>
        <a:ln w="3175">
          <a:noFill/>
        </a:ln>
      </c:spPr>
    </c:title>
    <c:plotArea>
      <c:layout>
        <c:manualLayout>
          <c:xMode val="edge"/>
          <c:yMode val="edge"/>
          <c:x val="0.05475"/>
          <c:y val="0.098"/>
          <c:w val="0.93925"/>
          <c:h val="0.8"/>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regiones'!$J$7:$J$27</c:f>
              <c:numCache/>
            </c:numRef>
          </c:val>
          <c:smooth val="0"/>
        </c:ser>
        <c:marker val="1"/>
        <c:axId val="50678766"/>
        <c:axId val="53455711"/>
      </c:lineChart>
      <c:dateAx>
        <c:axId val="50678766"/>
        <c:scaling>
          <c:orientation val="minMax"/>
        </c:scaling>
        <c:axPos val="b"/>
        <c:delete val="0"/>
        <c:numFmt formatCode="dd/mm" sourceLinked="0"/>
        <c:majorTickMark val="out"/>
        <c:minorTickMark val="none"/>
        <c:tickLblPos val="nextTo"/>
        <c:spPr>
          <a:ln w="3175">
            <a:solidFill>
              <a:srgbClr val="C0C0C0"/>
            </a:solidFill>
          </a:ln>
        </c:spPr>
        <c:crossAx val="53455711"/>
        <c:crosses val="autoZero"/>
        <c:auto val="0"/>
        <c:baseTimeUnit val="days"/>
        <c:majorUnit val="7"/>
        <c:majorTimeUnit val="days"/>
        <c:minorUnit val="1"/>
        <c:minorTimeUnit val="days"/>
        <c:noMultiLvlLbl val="0"/>
      </c:dateAx>
      <c:valAx>
        <c:axId val="53455711"/>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50678766"/>
        <c:crossesAt val="1"/>
        <c:crossBetween val="between"/>
        <c:dispUnits/>
      </c:valAx>
      <c:spPr>
        <a:noFill/>
        <a:ln>
          <a:noFill/>
        </a:ln>
      </c:spPr>
    </c:plotArea>
    <c:legend>
      <c:legendPos val="r"/>
      <c:layout>
        <c:manualLayout>
          <c:xMode val="edge"/>
          <c:yMode val="edge"/>
          <c:x val="0.1615"/>
          <c:y val="0.92275"/>
          <c:w val="0.73625"/>
          <c:h val="0.0657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13 de abril al 31 de agosto de 2015  ($/ kilo con IVA)</a:t>
            </a:r>
          </a:p>
        </c:rich>
      </c:tx>
      <c:layout>
        <c:manualLayout>
          <c:xMode val="factor"/>
          <c:yMode val="factor"/>
          <c:x val="-0.00275"/>
          <c:y val="-0.01475"/>
        </c:manualLayout>
      </c:layout>
      <c:spPr>
        <a:noFill/>
        <a:ln w="3175">
          <a:noFill/>
        </a:ln>
      </c:spPr>
    </c:title>
    <c:plotArea>
      <c:layout>
        <c:manualLayout>
          <c:xMode val="edge"/>
          <c:yMode val="edge"/>
          <c:x val="0.04775"/>
          <c:y val="0.09725"/>
          <c:w val="0.94625"/>
          <c:h val="0.8"/>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regiones'!$R$7:$R$27</c:f>
              <c:numCache/>
            </c:numRef>
          </c:val>
          <c:smooth val="0"/>
        </c:ser>
        <c:marker val="1"/>
        <c:axId val="11339352"/>
        <c:axId val="34945305"/>
      </c:lineChart>
      <c:dateAx>
        <c:axId val="11339352"/>
        <c:scaling>
          <c:orientation val="minMax"/>
        </c:scaling>
        <c:axPos val="b"/>
        <c:delete val="0"/>
        <c:numFmt formatCode="dd/mm" sourceLinked="0"/>
        <c:majorTickMark val="out"/>
        <c:minorTickMark val="none"/>
        <c:tickLblPos val="nextTo"/>
        <c:spPr>
          <a:ln w="3175">
            <a:solidFill>
              <a:srgbClr val="C0C0C0"/>
            </a:solidFill>
          </a:ln>
        </c:spPr>
        <c:crossAx val="34945305"/>
        <c:crosses val="autoZero"/>
        <c:auto val="0"/>
        <c:baseTimeUnit val="days"/>
        <c:majorUnit val="7"/>
        <c:majorTimeUnit val="days"/>
        <c:minorUnit val="1"/>
        <c:minorTimeUnit val="days"/>
        <c:noMultiLvlLbl val="0"/>
      </c:dateAx>
      <c:valAx>
        <c:axId val="34945305"/>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65"/>
              <c:y val="0.000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11339352"/>
        <c:crossesAt val="1"/>
        <c:crossBetween val="between"/>
        <c:dispUnits/>
      </c:valAx>
      <c:spPr>
        <a:noFill/>
        <a:ln>
          <a:noFill/>
        </a:ln>
      </c:spPr>
    </c:plotArea>
    <c:legend>
      <c:legendPos val="r"/>
      <c:layout>
        <c:manualLayout>
          <c:xMode val="edge"/>
          <c:yMode val="edge"/>
          <c:x val="0.15325"/>
          <c:y val="0.92075"/>
          <c:w val="0.71275"/>
          <c:h val="0.0677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175"/>
          <c:y val="-0.011"/>
        </c:manualLayout>
      </c:layout>
      <c:spPr>
        <a:noFill/>
        <a:ln w="3175">
          <a:noFill/>
        </a:ln>
      </c:spPr>
    </c:title>
    <c:plotArea>
      <c:layout>
        <c:manualLayout>
          <c:xMode val="edge"/>
          <c:yMode val="edge"/>
          <c:x val="0.04025"/>
          <c:y val="0.06725"/>
          <c:w val="0.9295"/>
          <c:h val="0.851"/>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rend'!$C$7:$C$21</c:f>
              <c:strCache/>
            </c:strRef>
          </c:cat>
          <c:val>
            <c:numRef>
              <c:f>'sup, prod y rend'!$D$7:$D$21</c:f>
              <c:numCache/>
            </c:numRef>
          </c:val>
          <c:smooth val="0"/>
        </c:ser>
        <c:marker val="1"/>
        <c:axId val="46072290"/>
        <c:axId val="11997427"/>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rend'!$C$7:$C$21</c:f>
              <c:strCache/>
            </c:strRef>
          </c:cat>
          <c:val>
            <c:numRef>
              <c:f>'sup, prod y rend'!$E$7:$E$21</c:f>
              <c:numCache/>
            </c:numRef>
          </c:val>
          <c:smooth val="0"/>
        </c:ser>
        <c:marker val="1"/>
        <c:axId val="40867980"/>
        <c:axId val="32267501"/>
      </c:lineChart>
      <c:catAx>
        <c:axId val="4607229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11997427"/>
        <c:crosses val="autoZero"/>
        <c:auto val="1"/>
        <c:lblOffset val="100"/>
        <c:tickLblSkip val="1"/>
        <c:noMultiLvlLbl val="0"/>
      </c:catAx>
      <c:valAx>
        <c:axId val="11997427"/>
        <c:scaling>
          <c:orientation val="minMax"/>
        </c:scaling>
        <c:axPos val="l"/>
        <c:title>
          <c:tx>
            <c:rich>
              <a:bodyPr vert="horz" rot="-5400000" anchor="ctr"/>
              <a:lstStyle/>
              <a:p>
                <a:pPr algn="ctr">
                  <a:defRPr/>
                </a:pPr>
                <a:r>
                  <a:rPr lang="en-US" cap="none" sz="1000" b="0" i="0" u="none" baseline="0">
                    <a:solidFill>
                      <a:srgbClr val="000000"/>
                    </a:solidFill>
                  </a:rPr>
                  <a:t>Superficie (ha)</a:t>
                </a:r>
              </a:p>
            </c:rich>
          </c:tx>
          <c:layout>
            <c:manualLayout>
              <c:xMode val="factor"/>
              <c:yMode val="factor"/>
              <c:x val="-0.01725"/>
              <c:y val="-0.006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6072290"/>
        <c:crossesAt val="1"/>
        <c:crossBetween val="between"/>
        <c:dispUnits/>
      </c:valAx>
      <c:catAx>
        <c:axId val="40867980"/>
        <c:scaling>
          <c:orientation val="minMax"/>
        </c:scaling>
        <c:axPos val="b"/>
        <c:delete val="1"/>
        <c:majorTickMark val="out"/>
        <c:minorTickMark val="none"/>
        <c:tickLblPos val="nextTo"/>
        <c:crossAx val="32267501"/>
        <c:crosses val="autoZero"/>
        <c:auto val="1"/>
        <c:lblOffset val="100"/>
        <c:tickLblSkip val="1"/>
        <c:noMultiLvlLbl val="0"/>
      </c:catAx>
      <c:valAx>
        <c:axId val="32267501"/>
        <c:scaling>
          <c:orientation val="minMax"/>
        </c:scaling>
        <c:axPos val="l"/>
        <c:title>
          <c:tx>
            <c:rich>
              <a:bodyPr vert="horz" rot="-5400000" anchor="ctr"/>
              <a:lstStyle/>
              <a:p>
                <a:pPr algn="ctr">
                  <a:defRPr/>
                </a:pPr>
                <a:r>
                  <a:rPr lang="en-US" cap="none" sz="1000" b="0" i="0" u="none" baseline="0">
                    <a:solidFill>
                      <a:srgbClr val="000000"/>
                    </a:solidFill>
                  </a:rPr>
                  <a:t>Producción (ton)</a:t>
                </a:r>
              </a:p>
            </c:rich>
          </c:tx>
          <c:layout>
            <c:manualLayout>
              <c:xMode val="factor"/>
              <c:yMode val="factor"/>
              <c:x val="-0.024"/>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40867980"/>
        <c:crosses val="max"/>
        <c:crossBetween val="between"/>
        <c:dispUnits/>
      </c:valAx>
      <c:spPr>
        <a:noFill/>
        <a:ln>
          <a:noFill/>
        </a:ln>
      </c:spPr>
    </c:plotArea>
    <c:legend>
      <c:legendPos val="r"/>
      <c:layout>
        <c:manualLayout>
          <c:xMode val="edge"/>
          <c:yMode val="edge"/>
          <c:x val="0.14175"/>
          <c:y val="0.93075"/>
          <c:w val="0.626"/>
          <c:h val="0.06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325"/>
        </c:manualLayout>
      </c:layout>
      <c:spPr>
        <a:noFill/>
        <a:ln w="3175">
          <a:noFill/>
        </a:ln>
      </c:spPr>
    </c:title>
    <c:plotArea>
      <c:layout>
        <c:manualLayout>
          <c:xMode val="edge"/>
          <c:yMode val="edge"/>
          <c:x val="0.043"/>
          <c:y val="0.07175"/>
          <c:w val="0.94025"/>
          <c:h val="0.85425"/>
        </c:manualLayout>
      </c:layout>
      <c:barChart>
        <c:barDir val="col"/>
        <c:grouping val="clustered"/>
        <c:varyColors val="0"/>
        <c:ser>
          <c:idx val="0"/>
          <c:order val="0"/>
          <c:tx>
            <c:strRef>
              <c:f>'sup región'!$B$19</c:f>
              <c:strCache>
                <c:ptCount val="1"/>
                <c:pt idx="0">
                  <c:v>2012/13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región'!$C$19:$K$19</c:f>
              <c:numCache/>
            </c:numRef>
          </c:val>
        </c:ser>
        <c:ser>
          <c:idx val="1"/>
          <c:order val="1"/>
          <c:tx>
            <c:strRef>
              <c:f>'sup región'!$B$20</c:f>
              <c:strCache>
                <c:ptCount val="1"/>
                <c:pt idx="0">
                  <c:v>2013/14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ser>
          <c:idx val="2"/>
          <c:order val="2"/>
          <c:tx>
            <c:strRef>
              <c:f>'sup región'!$B$21</c:f>
              <c:strCache>
                <c:ptCount val="1"/>
                <c:pt idx="0">
                  <c:v>2014/15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overlap val="-27"/>
        <c:gapWidth val="219"/>
        <c:axId val="21972054"/>
        <c:axId val="63530759"/>
      </c:barChart>
      <c:catAx>
        <c:axId val="219720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3530759"/>
        <c:crosses val="autoZero"/>
        <c:auto val="1"/>
        <c:lblOffset val="100"/>
        <c:tickLblSkip val="1"/>
        <c:noMultiLvlLbl val="0"/>
      </c:catAx>
      <c:valAx>
        <c:axId val="63530759"/>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21972054"/>
        <c:crossesAt val="1"/>
        <c:crossBetween val="between"/>
        <c:dispUnits/>
      </c:valAx>
      <c:spPr>
        <a:noFill/>
        <a:ln>
          <a:noFill/>
        </a:ln>
      </c:spPr>
    </c:plotArea>
    <c:legend>
      <c:legendPos val="r"/>
      <c:layout>
        <c:manualLayout>
          <c:xMode val="edge"/>
          <c:yMode val="edge"/>
          <c:x val="0.38075"/>
          <c:y val="0.928"/>
          <c:w val="0.24175"/>
          <c:h val="0.056"/>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225"/>
          <c:y val="-0.01325"/>
        </c:manualLayout>
      </c:layout>
      <c:spPr>
        <a:noFill/>
        <a:ln w="3175">
          <a:noFill/>
        </a:ln>
      </c:spPr>
    </c:title>
    <c:plotArea>
      <c:layout>
        <c:manualLayout>
          <c:xMode val="edge"/>
          <c:yMode val="edge"/>
          <c:x val="0.04525"/>
          <c:y val="0.0705"/>
          <c:w val="0.93975"/>
          <c:h val="0.85125"/>
        </c:manualLayout>
      </c:layout>
      <c:barChart>
        <c:barDir val="col"/>
        <c:grouping val="clustered"/>
        <c:varyColors val="0"/>
        <c:ser>
          <c:idx val="0"/>
          <c:order val="0"/>
          <c:tx>
            <c:strRef>
              <c:f>'prod región'!$B$19</c:f>
              <c:strCache>
                <c:ptCount val="1"/>
                <c:pt idx="0">
                  <c:v>2012/13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región'!$C$19:$K$19</c:f>
              <c:numCache/>
            </c:numRef>
          </c:val>
        </c:ser>
        <c:ser>
          <c:idx val="1"/>
          <c:order val="1"/>
          <c:tx>
            <c:strRef>
              <c:f>'prod región'!$B$20</c:f>
              <c:strCache>
                <c:ptCount val="1"/>
                <c:pt idx="0">
                  <c:v>2013/14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2"/>
          <c:order val="2"/>
          <c:tx>
            <c:strRef>
              <c:f>'prod región'!$B$21</c:f>
              <c:strCache>
                <c:ptCount val="1"/>
                <c:pt idx="0">
                  <c:v>2014/15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overlap val="-27"/>
        <c:gapWidth val="219"/>
        <c:axId val="34905920"/>
        <c:axId val="45717825"/>
      </c:barChart>
      <c:catAx>
        <c:axId val="349059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5717825"/>
        <c:crosses val="autoZero"/>
        <c:auto val="1"/>
        <c:lblOffset val="100"/>
        <c:tickLblSkip val="1"/>
        <c:noMultiLvlLbl val="0"/>
      </c:catAx>
      <c:valAx>
        <c:axId val="45717825"/>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34905920"/>
        <c:crossesAt val="1"/>
        <c:crossBetween val="between"/>
        <c:dispUnits/>
      </c:valAx>
      <c:spPr>
        <a:noFill/>
        <a:ln>
          <a:noFill/>
        </a:ln>
      </c:spPr>
    </c:plotArea>
    <c:legend>
      <c:legendPos val="r"/>
      <c:layout>
        <c:manualLayout>
          <c:xMode val="edge"/>
          <c:yMode val="edge"/>
          <c:x val="0.3775"/>
          <c:y val="0.93125"/>
          <c:w val="0.245"/>
          <c:h val="0.053"/>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24</xdr:row>
      <xdr:rowOff>85725</xdr:rowOff>
    </xdr:from>
    <xdr:to>
      <xdr:col>6</xdr:col>
      <xdr:colOff>933450</xdr:colOff>
      <xdr:row>46</xdr:row>
      <xdr:rowOff>104775</xdr:rowOff>
    </xdr:to>
    <xdr:graphicFrame>
      <xdr:nvGraphicFramePr>
        <xdr:cNvPr id="1" name="Gráfico 1"/>
        <xdr:cNvGraphicFramePr/>
      </xdr:nvGraphicFramePr>
      <xdr:xfrm>
        <a:off x="133350" y="3886200"/>
        <a:ext cx="5867400" cy="4133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22</xdr:row>
      <xdr:rowOff>9525</xdr:rowOff>
    </xdr:from>
    <xdr:to>
      <xdr:col>11</xdr:col>
      <xdr:colOff>676275</xdr:colOff>
      <xdr:row>44</xdr:row>
      <xdr:rowOff>0</xdr:rowOff>
    </xdr:to>
    <xdr:graphicFrame>
      <xdr:nvGraphicFramePr>
        <xdr:cNvPr id="1" name="Gráfico 1"/>
        <xdr:cNvGraphicFramePr/>
      </xdr:nvGraphicFramePr>
      <xdr:xfrm>
        <a:off x="76200" y="3486150"/>
        <a:ext cx="8791575" cy="41243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95250</xdr:rowOff>
    </xdr:from>
    <xdr:to>
      <xdr:col>11</xdr:col>
      <xdr:colOff>676275</xdr:colOff>
      <xdr:row>45</xdr:row>
      <xdr:rowOff>133350</xdr:rowOff>
    </xdr:to>
    <xdr:graphicFrame>
      <xdr:nvGraphicFramePr>
        <xdr:cNvPr id="1" name="Gráfico 1"/>
        <xdr:cNvGraphicFramePr/>
      </xdr:nvGraphicFramePr>
      <xdr:xfrm>
        <a:off x="114300" y="3619500"/>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19050</xdr:rowOff>
    </xdr:from>
    <xdr:to>
      <xdr:col>11</xdr:col>
      <xdr:colOff>666750</xdr:colOff>
      <xdr:row>43</xdr:row>
      <xdr:rowOff>142875</xdr:rowOff>
    </xdr:to>
    <xdr:graphicFrame>
      <xdr:nvGraphicFramePr>
        <xdr:cNvPr id="1" name="Gráfico 2"/>
        <xdr:cNvGraphicFramePr/>
      </xdr:nvGraphicFramePr>
      <xdr:xfrm>
        <a:off x="114300" y="3590925"/>
        <a:ext cx="8915400"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48600"/>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05225" y="762000"/>
          <a:ext cx="2667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48075" y="9048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38500" y="107632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2705100</xdr:colOff>
      <xdr:row>17</xdr:row>
      <xdr:rowOff>85725</xdr:rowOff>
    </xdr:from>
    <xdr:to>
      <xdr:col>3</xdr:col>
      <xdr:colOff>257175</xdr:colOff>
      <xdr:row>17</xdr:row>
      <xdr:rowOff>85725</xdr:rowOff>
    </xdr:to>
    <xdr:sp>
      <xdr:nvSpPr>
        <xdr:cNvPr id="4" name="Conector recto 10"/>
        <xdr:cNvSpPr>
          <a:spLocks/>
        </xdr:cNvSpPr>
      </xdr:nvSpPr>
      <xdr:spPr>
        <a:xfrm flipV="1">
          <a:off x="3771900" y="2552700"/>
          <a:ext cx="2638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32</xdr:row>
      <xdr:rowOff>104775</xdr:rowOff>
    </xdr:from>
    <xdr:to>
      <xdr:col>3</xdr:col>
      <xdr:colOff>209550</xdr:colOff>
      <xdr:row>32</xdr:row>
      <xdr:rowOff>104775</xdr:rowOff>
    </xdr:to>
    <xdr:sp>
      <xdr:nvSpPr>
        <xdr:cNvPr id="5" name="Conector recto 26"/>
        <xdr:cNvSpPr>
          <a:spLocks/>
        </xdr:cNvSpPr>
      </xdr:nvSpPr>
      <xdr:spPr>
        <a:xfrm flipV="1">
          <a:off x="3905250" y="4857750"/>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33</xdr:row>
      <xdr:rowOff>104775</xdr:rowOff>
    </xdr:from>
    <xdr:to>
      <xdr:col>3</xdr:col>
      <xdr:colOff>200025</xdr:colOff>
      <xdr:row>33</xdr:row>
      <xdr:rowOff>104775</xdr:rowOff>
    </xdr:to>
    <xdr:sp>
      <xdr:nvSpPr>
        <xdr:cNvPr id="6" name="Conector recto 27"/>
        <xdr:cNvSpPr>
          <a:spLocks/>
        </xdr:cNvSpPr>
      </xdr:nvSpPr>
      <xdr:spPr>
        <a:xfrm flipV="1">
          <a:off x="5400675" y="501967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34</xdr:row>
      <xdr:rowOff>85725</xdr:rowOff>
    </xdr:from>
    <xdr:to>
      <xdr:col>3</xdr:col>
      <xdr:colOff>209550</xdr:colOff>
      <xdr:row>34</xdr:row>
      <xdr:rowOff>85725</xdr:rowOff>
    </xdr:to>
    <xdr:sp>
      <xdr:nvSpPr>
        <xdr:cNvPr id="7" name="Conector recto 28"/>
        <xdr:cNvSpPr>
          <a:spLocks/>
        </xdr:cNvSpPr>
      </xdr:nvSpPr>
      <xdr:spPr>
        <a:xfrm flipV="1">
          <a:off x="5467350" y="516255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35</xdr:row>
      <xdr:rowOff>104775</xdr:rowOff>
    </xdr:from>
    <xdr:to>
      <xdr:col>3</xdr:col>
      <xdr:colOff>209550</xdr:colOff>
      <xdr:row>35</xdr:row>
      <xdr:rowOff>104775</xdr:rowOff>
    </xdr:to>
    <xdr:sp>
      <xdr:nvSpPr>
        <xdr:cNvPr id="8" name="Conector recto 29"/>
        <xdr:cNvSpPr>
          <a:spLocks/>
        </xdr:cNvSpPr>
      </xdr:nvSpPr>
      <xdr:spPr>
        <a:xfrm flipV="1">
          <a:off x="5581650" y="5343525"/>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31</xdr:row>
      <xdr:rowOff>114300</xdr:rowOff>
    </xdr:from>
    <xdr:to>
      <xdr:col>3</xdr:col>
      <xdr:colOff>209550</xdr:colOff>
      <xdr:row>31</xdr:row>
      <xdr:rowOff>114300</xdr:rowOff>
    </xdr:to>
    <xdr:sp>
      <xdr:nvSpPr>
        <xdr:cNvPr id="9" name="Conector recto 30"/>
        <xdr:cNvSpPr>
          <a:spLocks/>
        </xdr:cNvSpPr>
      </xdr:nvSpPr>
      <xdr:spPr>
        <a:xfrm flipV="1">
          <a:off x="4743450" y="4705350"/>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30</xdr:row>
      <xdr:rowOff>133350</xdr:rowOff>
    </xdr:from>
    <xdr:to>
      <xdr:col>3</xdr:col>
      <xdr:colOff>219075</xdr:colOff>
      <xdr:row>30</xdr:row>
      <xdr:rowOff>133350</xdr:rowOff>
    </xdr:to>
    <xdr:sp>
      <xdr:nvSpPr>
        <xdr:cNvPr id="10" name="Conector recto 31"/>
        <xdr:cNvSpPr>
          <a:spLocks/>
        </xdr:cNvSpPr>
      </xdr:nvSpPr>
      <xdr:spPr>
        <a:xfrm flipV="1">
          <a:off x="5334000" y="4562475"/>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4381500</xdr:colOff>
      <xdr:row>29</xdr:row>
      <xdr:rowOff>114300</xdr:rowOff>
    </xdr:from>
    <xdr:to>
      <xdr:col>3</xdr:col>
      <xdr:colOff>247650</xdr:colOff>
      <xdr:row>29</xdr:row>
      <xdr:rowOff>114300</xdr:rowOff>
    </xdr:to>
    <xdr:sp>
      <xdr:nvSpPr>
        <xdr:cNvPr id="11" name="Conector recto 33"/>
        <xdr:cNvSpPr>
          <a:spLocks/>
        </xdr:cNvSpPr>
      </xdr:nvSpPr>
      <xdr:spPr>
        <a:xfrm flipV="1">
          <a:off x="5448300" y="438150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28</xdr:row>
      <xdr:rowOff>95250</xdr:rowOff>
    </xdr:from>
    <xdr:to>
      <xdr:col>3</xdr:col>
      <xdr:colOff>238125</xdr:colOff>
      <xdr:row>28</xdr:row>
      <xdr:rowOff>95250</xdr:rowOff>
    </xdr:to>
    <xdr:sp>
      <xdr:nvSpPr>
        <xdr:cNvPr id="12" name="Conector recto 34"/>
        <xdr:cNvSpPr>
          <a:spLocks/>
        </xdr:cNvSpPr>
      </xdr:nvSpPr>
      <xdr:spPr>
        <a:xfrm flipV="1">
          <a:off x="5057775" y="4200525"/>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3629025</xdr:colOff>
      <xdr:row>27</xdr:row>
      <xdr:rowOff>114300</xdr:rowOff>
    </xdr:from>
    <xdr:to>
      <xdr:col>3</xdr:col>
      <xdr:colOff>238125</xdr:colOff>
      <xdr:row>27</xdr:row>
      <xdr:rowOff>114300</xdr:rowOff>
    </xdr:to>
    <xdr:sp>
      <xdr:nvSpPr>
        <xdr:cNvPr id="13" name="Conector recto 35"/>
        <xdr:cNvSpPr>
          <a:spLocks/>
        </xdr:cNvSpPr>
      </xdr:nvSpPr>
      <xdr:spPr>
        <a:xfrm flipV="1">
          <a:off x="4695825" y="4057650"/>
          <a:ext cx="1695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26</xdr:row>
      <xdr:rowOff>104775</xdr:rowOff>
    </xdr:from>
    <xdr:to>
      <xdr:col>3</xdr:col>
      <xdr:colOff>209550</xdr:colOff>
      <xdr:row>26</xdr:row>
      <xdr:rowOff>104775</xdr:rowOff>
    </xdr:to>
    <xdr:sp>
      <xdr:nvSpPr>
        <xdr:cNvPr id="14" name="Conector recto 36"/>
        <xdr:cNvSpPr>
          <a:spLocks/>
        </xdr:cNvSpPr>
      </xdr:nvSpPr>
      <xdr:spPr>
        <a:xfrm flipV="1">
          <a:off x="4886325" y="38862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3067050</xdr:colOff>
      <xdr:row>8</xdr:row>
      <xdr:rowOff>104775</xdr:rowOff>
    </xdr:from>
    <xdr:to>
      <xdr:col>3</xdr:col>
      <xdr:colOff>247650</xdr:colOff>
      <xdr:row>8</xdr:row>
      <xdr:rowOff>104775</xdr:rowOff>
    </xdr:to>
    <xdr:sp>
      <xdr:nvSpPr>
        <xdr:cNvPr id="15" name="Conector recto 37"/>
        <xdr:cNvSpPr>
          <a:spLocks/>
        </xdr:cNvSpPr>
      </xdr:nvSpPr>
      <xdr:spPr>
        <a:xfrm flipV="1">
          <a:off x="4133850" y="12382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12</xdr:row>
      <xdr:rowOff>104775</xdr:rowOff>
    </xdr:from>
    <xdr:to>
      <xdr:col>3</xdr:col>
      <xdr:colOff>247650</xdr:colOff>
      <xdr:row>12</xdr:row>
      <xdr:rowOff>104775</xdr:rowOff>
    </xdr:to>
    <xdr:sp>
      <xdr:nvSpPr>
        <xdr:cNvPr id="16" name="Conector recto 38"/>
        <xdr:cNvSpPr>
          <a:spLocks/>
        </xdr:cNvSpPr>
      </xdr:nvSpPr>
      <xdr:spPr>
        <a:xfrm flipV="1">
          <a:off x="4886325" y="1762125"/>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13</xdr:row>
      <xdr:rowOff>114300</xdr:rowOff>
    </xdr:from>
    <xdr:to>
      <xdr:col>3</xdr:col>
      <xdr:colOff>247650</xdr:colOff>
      <xdr:row>13</xdr:row>
      <xdr:rowOff>114300</xdr:rowOff>
    </xdr:to>
    <xdr:sp>
      <xdr:nvSpPr>
        <xdr:cNvPr id="17" name="Conector recto 39"/>
        <xdr:cNvSpPr>
          <a:spLocks/>
        </xdr:cNvSpPr>
      </xdr:nvSpPr>
      <xdr:spPr>
        <a:xfrm flipV="1">
          <a:off x="5172075" y="1933575"/>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95250</xdr:rowOff>
    </xdr:from>
    <xdr:to>
      <xdr:col>3</xdr:col>
      <xdr:colOff>247650</xdr:colOff>
      <xdr:row>14</xdr:row>
      <xdr:rowOff>95250</xdr:rowOff>
    </xdr:to>
    <xdr:sp>
      <xdr:nvSpPr>
        <xdr:cNvPr id="18" name="Conector recto 40"/>
        <xdr:cNvSpPr>
          <a:spLocks/>
        </xdr:cNvSpPr>
      </xdr:nvSpPr>
      <xdr:spPr>
        <a:xfrm flipV="1">
          <a:off x="5172075" y="2076450"/>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15</xdr:row>
      <xdr:rowOff>85725</xdr:rowOff>
    </xdr:from>
    <xdr:to>
      <xdr:col>3</xdr:col>
      <xdr:colOff>257175</xdr:colOff>
      <xdr:row>15</xdr:row>
      <xdr:rowOff>85725</xdr:rowOff>
    </xdr:to>
    <xdr:sp>
      <xdr:nvSpPr>
        <xdr:cNvPr id="19" name="Conector recto 41"/>
        <xdr:cNvSpPr>
          <a:spLocks/>
        </xdr:cNvSpPr>
      </xdr:nvSpPr>
      <xdr:spPr>
        <a:xfrm flipV="1">
          <a:off x="5467350" y="2228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16</xdr:row>
      <xdr:rowOff>104775</xdr:rowOff>
    </xdr:from>
    <xdr:to>
      <xdr:col>3</xdr:col>
      <xdr:colOff>247650</xdr:colOff>
      <xdr:row>16</xdr:row>
      <xdr:rowOff>104775</xdr:rowOff>
    </xdr:to>
    <xdr:sp>
      <xdr:nvSpPr>
        <xdr:cNvPr id="20" name="Conector recto 42"/>
        <xdr:cNvSpPr>
          <a:spLocks/>
        </xdr:cNvSpPr>
      </xdr:nvSpPr>
      <xdr:spPr>
        <a:xfrm flipV="1">
          <a:off x="5686425" y="2409825"/>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18</xdr:row>
      <xdr:rowOff>104775</xdr:rowOff>
    </xdr:from>
    <xdr:to>
      <xdr:col>3</xdr:col>
      <xdr:colOff>219075</xdr:colOff>
      <xdr:row>18</xdr:row>
      <xdr:rowOff>104775</xdr:rowOff>
    </xdr:to>
    <xdr:sp>
      <xdr:nvSpPr>
        <xdr:cNvPr id="21" name="Conector recto 43"/>
        <xdr:cNvSpPr>
          <a:spLocks/>
        </xdr:cNvSpPr>
      </xdr:nvSpPr>
      <xdr:spPr>
        <a:xfrm flipV="1">
          <a:off x="5400675" y="2733675"/>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19</xdr:row>
      <xdr:rowOff>104775</xdr:rowOff>
    </xdr:from>
    <xdr:to>
      <xdr:col>3</xdr:col>
      <xdr:colOff>209550</xdr:colOff>
      <xdr:row>19</xdr:row>
      <xdr:rowOff>104775</xdr:rowOff>
    </xdr:to>
    <xdr:sp>
      <xdr:nvSpPr>
        <xdr:cNvPr id="22" name="Conector recto 44"/>
        <xdr:cNvSpPr>
          <a:spLocks/>
        </xdr:cNvSpPr>
      </xdr:nvSpPr>
      <xdr:spPr>
        <a:xfrm flipV="1">
          <a:off x="5467350" y="289560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20</xdr:row>
      <xdr:rowOff>85725</xdr:rowOff>
    </xdr:from>
    <xdr:to>
      <xdr:col>3</xdr:col>
      <xdr:colOff>209550</xdr:colOff>
      <xdr:row>20</xdr:row>
      <xdr:rowOff>85725</xdr:rowOff>
    </xdr:to>
    <xdr:sp>
      <xdr:nvSpPr>
        <xdr:cNvPr id="23" name="Conector recto 45"/>
        <xdr:cNvSpPr>
          <a:spLocks/>
        </xdr:cNvSpPr>
      </xdr:nvSpPr>
      <xdr:spPr>
        <a:xfrm flipV="1">
          <a:off x="5581650" y="3038475"/>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21</xdr:row>
      <xdr:rowOff>95250</xdr:rowOff>
    </xdr:from>
    <xdr:to>
      <xdr:col>3</xdr:col>
      <xdr:colOff>190500</xdr:colOff>
      <xdr:row>21</xdr:row>
      <xdr:rowOff>95250</xdr:rowOff>
    </xdr:to>
    <xdr:sp>
      <xdr:nvSpPr>
        <xdr:cNvPr id="24" name="Conector recto 46"/>
        <xdr:cNvSpPr>
          <a:spLocks/>
        </xdr:cNvSpPr>
      </xdr:nvSpPr>
      <xdr:spPr>
        <a:xfrm flipV="1">
          <a:off x="6200775" y="3209925"/>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4591050</xdr:colOff>
      <xdr:row>22</xdr:row>
      <xdr:rowOff>104775</xdr:rowOff>
    </xdr:from>
    <xdr:to>
      <xdr:col>3</xdr:col>
      <xdr:colOff>209550</xdr:colOff>
      <xdr:row>22</xdr:row>
      <xdr:rowOff>104775</xdr:rowOff>
    </xdr:to>
    <xdr:sp>
      <xdr:nvSpPr>
        <xdr:cNvPr id="25" name="Conector recto 47"/>
        <xdr:cNvSpPr>
          <a:spLocks/>
        </xdr:cNvSpPr>
      </xdr:nvSpPr>
      <xdr:spPr>
        <a:xfrm flipH="1">
          <a:off x="5657850" y="3381375"/>
          <a:ext cx="704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9525</xdr:rowOff>
    </xdr:from>
    <xdr:to>
      <xdr:col>7</xdr:col>
      <xdr:colOff>152400</xdr:colOff>
      <xdr:row>40</xdr:row>
      <xdr:rowOff>123825</xdr:rowOff>
    </xdr:to>
    <xdr:graphicFrame>
      <xdr:nvGraphicFramePr>
        <xdr:cNvPr id="1" name="Gráfico 2"/>
        <xdr:cNvGraphicFramePr/>
      </xdr:nvGraphicFramePr>
      <xdr:xfrm>
        <a:off x="38100" y="4848225"/>
        <a:ext cx="6391275" cy="34861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8058150"/>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0</xdr:rowOff>
    </xdr:from>
    <xdr:to>
      <xdr:col>13</xdr:col>
      <xdr:colOff>66675</xdr:colOff>
      <xdr:row>57</xdr:row>
      <xdr:rowOff>9525</xdr:rowOff>
    </xdr:to>
    <xdr:graphicFrame>
      <xdr:nvGraphicFramePr>
        <xdr:cNvPr id="1" name="Gráfico 3"/>
        <xdr:cNvGraphicFramePr/>
      </xdr:nvGraphicFramePr>
      <xdr:xfrm>
        <a:off x="66675" y="6762750"/>
        <a:ext cx="8401050" cy="3924300"/>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55</xdr:row>
      <xdr:rowOff>57150</xdr:rowOff>
    </xdr:from>
    <xdr:ext cx="1047750" cy="219075"/>
    <xdr:sp>
      <xdr:nvSpPr>
        <xdr:cNvPr id="2" name="1 CuadroTexto"/>
        <xdr:cNvSpPr txBox="1">
          <a:spLocks noChangeArrowheads="1"/>
        </xdr:cNvSpPr>
      </xdr:nvSpPr>
      <xdr:spPr>
        <a:xfrm>
          <a:off x="76200" y="10410825"/>
          <a:ext cx="1047750"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114300</xdr:rowOff>
    </xdr:from>
    <xdr:to>
      <xdr:col>12</xdr:col>
      <xdr:colOff>723900</xdr:colOff>
      <xdr:row>60</xdr:row>
      <xdr:rowOff>9525</xdr:rowOff>
    </xdr:to>
    <xdr:graphicFrame>
      <xdr:nvGraphicFramePr>
        <xdr:cNvPr id="1" name="Gráfico 1"/>
        <xdr:cNvGraphicFramePr/>
      </xdr:nvGraphicFramePr>
      <xdr:xfrm>
        <a:off x="76200" y="6172200"/>
        <a:ext cx="10096500" cy="4381500"/>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58</xdr:row>
      <xdr:rowOff>47625</xdr:rowOff>
    </xdr:from>
    <xdr:ext cx="1781175" cy="257175"/>
    <xdr:sp>
      <xdr:nvSpPr>
        <xdr:cNvPr id="2" name="1 CuadroTexto"/>
        <xdr:cNvSpPr txBox="1">
          <a:spLocks noChangeArrowheads="1"/>
        </xdr:cNvSpPr>
      </xdr:nvSpPr>
      <xdr:spPr>
        <a:xfrm>
          <a:off x="85725" y="10210800"/>
          <a:ext cx="1781175" cy="2571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0.9465</cdr:y>
    </cdr:from>
    <cdr:to>
      <cdr:x>0.24325</cdr:x>
      <cdr:y>1</cdr:y>
    </cdr:to>
    <cdr:sp>
      <cdr:nvSpPr>
        <cdr:cNvPr id="1" name="1 CuadroTexto"/>
        <cdr:cNvSpPr txBox="1">
          <a:spLocks noChangeArrowheads="1"/>
        </cdr:cNvSpPr>
      </cdr:nvSpPr>
      <cdr:spPr>
        <a:xfrm>
          <a:off x="0" y="3533775"/>
          <a:ext cx="1866900"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22</xdr:row>
      <xdr:rowOff>9525</xdr:rowOff>
    </xdr:from>
    <xdr:to>
      <xdr:col>9</xdr:col>
      <xdr:colOff>714375</xdr:colOff>
      <xdr:row>45</xdr:row>
      <xdr:rowOff>28575</xdr:rowOff>
    </xdr:to>
    <xdr:graphicFrame>
      <xdr:nvGraphicFramePr>
        <xdr:cNvPr id="1" name="Gráfico 1"/>
        <xdr:cNvGraphicFramePr/>
      </xdr:nvGraphicFramePr>
      <xdr:xfrm>
        <a:off x="104775" y="3648075"/>
        <a:ext cx="7648575"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28</xdr:row>
      <xdr:rowOff>19050</xdr:rowOff>
    </xdr:from>
    <xdr:to>
      <xdr:col>9</xdr:col>
      <xdr:colOff>438150</xdr:colOff>
      <xdr:row>58</xdr:row>
      <xdr:rowOff>180975</xdr:rowOff>
    </xdr:to>
    <xdr:graphicFrame>
      <xdr:nvGraphicFramePr>
        <xdr:cNvPr id="1" name="Gráfico 1"/>
        <xdr:cNvGraphicFramePr/>
      </xdr:nvGraphicFramePr>
      <xdr:xfrm>
        <a:off x="209550" y="5629275"/>
        <a:ext cx="7153275" cy="5876925"/>
      </xdr:xfrm>
      <a:graphic>
        <a:graphicData uri="http://schemas.openxmlformats.org/drawingml/2006/chart">
          <c:chart xmlns:c="http://schemas.openxmlformats.org/drawingml/2006/chart" r:id="rId1"/>
        </a:graphicData>
      </a:graphic>
    </xdr:graphicFrame>
    <xdr:clientData/>
  </xdr:twoCellAnchor>
  <xdr:twoCellAnchor>
    <xdr:from>
      <xdr:col>9</xdr:col>
      <xdr:colOff>590550</xdr:colOff>
      <xdr:row>28</xdr:row>
      <xdr:rowOff>19050</xdr:rowOff>
    </xdr:from>
    <xdr:to>
      <xdr:col>17</xdr:col>
      <xdr:colOff>619125</xdr:colOff>
      <xdr:row>58</xdr:row>
      <xdr:rowOff>161925</xdr:rowOff>
    </xdr:to>
    <xdr:graphicFrame>
      <xdr:nvGraphicFramePr>
        <xdr:cNvPr id="2" name="Gráfico 4"/>
        <xdr:cNvGraphicFramePr/>
      </xdr:nvGraphicFramePr>
      <xdr:xfrm>
        <a:off x="7515225" y="5629275"/>
        <a:ext cx="6962775" cy="58578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O7UOPW8C\papa%20di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Hoja2"/>
      <sheetName val="papa diario"/>
      <sheetName val="precio din"/>
      <sheetName val="precio"/>
      <sheetName val="Hoja6"/>
      <sheetName val="MERCADOS"/>
    </sheetNames>
    <sheetDataSet>
      <sheetData sheetId="5">
        <row r="789">
          <cell r="A789">
            <v>42065</v>
          </cell>
          <cell r="M789">
            <v>10042.498</v>
          </cell>
        </row>
        <row r="790">
          <cell r="A790">
            <v>42066</v>
          </cell>
          <cell r="M790">
            <v>10286.27695652174</v>
          </cell>
        </row>
        <row r="791">
          <cell r="A791">
            <v>42067</v>
          </cell>
          <cell r="M791">
            <v>9801.264210526318</v>
          </cell>
        </row>
        <row r="792">
          <cell r="A792">
            <v>42068</v>
          </cell>
          <cell r="M792">
            <v>10751.604</v>
          </cell>
        </row>
        <row r="793">
          <cell r="A793">
            <v>42069</v>
          </cell>
          <cell r="M793">
            <v>10475.1125</v>
          </cell>
        </row>
        <row r="794">
          <cell r="A794">
            <v>42072</v>
          </cell>
          <cell r="M794">
            <v>11163.332631578945</v>
          </cell>
        </row>
        <row r="795">
          <cell r="A795">
            <v>42073</v>
          </cell>
          <cell r="M795">
            <v>10679.238947368422</v>
          </cell>
        </row>
        <row r="796">
          <cell r="A796">
            <v>42074</v>
          </cell>
          <cell r="M796">
            <v>10564.664117647058</v>
          </cell>
        </row>
        <row r="797">
          <cell r="A797">
            <v>42075</v>
          </cell>
          <cell r="M797">
            <v>10665.568235294118</v>
          </cell>
        </row>
        <row r="798">
          <cell r="A798">
            <v>42076</v>
          </cell>
          <cell r="M798">
            <v>10998.547826086959</v>
          </cell>
        </row>
        <row r="799">
          <cell r="A799">
            <v>42079</v>
          </cell>
          <cell r="M799">
            <v>11159.706470588237</v>
          </cell>
        </row>
        <row r="800">
          <cell r="A800">
            <v>42080</v>
          </cell>
          <cell r="M800">
            <v>10287.438333333332</v>
          </cell>
        </row>
        <row r="801">
          <cell r="A801">
            <v>42081</v>
          </cell>
          <cell r="M801">
            <v>10802.877142857144</v>
          </cell>
        </row>
        <row r="802">
          <cell r="A802">
            <v>42082</v>
          </cell>
          <cell r="M802">
            <v>10829.88238095238</v>
          </cell>
        </row>
        <row r="803">
          <cell r="A803">
            <v>42083</v>
          </cell>
          <cell r="M803">
            <v>10416.630000000001</v>
          </cell>
        </row>
        <row r="804">
          <cell r="A804">
            <v>42086</v>
          </cell>
          <cell r="M804">
            <v>10790.388888888889</v>
          </cell>
        </row>
        <row r="805">
          <cell r="A805">
            <v>42087</v>
          </cell>
          <cell r="M805">
            <v>10615.74142857143</v>
          </cell>
        </row>
        <row r="806">
          <cell r="A806">
            <v>42088</v>
          </cell>
          <cell r="M806">
            <v>10633.226249999998</v>
          </cell>
        </row>
        <row r="807">
          <cell r="A807">
            <v>42089</v>
          </cell>
          <cell r="M807">
            <v>10918.422</v>
          </cell>
        </row>
        <row r="808">
          <cell r="A808">
            <v>42090</v>
          </cell>
          <cell r="M808">
            <v>10445.929499999998</v>
          </cell>
        </row>
        <row r="809">
          <cell r="A809">
            <v>42093</v>
          </cell>
          <cell r="M809">
            <v>10750.28882352941</v>
          </cell>
        </row>
        <row r="810">
          <cell r="A810">
            <v>42094</v>
          </cell>
          <cell r="M810">
            <v>10450.404583333333</v>
          </cell>
        </row>
        <row r="811">
          <cell r="A811">
            <v>42095</v>
          </cell>
          <cell r="M811">
            <v>10999.734117647058</v>
          </cell>
        </row>
        <row r="812">
          <cell r="A812">
            <v>42096</v>
          </cell>
          <cell r="M812">
            <v>11567.176666666666</v>
          </cell>
        </row>
        <row r="813">
          <cell r="A813">
            <v>42100</v>
          </cell>
          <cell r="M813">
            <v>12008.922105263156</v>
          </cell>
        </row>
        <row r="814">
          <cell r="A814">
            <v>42101</v>
          </cell>
          <cell r="M814">
            <v>11948.487083333333</v>
          </cell>
        </row>
        <row r="815">
          <cell r="A815">
            <v>42102</v>
          </cell>
          <cell r="M815">
            <v>12346.346470588236</v>
          </cell>
        </row>
        <row r="816">
          <cell r="A816">
            <v>42103</v>
          </cell>
          <cell r="M816">
            <v>12801.723499999996</v>
          </cell>
        </row>
        <row r="817">
          <cell r="A817">
            <v>42104</v>
          </cell>
          <cell r="M817">
            <v>12381.077826086956</v>
          </cell>
        </row>
        <row r="818">
          <cell r="A818">
            <v>42107</v>
          </cell>
          <cell r="M818">
            <v>13044.425000000003</v>
          </cell>
        </row>
        <row r="819">
          <cell r="A819">
            <v>42108</v>
          </cell>
          <cell r="M819">
            <v>12607.506666666668</v>
          </cell>
        </row>
        <row r="820">
          <cell r="A820">
            <v>42109</v>
          </cell>
          <cell r="M820">
            <v>12316.781111111113</v>
          </cell>
        </row>
        <row r="821">
          <cell r="A821">
            <v>42110</v>
          </cell>
          <cell r="M821">
            <v>13029.279444444444</v>
          </cell>
        </row>
        <row r="822">
          <cell r="A822">
            <v>42111</v>
          </cell>
          <cell r="M822">
            <v>12151.303043478258</v>
          </cell>
        </row>
        <row r="823">
          <cell r="A823">
            <v>42114</v>
          </cell>
          <cell r="M823">
            <v>12900.412500000002</v>
          </cell>
        </row>
        <row r="824">
          <cell r="A824">
            <v>42115</v>
          </cell>
          <cell r="M824">
            <v>12632.467727272726</v>
          </cell>
        </row>
        <row r="825">
          <cell r="A825">
            <v>42116</v>
          </cell>
          <cell r="M825">
            <v>12266.173333333336</v>
          </cell>
        </row>
        <row r="826">
          <cell r="A826">
            <v>42117</v>
          </cell>
          <cell r="M826">
            <v>11885.890500000001</v>
          </cell>
        </row>
        <row r="827">
          <cell r="A827">
            <v>42118</v>
          </cell>
          <cell r="M827">
            <v>12366.381599999999</v>
          </cell>
        </row>
        <row r="828">
          <cell r="A828">
            <v>42121</v>
          </cell>
          <cell r="M828">
            <v>12588.063157894738</v>
          </cell>
        </row>
        <row r="829">
          <cell r="A829">
            <v>42122</v>
          </cell>
          <cell r="M829">
            <v>12597.64434782609</v>
          </cell>
        </row>
        <row r="830">
          <cell r="A830">
            <v>42123</v>
          </cell>
          <cell r="M830">
            <v>12738.235263157896</v>
          </cell>
        </row>
        <row r="831">
          <cell r="A831">
            <v>42124</v>
          </cell>
          <cell r="M831">
            <v>12214.46176470588</v>
          </cell>
        </row>
        <row r="832">
          <cell r="A832">
            <v>42128</v>
          </cell>
          <cell r="M832">
            <v>12083.46777777778</v>
          </cell>
        </row>
        <row r="833">
          <cell r="A833">
            <v>42129</v>
          </cell>
          <cell r="M833">
            <v>12790.212173913042</v>
          </cell>
        </row>
        <row r="834">
          <cell r="A834">
            <v>42130</v>
          </cell>
          <cell r="M834">
            <v>12264.268000000004</v>
          </cell>
        </row>
        <row r="835">
          <cell r="A835">
            <v>42131</v>
          </cell>
          <cell r="M835">
            <v>12242.120500000003</v>
          </cell>
        </row>
        <row r="836">
          <cell r="A836">
            <v>42132</v>
          </cell>
          <cell r="M836">
            <v>12031.324761904763</v>
          </cell>
        </row>
        <row r="837">
          <cell r="A837">
            <v>42135</v>
          </cell>
          <cell r="M837">
            <v>11727.058666666668</v>
          </cell>
        </row>
        <row r="838">
          <cell r="A838">
            <v>42136</v>
          </cell>
          <cell r="M838">
            <v>11500.3455</v>
          </cell>
        </row>
        <row r="839">
          <cell r="A839">
            <v>42137</v>
          </cell>
          <cell r="M839">
            <v>12164.209523809526</v>
          </cell>
        </row>
        <row r="840">
          <cell r="A840">
            <v>42138</v>
          </cell>
          <cell r="M840">
            <v>11244.206500000002</v>
          </cell>
        </row>
        <row r="841">
          <cell r="A841">
            <v>42139</v>
          </cell>
          <cell r="M841">
            <v>11436.318421052634</v>
          </cell>
        </row>
        <row r="842">
          <cell r="A842">
            <v>42142</v>
          </cell>
          <cell r="M842">
            <v>11316.984736842103</v>
          </cell>
        </row>
        <row r="843">
          <cell r="A843">
            <v>42143</v>
          </cell>
          <cell r="M843">
            <v>11375.234</v>
          </cell>
        </row>
        <row r="844">
          <cell r="A844">
            <v>42144</v>
          </cell>
          <cell r="M844">
            <v>11268.250555555556</v>
          </cell>
        </row>
        <row r="845">
          <cell r="A845">
            <v>42146</v>
          </cell>
          <cell r="M845">
            <v>11576.262173913043</v>
          </cell>
        </row>
        <row r="846">
          <cell r="A846">
            <v>42149</v>
          </cell>
          <cell r="M846">
            <v>11602.923684210527</v>
          </cell>
        </row>
        <row r="847">
          <cell r="A847">
            <v>42150</v>
          </cell>
          <cell r="M847">
            <v>10810.7105</v>
          </cell>
        </row>
        <row r="848">
          <cell r="A848">
            <v>42151</v>
          </cell>
          <cell r="M848">
            <v>11062.775833333333</v>
          </cell>
        </row>
        <row r="849">
          <cell r="A849">
            <v>42152</v>
          </cell>
          <cell r="M849">
            <v>11188.686315789473</v>
          </cell>
        </row>
        <row r="850">
          <cell r="A850">
            <v>42153</v>
          </cell>
          <cell r="M850">
            <v>12051.330000000002</v>
          </cell>
        </row>
        <row r="851">
          <cell r="A851">
            <v>42156</v>
          </cell>
          <cell r="M851">
            <v>11699.647619047617</v>
          </cell>
        </row>
        <row r="852">
          <cell r="A852">
            <v>42157</v>
          </cell>
          <cell r="M852">
            <v>11279.893636363639</v>
          </cell>
        </row>
        <row r="853">
          <cell r="A853">
            <v>42158</v>
          </cell>
          <cell r="M853">
            <v>11217.935263157895</v>
          </cell>
        </row>
        <row r="854">
          <cell r="A854">
            <v>42159</v>
          </cell>
          <cell r="M854">
            <v>11288.414499999999</v>
          </cell>
        </row>
        <row r="855">
          <cell r="A855">
            <v>42160</v>
          </cell>
          <cell r="M855">
            <v>11558.584615384618</v>
          </cell>
        </row>
        <row r="856">
          <cell r="A856">
            <v>42163</v>
          </cell>
          <cell r="M856">
            <v>11883.5045</v>
          </cell>
        </row>
        <row r="857">
          <cell r="A857">
            <v>42164</v>
          </cell>
          <cell r="M857">
            <v>11203.992105263156</v>
          </cell>
        </row>
        <row r="858">
          <cell r="A858">
            <v>42165</v>
          </cell>
          <cell r="M858">
            <v>11427.22722222222</v>
          </cell>
        </row>
        <row r="859">
          <cell r="A859">
            <v>42166</v>
          </cell>
          <cell r="M859">
            <v>12478.747368421053</v>
          </cell>
        </row>
        <row r="860">
          <cell r="A860">
            <v>42167</v>
          </cell>
          <cell r="M860">
            <v>10804.508421052631</v>
          </cell>
        </row>
        <row r="861">
          <cell r="A861">
            <v>42170</v>
          </cell>
          <cell r="M861">
            <v>11498.370952380952</v>
          </cell>
        </row>
        <row r="862">
          <cell r="A862">
            <v>42171</v>
          </cell>
          <cell r="M862">
            <v>11724.742400000003</v>
          </cell>
        </row>
        <row r="863">
          <cell r="A863">
            <v>42172</v>
          </cell>
          <cell r="M863">
            <v>11327.185624999998</v>
          </cell>
        </row>
        <row r="864">
          <cell r="A864">
            <v>42173</v>
          </cell>
          <cell r="M864">
            <v>11404.017222222225</v>
          </cell>
        </row>
        <row r="865">
          <cell r="A865">
            <v>42174</v>
          </cell>
          <cell r="M865">
            <v>10979.194545454542</v>
          </cell>
        </row>
        <row r="866">
          <cell r="A866">
            <v>42177</v>
          </cell>
          <cell r="M866">
            <v>11315.521250000002</v>
          </cell>
        </row>
        <row r="867">
          <cell r="A867">
            <v>42178</v>
          </cell>
          <cell r="M867">
            <v>11289.092380952377</v>
          </cell>
        </row>
        <row r="868">
          <cell r="A868">
            <v>42179</v>
          </cell>
          <cell r="M868">
            <v>11876.432222222222</v>
          </cell>
        </row>
        <row r="869">
          <cell r="A869">
            <v>42180</v>
          </cell>
          <cell r="M869">
            <v>11085.429999999998</v>
          </cell>
        </row>
        <row r="870">
          <cell r="A870">
            <v>42181</v>
          </cell>
          <cell r="M870">
            <v>11666.18142857143</v>
          </cell>
        </row>
        <row r="871">
          <cell r="A871">
            <v>42185</v>
          </cell>
          <cell r="M871">
            <v>11487.5275</v>
          </cell>
        </row>
        <row r="872">
          <cell r="A872">
            <v>42186</v>
          </cell>
          <cell r="M872">
            <v>11863.686842105264</v>
          </cell>
        </row>
        <row r="873">
          <cell r="A873">
            <v>42187</v>
          </cell>
          <cell r="M873">
            <v>12048.583999999997</v>
          </cell>
        </row>
        <row r="874">
          <cell r="A874">
            <v>42188</v>
          </cell>
          <cell r="M874">
            <v>11064.72411764706</v>
          </cell>
        </row>
        <row r="875">
          <cell r="A875">
            <v>42191</v>
          </cell>
          <cell r="M875">
            <v>11984.648124999998</v>
          </cell>
        </row>
        <row r="876">
          <cell r="A876">
            <v>42192</v>
          </cell>
          <cell r="M876">
            <v>10825.477368421052</v>
          </cell>
        </row>
        <row r="877">
          <cell r="A877">
            <v>42193</v>
          </cell>
          <cell r="M877">
            <v>11522.66923076923</v>
          </cell>
        </row>
        <row r="878">
          <cell r="A878">
            <v>42194</v>
          </cell>
          <cell r="M878">
            <v>12415.503125</v>
          </cell>
        </row>
        <row r="879">
          <cell r="A879">
            <v>42195</v>
          </cell>
          <cell r="M879">
            <v>12444.423</v>
          </cell>
        </row>
        <row r="880">
          <cell r="A880">
            <v>42198</v>
          </cell>
          <cell r="M880">
            <v>12973.305625</v>
          </cell>
        </row>
        <row r="881">
          <cell r="A881">
            <v>42199</v>
          </cell>
          <cell r="M881">
            <v>12552.718499999999</v>
          </cell>
        </row>
        <row r="882">
          <cell r="A882">
            <v>42200</v>
          </cell>
          <cell r="M882">
            <v>13501.552857142857</v>
          </cell>
        </row>
        <row r="883">
          <cell r="A883">
            <v>42202</v>
          </cell>
          <cell r="M883">
            <v>14432.279583333337</v>
          </cell>
        </row>
        <row r="884">
          <cell r="A884">
            <v>42205</v>
          </cell>
          <cell r="M884">
            <v>12819.348571428573</v>
          </cell>
        </row>
        <row r="885">
          <cell r="A885">
            <v>42206</v>
          </cell>
          <cell r="M885">
            <v>13176.165499999997</v>
          </cell>
        </row>
        <row r="886">
          <cell r="A886">
            <v>42207</v>
          </cell>
          <cell r="M886">
            <v>14094.530625000001</v>
          </cell>
        </row>
        <row r="887">
          <cell r="A887">
            <v>42208</v>
          </cell>
          <cell r="M887">
            <v>14214.02125</v>
          </cell>
        </row>
        <row r="888">
          <cell r="A888">
            <v>42209</v>
          </cell>
          <cell r="M888">
            <v>13370.265000000001</v>
          </cell>
        </row>
        <row r="889">
          <cell r="A889">
            <v>42212</v>
          </cell>
          <cell r="M889">
            <v>15633.668749999999</v>
          </cell>
        </row>
        <row r="890">
          <cell r="A890">
            <v>42213</v>
          </cell>
          <cell r="M890">
            <v>13541.110555555551</v>
          </cell>
        </row>
        <row r="891">
          <cell r="A891">
            <v>42214</v>
          </cell>
          <cell r="M891">
            <v>14795.832352941174</v>
          </cell>
        </row>
        <row r="892">
          <cell r="A892">
            <v>42215</v>
          </cell>
          <cell r="M892">
            <v>15163.215</v>
          </cell>
        </row>
        <row r="893">
          <cell r="A893">
            <v>42216</v>
          </cell>
          <cell r="M893">
            <v>14335.384090909092</v>
          </cell>
        </row>
        <row r="894">
          <cell r="A894">
            <v>42219</v>
          </cell>
          <cell r="M894">
            <v>15257.807727272731</v>
          </cell>
        </row>
        <row r="895">
          <cell r="A895">
            <v>42220</v>
          </cell>
          <cell r="M895">
            <v>15375.825789473683</v>
          </cell>
        </row>
        <row r="896">
          <cell r="A896">
            <v>42221</v>
          </cell>
          <cell r="M896">
            <v>16459.93733333333</v>
          </cell>
        </row>
        <row r="897">
          <cell r="A897">
            <v>42222</v>
          </cell>
          <cell r="M897">
            <v>18036.477777777778</v>
          </cell>
        </row>
        <row r="898">
          <cell r="A898">
            <v>42223</v>
          </cell>
          <cell r="M898">
            <v>18830.586818181822</v>
          </cell>
        </row>
        <row r="899">
          <cell r="A899">
            <v>42226</v>
          </cell>
          <cell r="M899">
            <v>19378.280999999995</v>
          </cell>
        </row>
        <row r="900">
          <cell r="A900">
            <v>42227</v>
          </cell>
          <cell r="M900">
            <v>18641.5975</v>
          </cell>
        </row>
        <row r="901">
          <cell r="A901">
            <v>42228</v>
          </cell>
          <cell r="M901">
            <v>19375.723124999997</v>
          </cell>
        </row>
        <row r="902">
          <cell r="A902">
            <v>42229</v>
          </cell>
          <cell r="M902">
            <v>19841.98857142857</v>
          </cell>
        </row>
        <row r="903">
          <cell r="A903">
            <v>42230</v>
          </cell>
          <cell r="M903">
            <v>22689.075</v>
          </cell>
        </row>
        <row r="904">
          <cell r="A904">
            <v>42233</v>
          </cell>
          <cell r="M904">
            <v>20096.174999999996</v>
          </cell>
        </row>
        <row r="905">
          <cell r="A905">
            <v>42234</v>
          </cell>
          <cell r="M905">
            <v>18506.23904761905</v>
          </cell>
        </row>
        <row r="906">
          <cell r="A906">
            <v>42235</v>
          </cell>
          <cell r="M906">
            <v>18970.98294117647</v>
          </cell>
        </row>
        <row r="907">
          <cell r="A907">
            <v>42236</v>
          </cell>
          <cell r="M907">
            <v>19949.4675</v>
          </cell>
        </row>
        <row r="908">
          <cell r="A908">
            <v>42237</v>
          </cell>
          <cell r="M908">
            <v>19189.669090909094</v>
          </cell>
        </row>
        <row r="909">
          <cell r="A909">
            <v>42240</v>
          </cell>
          <cell r="M909">
            <v>19984.507142857143</v>
          </cell>
        </row>
        <row r="910">
          <cell r="A910">
            <v>42241</v>
          </cell>
          <cell r="M910">
            <v>18592.22</v>
          </cell>
        </row>
        <row r="911">
          <cell r="A911">
            <v>42242</v>
          </cell>
          <cell r="M911">
            <v>18476.39875</v>
          </cell>
        </row>
        <row r="912">
          <cell r="A912">
            <v>42243</v>
          </cell>
          <cell r="M912">
            <v>18880.453684210523</v>
          </cell>
        </row>
        <row r="913">
          <cell r="A913">
            <v>42244</v>
          </cell>
          <cell r="M913">
            <v>18739.05173913044</v>
          </cell>
        </row>
        <row r="914">
          <cell r="A914">
            <v>42247</v>
          </cell>
          <cell r="M914">
            <v>17555.80769230769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90" zoomScaleNormal="90" zoomScalePageLayoutView="90" workbookViewId="0" topLeftCell="A1">
      <selection activeCell="A1" sqref="A1"/>
    </sheetView>
  </sheetViews>
  <sheetFormatPr defaultColWidth="10.8515625" defaultRowHeight="15"/>
  <cols>
    <col min="1" max="27" width="10.8515625" style="96" customWidth="1"/>
    <col min="28" max="16384" width="10.8515625" style="96" customWidth="1"/>
  </cols>
  <sheetData>
    <row r="1" ht="15">
      <c r="A1" s="99"/>
    </row>
    <row r="13" spans="6:10" ht="25.5">
      <c r="F13" s="100"/>
      <c r="G13" s="100"/>
      <c r="H13" s="101"/>
      <c r="I13" s="101"/>
      <c r="J13" s="101"/>
    </row>
    <row r="14" spans="5:7" ht="15">
      <c r="E14" s="97"/>
      <c r="F14" s="97"/>
      <c r="G14" s="97"/>
    </row>
    <row r="15" spans="5:10" ht="15.75">
      <c r="E15" s="102"/>
      <c r="F15" s="103"/>
      <c r="G15" s="103"/>
      <c r="H15" s="104"/>
      <c r="I15" s="104"/>
      <c r="J15" s="104"/>
    </row>
    <row r="20" ht="25.5">
      <c r="D20" s="100" t="s">
        <v>116</v>
      </c>
    </row>
    <row r="39" spans="4:6" ht="15.75">
      <c r="D39" s="274"/>
      <c r="E39" s="275"/>
      <c r="F39" s="275"/>
    </row>
    <row r="42" ht="15.75">
      <c r="E42" s="223" t="s">
        <v>226</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D48"/>
  <sheetViews>
    <sheetView zoomScale="80" zoomScaleNormal="80" zoomScalePageLayoutView="60" workbookViewId="0" topLeftCell="A1">
      <selection activeCell="T8" sqref="T8"/>
    </sheetView>
  </sheetViews>
  <sheetFormatPr defaultColWidth="10.8515625" defaultRowHeight="15"/>
  <cols>
    <col min="1" max="1" width="1.7109375" style="248" customWidth="1"/>
    <col min="2" max="2" width="11.140625" style="248" customWidth="1"/>
    <col min="3" max="18" width="13.00390625" style="248" customWidth="1"/>
    <col min="19" max="19" width="2.140625" style="248" customWidth="1"/>
    <col min="20" max="20" width="10.8515625" style="248" customWidth="1"/>
    <col min="21" max="21" width="10.8515625" style="249" customWidth="1"/>
    <col min="22" max="22" width="10.8515625" style="250" hidden="1" customWidth="1"/>
    <col min="23" max="24" width="12.00390625" style="250" hidden="1" customWidth="1"/>
    <col min="25" max="29" width="10.8515625" style="250" hidden="1" customWidth="1"/>
    <col min="30" max="30" width="10.8515625" style="249" customWidth="1"/>
    <col min="31" max="16384" width="10.8515625" style="248" customWidth="1"/>
  </cols>
  <sheetData>
    <row r="1" ht="8.25" customHeight="1"/>
    <row r="2" spans="2:20" ht="15.75">
      <c r="B2" s="306" t="s">
        <v>61</v>
      </c>
      <c r="C2" s="306"/>
      <c r="D2" s="306"/>
      <c r="E2" s="306"/>
      <c r="F2" s="306"/>
      <c r="G2" s="306"/>
      <c r="H2" s="306"/>
      <c r="I2" s="306"/>
      <c r="J2" s="306"/>
      <c r="K2" s="306"/>
      <c r="L2" s="306"/>
      <c r="M2" s="306"/>
      <c r="N2" s="306"/>
      <c r="O2" s="306"/>
      <c r="P2" s="306"/>
      <c r="Q2" s="306"/>
      <c r="R2" s="306"/>
      <c r="S2" s="251"/>
      <c r="T2" s="252" t="s">
        <v>166</v>
      </c>
    </row>
    <row r="3" spans="2:19" ht="15.75">
      <c r="B3" s="306" t="s">
        <v>162</v>
      </c>
      <c r="C3" s="306"/>
      <c r="D3" s="306"/>
      <c r="E3" s="306"/>
      <c r="F3" s="306"/>
      <c r="G3" s="306"/>
      <c r="H3" s="306"/>
      <c r="I3" s="306"/>
      <c r="J3" s="306"/>
      <c r="K3" s="306"/>
      <c r="L3" s="306"/>
      <c r="M3" s="306"/>
      <c r="N3" s="306"/>
      <c r="O3" s="306"/>
      <c r="P3" s="306"/>
      <c r="Q3" s="306"/>
      <c r="R3" s="306"/>
      <c r="S3" s="251"/>
    </row>
    <row r="4" spans="2:19" ht="15.75">
      <c r="B4" s="306" t="s">
        <v>114</v>
      </c>
      <c r="C4" s="306"/>
      <c r="D4" s="306"/>
      <c r="E4" s="306"/>
      <c r="F4" s="306"/>
      <c r="G4" s="306"/>
      <c r="H4" s="306"/>
      <c r="I4" s="306"/>
      <c r="J4" s="306"/>
      <c r="K4" s="306"/>
      <c r="L4" s="306"/>
      <c r="M4" s="306"/>
      <c r="N4" s="306"/>
      <c r="O4" s="306"/>
      <c r="P4" s="306"/>
      <c r="Q4" s="306"/>
      <c r="R4" s="306"/>
      <c r="S4" s="251"/>
    </row>
    <row r="5" spans="3:20" ht="15.75">
      <c r="C5" s="307" t="s">
        <v>147</v>
      </c>
      <c r="D5" s="307"/>
      <c r="E5" s="307"/>
      <c r="F5" s="307"/>
      <c r="G5" s="307"/>
      <c r="H5" s="307"/>
      <c r="I5" s="307"/>
      <c r="J5" s="307"/>
      <c r="K5" s="307" t="s">
        <v>146</v>
      </c>
      <c r="L5" s="307"/>
      <c r="M5" s="307"/>
      <c r="N5" s="307"/>
      <c r="O5" s="307"/>
      <c r="P5" s="307"/>
      <c r="Q5" s="307"/>
      <c r="R5" s="307"/>
      <c r="S5" s="253"/>
      <c r="T5" s="249"/>
    </row>
    <row r="6" spans="2:29" ht="40.5" customHeight="1">
      <c r="B6" s="254" t="s">
        <v>149</v>
      </c>
      <c r="C6" s="255" t="s">
        <v>181</v>
      </c>
      <c r="D6" s="256" t="s">
        <v>24</v>
      </c>
      <c r="E6" s="256" t="s">
        <v>23</v>
      </c>
      <c r="F6" s="256" t="s">
        <v>148</v>
      </c>
      <c r="G6" s="256" t="s">
        <v>20</v>
      </c>
      <c r="H6" s="256" t="s">
        <v>19</v>
      </c>
      <c r="I6" s="256" t="s">
        <v>18</v>
      </c>
      <c r="J6" s="257" t="s">
        <v>16</v>
      </c>
      <c r="K6" s="255" t="s">
        <v>181</v>
      </c>
      <c r="L6" s="256" t="s">
        <v>24</v>
      </c>
      <c r="M6" s="256" t="s">
        <v>23</v>
      </c>
      <c r="N6" s="256" t="s">
        <v>148</v>
      </c>
      <c r="O6" s="256" t="s">
        <v>20</v>
      </c>
      <c r="P6" s="256" t="s">
        <v>19</v>
      </c>
      <c r="Q6" s="256" t="s">
        <v>18</v>
      </c>
      <c r="R6" s="257" t="s">
        <v>16</v>
      </c>
      <c r="S6" s="258"/>
      <c r="T6" s="249"/>
      <c r="V6" s="259" t="s">
        <v>181</v>
      </c>
      <c r="W6" s="259" t="s">
        <v>24</v>
      </c>
      <c r="X6" s="259" t="s">
        <v>23</v>
      </c>
      <c r="Y6" s="259" t="s">
        <v>148</v>
      </c>
      <c r="Z6" s="259" t="s">
        <v>20</v>
      </c>
      <c r="AA6" s="259" t="s">
        <v>19</v>
      </c>
      <c r="AB6" s="259" t="s">
        <v>18</v>
      </c>
      <c r="AC6" s="259" t="s">
        <v>16</v>
      </c>
    </row>
    <row r="7" spans="2:29" ht="15">
      <c r="B7" s="260">
        <v>42107</v>
      </c>
      <c r="C7" s="261">
        <v>997</v>
      </c>
      <c r="D7" s="262">
        <v>1003</v>
      </c>
      <c r="E7" s="262">
        <v>1022</v>
      </c>
      <c r="F7" s="262">
        <v>993</v>
      </c>
      <c r="G7" s="262">
        <v>965</v>
      </c>
      <c r="H7" s="262">
        <v>881</v>
      </c>
      <c r="I7" s="262">
        <v>953</v>
      </c>
      <c r="J7" s="263">
        <v>950</v>
      </c>
      <c r="K7" s="261">
        <v>570</v>
      </c>
      <c r="L7" s="262">
        <v>548</v>
      </c>
      <c r="M7" s="262">
        <v>444</v>
      </c>
      <c r="N7" s="262">
        <v>476</v>
      </c>
      <c r="O7" s="262">
        <v>432</v>
      </c>
      <c r="P7" s="262">
        <v>376</v>
      </c>
      <c r="Q7" s="262">
        <v>420</v>
      </c>
      <c r="R7" s="263">
        <v>463</v>
      </c>
      <c r="S7" s="264"/>
      <c r="T7" s="249"/>
      <c r="V7" s="265">
        <f>+(C7-K7)/K7</f>
        <v>0.7491228070175439</v>
      </c>
      <c r="W7" s="265">
        <f aca="true" t="shared" si="0" ref="W7:AC22">+(D7-L7)/L7</f>
        <v>0.8302919708029197</v>
      </c>
      <c r="X7" s="265">
        <f t="shared" si="0"/>
        <v>1.3018018018018018</v>
      </c>
      <c r="Y7" s="265">
        <f t="shared" si="0"/>
        <v>1.0861344537815125</v>
      </c>
      <c r="Z7" s="265">
        <f t="shared" si="0"/>
        <v>1.2337962962962963</v>
      </c>
      <c r="AA7" s="265">
        <f t="shared" si="0"/>
        <v>1.3430851063829787</v>
      </c>
      <c r="AB7" s="265">
        <f t="shared" si="0"/>
        <v>1.269047619047619</v>
      </c>
      <c r="AC7" s="265">
        <f t="shared" si="0"/>
        <v>1.0518358531317495</v>
      </c>
    </row>
    <row r="8" spans="2:29" ht="15">
      <c r="B8" s="260">
        <v>42114</v>
      </c>
      <c r="C8" s="261">
        <v>967</v>
      </c>
      <c r="D8" s="262">
        <v>999</v>
      </c>
      <c r="E8" s="262">
        <v>1044</v>
      </c>
      <c r="F8" s="262">
        <v>998</v>
      </c>
      <c r="G8" s="262">
        <v>946</v>
      </c>
      <c r="H8" s="262">
        <v>901</v>
      </c>
      <c r="I8" s="262">
        <v>942</v>
      </c>
      <c r="J8" s="263">
        <v>944</v>
      </c>
      <c r="K8" s="261">
        <v>525</v>
      </c>
      <c r="L8" s="262">
        <v>544</v>
      </c>
      <c r="M8" s="262">
        <v>408</v>
      </c>
      <c r="N8" s="262">
        <v>488</v>
      </c>
      <c r="O8" s="262">
        <v>442</v>
      </c>
      <c r="P8" s="262">
        <v>369</v>
      </c>
      <c r="Q8" s="262">
        <v>375</v>
      </c>
      <c r="R8" s="263">
        <v>370</v>
      </c>
      <c r="S8" s="264"/>
      <c r="T8" s="249"/>
      <c r="V8" s="265">
        <f>+(C8-K8)/K8</f>
        <v>0.8419047619047619</v>
      </c>
      <c r="W8" s="265">
        <f t="shared" si="0"/>
        <v>0.8363970588235294</v>
      </c>
      <c r="X8" s="265">
        <f t="shared" si="0"/>
        <v>1.5588235294117647</v>
      </c>
      <c r="Y8" s="265">
        <f t="shared" si="0"/>
        <v>1.0450819672131149</v>
      </c>
      <c r="Z8" s="265">
        <f t="shared" si="0"/>
        <v>1.1402714932126696</v>
      </c>
      <c r="AA8" s="265">
        <f t="shared" si="0"/>
        <v>1.4417344173441735</v>
      </c>
      <c r="AB8" s="265">
        <f t="shared" si="0"/>
        <v>1.512</v>
      </c>
      <c r="AC8" s="265">
        <f t="shared" si="0"/>
        <v>1.5513513513513513</v>
      </c>
    </row>
    <row r="9" spans="2:29" ht="15">
      <c r="B9" s="260">
        <v>42121</v>
      </c>
      <c r="C9" s="261">
        <v>897</v>
      </c>
      <c r="D9" s="262">
        <v>1006</v>
      </c>
      <c r="E9" s="262">
        <v>850</v>
      </c>
      <c r="F9" s="262">
        <v>981</v>
      </c>
      <c r="G9" s="262">
        <v>959</v>
      </c>
      <c r="H9" s="262">
        <v>980</v>
      </c>
      <c r="I9" s="262">
        <v>909</v>
      </c>
      <c r="J9" s="263">
        <v>926</v>
      </c>
      <c r="K9" s="261">
        <v>527</v>
      </c>
      <c r="L9" s="262">
        <v>539</v>
      </c>
      <c r="M9" s="262">
        <v>392</v>
      </c>
      <c r="N9" s="262">
        <v>475</v>
      </c>
      <c r="O9" s="262">
        <v>483</v>
      </c>
      <c r="P9" s="262">
        <v>375</v>
      </c>
      <c r="Q9" s="262">
        <v>375</v>
      </c>
      <c r="R9" s="263">
        <v>408</v>
      </c>
      <c r="S9" s="264"/>
      <c r="T9" s="249"/>
      <c r="V9" s="265">
        <f aca="true" t="shared" si="1" ref="V9:V26">+(C9-K9)/K9</f>
        <v>0.7020872865275142</v>
      </c>
      <c r="W9" s="265">
        <f t="shared" si="0"/>
        <v>0.8664192949907236</v>
      </c>
      <c r="X9" s="265">
        <f t="shared" si="0"/>
        <v>1.1683673469387754</v>
      </c>
      <c r="Y9" s="265">
        <f t="shared" si="0"/>
        <v>1.065263157894737</v>
      </c>
      <c r="Z9" s="265">
        <f t="shared" si="0"/>
        <v>0.9855072463768116</v>
      </c>
      <c r="AA9" s="265">
        <f t="shared" si="0"/>
        <v>1.6133333333333333</v>
      </c>
      <c r="AB9" s="265">
        <f t="shared" si="0"/>
        <v>1.424</v>
      </c>
      <c r="AC9" s="265">
        <f t="shared" si="0"/>
        <v>1.2696078431372548</v>
      </c>
    </row>
    <row r="10" spans="2:29" ht="15">
      <c r="B10" s="260">
        <v>42128</v>
      </c>
      <c r="C10" s="261">
        <v>920</v>
      </c>
      <c r="D10" s="262">
        <v>1001</v>
      </c>
      <c r="E10" s="262">
        <v>994</v>
      </c>
      <c r="F10" s="262">
        <v>995</v>
      </c>
      <c r="G10" s="262">
        <v>982</v>
      </c>
      <c r="H10" s="262">
        <v>908</v>
      </c>
      <c r="I10" s="262">
        <v>918</v>
      </c>
      <c r="J10" s="263">
        <v>930</v>
      </c>
      <c r="K10" s="261">
        <v>550</v>
      </c>
      <c r="L10" s="262">
        <v>539</v>
      </c>
      <c r="M10" s="262">
        <v>408</v>
      </c>
      <c r="N10" s="262">
        <v>471</v>
      </c>
      <c r="O10" s="262">
        <v>458</v>
      </c>
      <c r="P10" s="262">
        <v>375</v>
      </c>
      <c r="Q10" s="262">
        <v>379</v>
      </c>
      <c r="R10" s="263">
        <v>383</v>
      </c>
      <c r="S10" s="264"/>
      <c r="T10" s="249"/>
      <c r="V10" s="265">
        <f t="shared" si="1"/>
        <v>0.6727272727272727</v>
      </c>
      <c r="W10" s="265">
        <f t="shared" si="0"/>
        <v>0.8571428571428571</v>
      </c>
      <c r="X10" s="265">
        <f t="shared" si="0"/>
        <v>1.4362745098039216</v>
      </c>
      <c r="Y10" s="265">
        <f t="shared" si="0"/>
        <v>1.1125265392781316</v>
      </c>
      <c r="Z10" s="265">
        <f t="shared" si="0"/>
        <v>1.1441048034934498</v>
      </c>
      <c r="AA10" s="265">
        <f t="shared" si="0"/>
        <v>1.4213333333333333</v>
      </c>
      <c r="AB10" s="265">
        <f t="shared" si="0"/>
        <v>1.4221635883905013</v>
      </c>
      <c r="AC10" s="265">
        <f t="shared" si="0"/>
        <v>1.4281984334203655</v>
      </c>
    </row>
    <row r="11" spans="2:29" ht="15">
      <c r="B11" s="260">
        <v>42135</v>
      </c>
      <c r="C11" s="261">
        <v>904</v>
      </c>
      <c r="D11" s="262">
        <v>982</v>
      </c>
      <c r="E11" s="262">
        <v>967</v>
      </c>
      <c r="F11" s="262">
        <v>971</v>
      </c>
      <c r="G11" s="262">
        <v>976</v>
      </c>
      <c r="H11" s="262">
        <v>899</v>
      </c>
      <c r="I11" s="262">
        <v>904</v>
      </c>
      <c r="J11" s="263">
        <v>855</v>
      </c>
      <c r="K11" s="261">
        <v>525</v>
      </c>
      <c r="L11" s="262">
        <v>486</v>
      </c>
      <c r="M11" s="262">
        <v>400</v>
      </c>
      <c r="N11" s="262">
        <v>495</v>
      </c>
      <c r="O11" s="262">
        <v>450</v>
      </c>
      <c r="P11" s="262">
        <v>377</v>
      </c>
      <c r="Q11" s="262">
        <v>413</v>
      </c>
      <c r="R11" s="263">
        <v>448</v>
      </c>
      <c r="S11" s="264"/>
      <c r="T11" s="249"/>
      <c r="V11" s="265">
        <f t="shared" si="1"/>
        <v>0.7219047619047619</v>
      </c>
      <c r="W11" s="265">
        <f t="shared" si="0"/>
        <v>1.0205761316872428</v>
      </c>
      <c r="X11" s="265">
        <f t="shared" si="0"/>
        <v>1.4175</v>
      </c>
      <c r="Y11" s="265">
        <f t="shared" si="0"/>
        <v>0.9616161616161616</v>
      </c>
      <c r="Z11" s="265">
        <f t="shared" si="0"/>
        <v>1.1688888888888889</v>
      </c>
      <c r="AA11" s="265">
        <f t="shared" si="0"/>
        <v>1.3846153846153846</v>
      </c>
      <c r="AB11" s="265">
        <f t="shared" si="0"/>
        <v>1.188861985472155</v>
      </c>
      <c r="AC11" s="265">
        <f t="shared" si="0"/>
        <v>0.9084821428571429</v>
      </c>
    </row>
    <row r="12" spans="2:29" ht="15">
      <c r="B12" s="260">
        <v>42142</v>
      </c>
      <c r="C12" s="261">
        <v>916</v>
      </c>
      <c r="D12" s="262">
        <v>1002</v>
      </c>
      <c r="E12" s="262">
        <v>948</v>
      </c>
      <c r="F12" s="262">
        <v>935</v>
      </c>
      <c r="G12" s="262">
        <v>934</v>
      </c>
      <c r="H12" s="262">
        <v>932</v>
      </c>
      <c r="I12" s="262">
        <v>981</v>
      </c>
      <c r="J12" s="263">
        <v>898</v>
      </c>
      <c r="K12" s="261">
        <v>517</v>
      </c>
      <c r="L12" s="262">
        <v>530</v>
      </c>
      <c r="M12" s="262">
        <v>408</v>
      </c>
      <c r="N12" s="262">
        <v>467</v>
      </c>
      <c r="O12" s="262">
        <v>458</v>
      </c>
      <c r="P12" s="262">
        <v>375</v>
      </c>
      <c r="Q12" s="262">
        <v>375</v>
      </c>
      <c r="R12" s="263">
        <v>400</v>
      </c>
      <c r="S12" s="264"/>
      <c r="T12" s="249"/>
      <c r="V12" s="265">
        <f t="shared" si="1"/>
        <v>0.7717601547388782</v>
      </c>
      <c r="W12" s="265">
        <f t="shared" si="0"/>
        <v>0.8905660377358491</v>
      </c>
      <c r="X12" s="265">
        <f t="shared" si="0"/>
        <v>1.3235294117647058</v>
      </c>
      <c r="Y12" s="265">
        <f t="shared" si="0"/>
        <v>1.0021413276231264</v>
      </c>
      <c r="Z12" s="265">
        <f t="shared" si="0"/>
        <v>1.039301310043668</v>
      </c>
      <c r="AA12" s="265">
        <f t="shared" si="0"/>
        <v>1.4853333333333334</v>
      </c>
      <c r="AB12" s="265">
        <f t="shared" si="0"/>
        <v>1.616</v>
      </c>
      <c r="AC12" s="265">
        <f t="shared" si="0"/>
        <v>1.245</v>
      </c>
    </row>
    <row r="13" spans="2:29" ht="15">
      <c r="B13" s="260">
        <v>42149</v>
      </c>
      <c r="C13" s="261">
        <v>939</v>
      </c>
      <c r="D13" s="262">
        <v>998</v>
      </c>
      <c r="E13" s="262">
        <v>950</v>
      </c>
      <c r="F13" s="262">
        <v>978</v>
      </c>
      <c r="G13" s="262">
        <v>933</v>
      </c>
      <c r="H13" s="262">
        <v>871</v>
      </c>
      <c r="I13" s="262">
        <v>936</v>
      </c>
      <c r="J13" s="263">
        <v>885</v>
      </c>
      <c r="K13" s="261">
        <v>527</v>
      </c>
      <c r="L13" s="262">
        <v>511</v>
      </c>
      <c r="M13" s="262">
        <v>408</v>
      </c>
      <c r="N13" s="262">
        <v>483</v>
      </c>
      <c r="O13" s="262">
        <v>467</v>
      </c>
      <c r="P13" s="262">
        <v>375</v>
      </c>
      <c r="Q13" s="262">
        <v>371</v>
      </c>
      <c r="R13" s="263">
        <v>438</v>
      </c>
      <c r="S13" s="264"/>
      <c r="T13" s="249"/>
      <c r="V13" s="265">
        <f t="shared" si="1"/>
        <v>0.7817836812144212</v>
      </c>
      <c r="W13" s="265">
        <f t="shared" si="0"/>
        <v>0.9530332681017613</v>
      </c>
      <c r="X13" s="265">
        <f t="shared" si="0"/>
        <v>1.3284313725490196</v>
      </c>
      <c r="Y13" s="265">
        <f t="shared" si="0"/>
        <v>1.0248447204968945</v>
      </c>
      <c r="Z13" s="265">
        <f t="shared" si="0"/>
        <v>0.9978586723768736</v>
      </c>
      <c r="AA13" s="265">
        <f t="shared" si="0"/>
        <v>1.3226666666666667</v>
      </c>
      <c r="AB13" s="265">
        <f t="shared" si="0"/>
        <v>1.522911051212938</v>
      </c>
      <c r="AC13" s="265">
        <f t="shared" si="0"/>
        <v>1.0205479452054795</v>
      </c>
    </row>
    <row r="14" spans="2:29" ht="15">
      <c r="B14" s="260">
        <v>42156</v>
      </c>
      <c r="C14" s="261">
        <v>974</v>
      </c>
      <c r="D14" s="262">
        <v>981</v>
      </c>
      <c r="E14" s="262">
        <v>969</v>
      </c>
      <c r="F14" s="262">
        <v>965</v>
      </c>
      <c r="G14" s="262">
        <v>931</v>
      </c>
      <c r="H14" s="262">
        <v>920</v>
      </c>
      <c r="I14" s="262">
        <v>1013</v>
      </c>
      <c r="J14" s="263">
        <v>916</v>
      </c>
      <c r="K14" s="261">
        <v>575</v>
      </c>
      <c r="L14" s="262">
        <v>521</v>
      </c>
      <c r="M14" s="262">
        <v>425</v>
      </c>
      <c r="N14" s="262">
        <v>457</v>
      </c>
      <c r="O14" s="262">
        <v>454</v>
      </c>
      <c r="P14" s="262">
        <v>375</v>
      </c>
      <c r="Q14" s="262">
        <v>371</v>
      </c>
      <c r="R14" s="263">
        <v>450</v>
      </c>
      <c r="S14" s="264"/>
      <c r="T14" s="249"/>
      <c r="V14" s="265">
        <f t="shared" si="1"/>
        <v>0.6939130434782609</v>
      </c>
      <c r="W14" s="265">
        <f t="shared" si="0"/>
        <v>0.8829174664107485</v>
      </c>
      <c r="X14" s="265">
        <f t="shared" si="0"/>
        <v>1.28</v>
      </c>
      <c r="Y14" s="265">
        <f t="shared" si="0"/>
        <v>1.1115973741794312</v>
      </c>
      <c r="Z14" s="265">
        <f t="shared" si="0"/>
        <v>1.050660792951542</v>
      </c>
      <c r="AA14" s="265">
        <f t="shared" si="0"/>
        <v>1.4533333333333334</v>
      </c>
      <c r="AB14" s="265">
        <f t="shared" si="0"/>
        <v>1.7304582210242587</v>
      </c>
      <c r="AC14" s="265">
        <f t="shared" si="0"/>
        <v>1.0355555555555556</v>
      </c>
    </row>
    <row r="15" spans="2:29" ht="15">
      <c r="B15" s="260">
        <v>42163</v>
      </c>
      <c r="C15" s="261">
        <v>932</v>
      </c>
      <c r="D15" s="262">
        <v>1012</v>
      </c>
      <c r="E15" s="262">
        <v>963</v>
      </c>
      <c r="F15" s="262">
        <v>943</v>
      </c>
      <c r="G15" s="262">
        <v>936</v>
      </c>
      <c r="H15" s="262">
        <v>860</v>
      </c>
      <c r="I15" s="262">
        <v>994</v>
      </c>
      <c r="J15" s="263">
        <v>901</v>
      </c>
      <c r="K15" s="261">
        <v>517</v>
      </c>
      <c r="L15" s="262">
        <v>503</v>
      </c>
      <c r="M15" s="262">
        <v>388</v>
      </c>
      <c r="N15" s="262">
        <v>454</v>
      </c>
      <c r="O15" s="262">
        <v>444</v>
      </c>
      <c r="P15" s="262">
        <v>378</v>
      </c>
      <c r="Q15" s="262">
        <v>360</v>
      </c>
      <c r="R15" s="263">
        <v>488</v>
      </c>
      <c r="S15" s="264"/>
      <c r="T15" s="249"/>
      <c r="V15" s="265">
        <f t="shared" si="1"/>
        <v>0.8027079303675049</v>
      </c>
      <c r="W15" s="265">
        <f t="shared" si="0"/>
        <v>1.0119284294234592</v>
      </c>
      <c r="X15" s="265">
        <f t="shared" si="0"/>
        <v>1.481958762886598</v>
      </c>
      <c r="Y15" s="265">
        <f t="shared" si="0"/>
        <v>1.077092511013216</v>
      </c>
      <c r="Z15" s="265">
        <f t="shared" si="0"/>
        <v>1.1081081081081081</v>
      </c>
      <c r="AA15" s="265">
        <f t="shared" si="0"/>
        <v>1.2751322751322751</v>
      </c>
      <c r="AB15" s="265">
        <f t="shared" si="0"/>
        <v>1.761111111111111</v>
      </c>
      <c r="AC15" s="265">
        <f t="shared" si="0"/>
        <v>0.8463114754098361</v>
      </c>
    </row>
    <row r="16" spans="2:29" ht="15">
      <c r="B16" s="260">
        <v>42170</v>
      </c>
      <c r="C16" s="261">
        <v>916</v>
      </c>
      <c r="D16" s="262">
        <v>989</v>
      </c>
      <c r="E16" s="262">
        <v>952</v>
      </c>
      <c r="F16" s="262">
        <v>942</v>
      </c>
      <c r="G16" s="262">
        <v>902</v>
      </c>
      <c r="H16" s="262">
        <v>871</v>
      </c>
      <c r="I16" s="262">
        <v>988</v>
      </c>
      <c r="J16" s="263">
        <v>899</v>
      </c>
      <c r="K16" s="261">
        <v>558</v>
      </c>
      <c r="L16" s="262">
        <v>489</v>
      </c>
      <c r="M16" s="262">
        <v>366</v>
      </c>
      <c r="N16" s="262">
        <v>461</v>
      </c>
      <c r="O16" s="262">
        <v>475</v>
      </c>
      <c r="P16" s="262">
        <v>378</v>
      </c>
      <c r="Q16" s="262">
        <v>398</v>
      </c>
      <c r="R16" s="263">
        <v>450</v>
      </c>
      <c r="S16" s="264"/>
      <c r="T16" s="249"/>
      <c r="V16" s="265">
        <f t="shared" si="1"/>
        <v>0.6415770609318996</v>
      </c>
      <c r="W16" s="265">
        <f t="shared" si="0"/>
        <v>1.0224948875255624</v>
      </c>
      <c r="X16" s="265">
        <f t="shared" si="0"/>
        <v>1.6010928961748634</v>
      </c>
      <c r="Y16" s="265">
        <f t="shared" si="0"/>
        <v>1.0433839479392624</v>
      </c>
      <c r="Z16" s="265">
        <f t="shared" si="0"/>
        <v>0.8989473684210526</v>
      </c>
      <c r="AA16" s="265">
        <f t="shared" si="0"/>
        <v>1.3042328042328042</v>
      </c>
      <c r="AB16" s="265">
        <f t="shared" si="0"/>
        <v>1.4824120603015076</v>
      </c>
      <c r="AC16" s="265">
        <f t="shared" si="0"/>
        <v>0.9977777777777778</v>
      </c>
    </row>
    <row r="17" spans="2:29" ht="15">
      <c r="B17" s="260">
        <v>42177</v>
      </c>
      <c r="C17" s="261">
        <v>939</v>
      </c>
      <c r="D17" s="262">
        <v>999</v>
      </c>
      <c r="E17" s="262">
        <v>962</v>
      </c>
      <c r="F17" s="262">
        <v>950</v>
      </c>
      <c r="G17" s="262">
        <v>930</v>
      </c>
      <c r="H17" s="262">
        <v>902</v>
      </c>
      <c r="I17" s="262">
        <v>1055</v>
      </c>
      <c r="J17" s="263">
        <v>903</v>
      </c>
      <c r="K17" s="261">
        <v>567</v>
      </c>
      <c r="L17" s="262">
        <v>506</v>
      </c>
      <c r="M17" s="262">
        <v>358</v>
      </c>
      <c r="N17" s="262">
        <v>481</v>
      </c>
      <c r="O17" s="262">
        <v>438</v>
      </c>
      <c r="P17" s="262">
        <v>389</v>
      </c>
      <c r="Q17" s="262">
        <v>375</v>
      </c>
      <c r="R17" s="263">
        <v>488</v>
      </c>
      <c r="S17" s="264"/>
      <c r="T17" s="249"/>
      <c r="V17" s="265">
        <f t="shared" si="1"/>
        <v>0.656084656084656</v>
      </c>
      <c r="W17" s="265">
        <f t="shared" si="0"/>
        <v>0.974308300395257</v>
      </c>
      <c r="X17" s="265">
        <f t="shared" si="0"/>
        <v>1.687150837988827</v>
      </c>
      <c r="Y17" s="265">
        <f t="shared" si="0"/>
        <v>0.975051975051975</v>
      </c>
      <c r="Z17" s="265">
        <f t="shared" si="0"/>
        <v>1.1232876712328768</v>
      </c>
      <c r="AA17" s="265">
        <f t="shared" si="0"/>
        <v>1.3187660668380463</v>
      </c>
      <c r="AB17" s="265">
        <f t="shared" si="0"/>
        <v>1.8133333333333332</v>
      </c>
      <c r="AC17" s="265">
        <f t="shared" si="0"/>
        <v>0.8504098360655737</v>
      </c>
    </row>
    <row r="18" spans="2:29" ht="15">
      <c r="B18" s="260">
        <v>42184</v>
      </c>
      <c r="C18" s="261">
        <v>860</v>
      </c>
      <c r="D18" s="262">
        <v>983</v>
      </c>
      <c r="E18" s="262">
        <v>948</v>
      </c>
      <c r="F18" s="262">
        <v>1274</v>
      </c>
      <c r="G18" s="262">
        <v>892</v>
      </c>
      <c r="H18" s="262">
        <v>714</v>
      </c>
      <c r="I18" s="262">
        <v>884</v>
      </c>
      <c r="J18" s="263">
        <v>845</v>
      </c>
      <c r="K18" s="261">
        <v>543</v>
      </c>
      <c r="L18" s="262">
        <v>492</v>
      </c>
      <c r="M18" s="262">
        <v>389</v>
      </c>
      <c r="N18" s="262">
        <v>457</v>
      </c>
      <c r="O18" s="262">
        <v>467</v>
      </c>
      <c r="P18" s="262">
        <v>375</v>
      </c>
      <c r="Q18" s="262">
        <v>375</v>
      </c>
      <c r="R18" s="263">
        <v>463</v>
      </c>
      <c r="S18" s="264"/>
      <c r="T18" s="249"/>
      <c r="V18" s="265">
        <f t="shared" si="1"/>
        <v>0.583793738489871</v>
      </c>
      <c r="W18" s="265">
        <f t="shared" si="0"/>
        <v>0.9979674796747967</v>
      </c>
      <c r="X18" s="265">
        <f t="shared" si="0"/>
        <v>1.437017994858612</v>
      </c>
      <c r="Y18" s="265">
        <f t="shared" si="0"/>
        <v>1.787746170678337</v>
      </c>
      <c r="Z18" s="265">
        <f t="shared" si="0"/>
        <v>0.9100642398286938</v>
      </c>
      <c r="AA18" s="265">
        <f t="shared" si="0"/>
        <v>0.904</v>
      </c>
      <c r="AB18" s="265">
        <f t="shared" si="0"/>
        <v>1.3573333333333333</v>
      </c>
      <c r="AC18" s="265">
        <f t="shared" si="0"/>
        <v>0.8250539956803455</v>
      </c>
    </row>
    <row r="19" spans="2:29" ht="15">
      <c r="B19" s="260">
        <v>42191</v>
      </c>
      <c r="C19" s="261">
        <v>935</v>
      </c>
      <c r="D19" s="262">
        <v>997</v>
      </c>
      <c r="E19" s="262">
        <v>910</v>
      </c>
      <c r="F19" s="262">
        <v>970</v>
      </c>
      <c r="G19" s="262">
        <v>907</v>
      </c>
      <c r="H19" s="262">
        <v>873</v>
      </c>
      <c r="I19" s="262">
        <v>980</v>
      </c>
      <c r="J19" s="263">
        <v>904</v>
      </c>
      <c r="K19" s="261">
        <v>517</v>
      </c>
      <c r="L19" s="262">
        <v>519</v>
      </c>
      <c r="M19" s="262">
        <v>406</v>
      </c>
      <c r="N19" s="262">
        <v>519</v>
      </c>
      <c r="O19" s="262">
        <v>478</v>
      </c>
      <c r="P19" s="262">
        <v>383</v>
      </c>
      <c r="Q19" s="262">
        <v>413</v>
      </c>
      <c r="R19" s="263">
        <v>413</v>
      </c>
      <c r="S19" s="264"/>
      <c r="T19" s="249"/>
      <c r="V19" s="265">
        <f t="shared" si="1"/>
        <v>0.8085106382978723</v>
      </c>
      <c r="W19" s="265">
        <f t="shared" si="0"/>
        <v>0.9210019267822736</v>
      </c>
      <c r="X19" s="265">
        <f t="shared" si="0"/>
        <v>1.2413793103448276</v>
      </c>
      <c r="Y19" s="265">
        <f t="shared" si="0"/>
        <v>0.8689788053949904</v>
      </c>
      <c r="Z19" s="265">
        <f t="shared" si="0"/>
        <v>0.897489539748954</v>
      </c>
      <c r="AA19" s="265">
        <f t="shared" si="0"/>
        <v>1.279373368146214</v>
      </c>
      <c r="AB19" s="265">
        <f t="shared" si="0"/>
        <v>1.3728813559322033</v>
      </c>
      <c r="AC19" s="265">
        <f t="shared" si="0"/>
        <v>1.188861985472155</v>
      </c>
    </row>
    <row r="20" spans="2:29" ht="15">
      <c r="B20" s="260">
        <v>42198</v>
      </c>
      <c r="C20" s="261">
        <v>836</v>
      </c>
      <c r="D20" s="262">
        <v>978</v>
      </c>
      <c r="E20" s="262">
        <v>928</v>
      </c>
      <c r="F20" s="262">
        <v>975</v>
      </c>
      <c r="G20" s="262">
        <v>843.5</v>
      </c>
      <c r="H20" s="262">
        <v>952</v>
      </c>
      <c r="I20" s="262">
        <v>931</v>
      </c>
      <c r="J20" s="263">
        <v>962.5</v>
      </c>
      <c r="K20" s="261">
        <v>638</v>
      </c>
      <c r="L20" s="262">
        <v>492</v>
      </c>
      <c r="M20" s="262">
        <v>428</v>
      </c>
      <c r="N20" s="262">
        <v>513.5</v>
      </c>
      <c r="O20" s="262">
        <v>461</v>
      </c>
      <c r="P20" s="262">
        <v>381.5</v>
      </c>
      <c r="Q20" s="262">
        <v>394</v>
      </c>
      <c r="R20" s="263">
        <v>406.5</v>
      </c>
      <c r="S20" s="264"/>
      <c r="T20" s="249"/>
      <c r="V20" s="265">
        <f t="shared" si="1"/>
        <v>0.3103448275862069</v>
      </c>
      <c r="W20" s="265">
        <f t="shared" si="0"/>
        <v>0.9878048780487805</v>
      </c>
      <c r="X20" s="265">
        <f t="shared" si="0"/>
        <v>1.1682242990654206</v>
      </c>
      <c r="Y20" s="265">
        <f t="shared" si="0"/>
        <v>0.8987341772151899</v>
      </c>
      <c r="Z20" s="265">
        <f t="shared" si="0"/>
        <v>0.8297180043383948</v>
      </c>
      <c r="AA20" s="265">
        <f t="shared" si="0"/>
        <v>1.4954128440366972</v>
      </c>
      <c r="AB20" s="265">
        <f t="shared" si="0"/>
        <v>1.3629441624365481</v>
      </c>
      <c r="AC20" s="265">
        <f t="shared" si="0"/>
        <v>1.3677736777367773</v>
      </c>
    </row>
    <row r="21" spans="2:29" ht="15">
      <c r="B21" s="260">
        <v>42205</v>
      </c>
      <c r="C21" s="261">
        <v>849</v>
      </c>
      <c r="D21" s="262">
        <v>1067</v>
      </c>
      <c r="E21" s="262">
        <v>893</v>
      </c>
      <c r="F21" s="262">
        <v>957</v>
      </c>
      <c r="G21" s="262">
        <v>892.5</v>
      </c>
      <c r="H21" s="262">
        <v>883.5</v>
      </c>
      <c r="I21" s="262">
        <v>934</v>
      </c>
      <c r="J21" s="263">
        <v>945.5</v>
      </c>
      <c r="K21" s="261">
        <v>550</v>
      </c>
      <c r="L21" s="262">
        <v>587</v>
      </c>
      <c r="M21" s="262">
        <v>450</v>
      </c>
      <c r="N21" s="262">
        <v>548</v>
      </c>
      <c r="O21" s="262">
        <v>480.5</v>
      </c>
      <c r="P21" s="262">
        <v>369.5</v>
      </c>
      <c r="Q21" s="262">
        <v>431</v>
      </c>
      <c r="R21" s="263">
        <v>400</v>
      </c>
      <c r="S21" s="264"/>
      <c r="T21" s="249"/>
      <c r="V21" s="265">
        <f t="shared" si="1"/>
        <v>0.5436363636363636</v>
      </c>
      <c r="W21" s="265">
        <f t="shared" si="0"/>
        <v>0.817717206132879</v>
      </c>
      <c r="X21" s="265">
        <f t="shared" si="0"/>
        <v>0.9844444444444445</v>
      </c>
      <c r="Y21" s="265">
        <f t="shared" si="0"/>
        <v>0.7463503649635036</v>
      </c>
      <c r="Z21" s="265">
        <f t="shared" si="0"/>
        <v>0.8574401664932362</v>
      </c>
      <c r="AA21" s="265">
        <f t="shared" si="0"/>
        <v>1.3910690121786198</v>
      </c>
      <c r="AB21" s="265">
        <f t="shared" si="0"/>
        <v>1.1670533642691416</v>
      </c>
      <c r="AC21" s="265">
        <f t="shared" si="0"/>
        <v>1.36375</v>
      </c>
    </row>
    <row r="22" spans="2:29" ht="15">
      <c r="B22" s="260">
        <v>42212</v>
      </c>
      <c r="C22" s="261">
        <v>916</v>
      </c>
      <c r="D22" s="262">
        <v>975</v>
      </c>
      <c r="E22" s="262">
        <v>965</v>
      </c>
      <c r="F22" s="262">
        <v>955.5</v>
      </c>
      <c r="G22" s="262">
        <v>935.5</v>
      </c>
      <c r="H22" s="262">
        <v>846.5</v>
      </c>
      <c r="I22" s="262">
        <v>954.5</v>
      </c>
      <c r="J22" s="263">
        <v>852</v>
      </c>
      <c r="K22" s="261">
        <v>567</v>
      </c>
      <c r="L22" s="262">
        <v>605</v>
      </c>
      <c r="M22" s="262">
        <v>446</v>
      </c>
      <c r="N22" s="262">
        <v>563.5</v>
      </c>
      <c r="O22" s="262">
        <v>472</v>
      </c>
      <c r="P22" s="262">
        <v>367.5</v>
      </c>
      <c r="Q22" s="262">
        <v>398</v>
      </c>
      <c r="R22" s="263">
        <v>450</v>
      </c>
      <c r="S22" s="264"/>
      <c r="T22" s="249"/>
      <c r="V22" s="265">
        <f t="shared" si="1"/>
        <v>0.6155202821869489</v>
      </c>
      <c r="W22" s="265">
        <f t="shared" si="0"/>
        <v>0.6115702479338843</v>
      </c>
      <c r="X22" s="265">
        <f t="shared" si="0"/>
        <v>1.163677130044843</v>
      </c>
      <c r="Y22" s="265">
        <f t="shared" si="0"/>
        <v>0.6956521739130435</v>
      </c>
      <c r="Z22" s="265">
        <f t="shared" si="0"/>
        <v>0.9819915254237288</v>
      </c>
      <c r="AA22" s="265">
        <f t="shared" si="0"/>
        <v>1.3034013605442176</v>
      </c>
      <c r="AB22" s="265">
        <f t="shared" si="0"/>
        <v>1.3982412060301508</v>
      </c>
      <c r="AC22" s="265">
        <f t="shared" si="0"/>
        <v>0.8933333333333333</v>
      </c>
    </row>
    <row r="23" spans="2:29" ht="15">
      <c r="B23" s="260">
        <v>42219</v>
      </c>
      <c r="C23" s="261">
        <v>902</v>
      </c>
      <c r="D23" s="262">
        <v>1070</v>
      </c>
      <c r="E23" s="262">
        <v>967.6666666666666</v>
      </c>
      <c r="F23" s="262">
        <v>925.5</v>
      </c>
      <c r="G23" s="262">
        <v>934.5</v>
      </c>
      <c r="H23" s="262">
        <v>966.5</v>
      </c>
      <c r="I23" s="262">
        <v>951.5</v>
      </c>
      <c r="J23" s="263">
        <v>884</v>
      </c>
      <c r="K23" s="261">
        <v>633</v>
      </c>
      <c r="L23" s="262">
        <v>615</v>
      </c>
      <c r="M23" s="262">
        <v>534.5</v>
      </c>
      <c r="N23" s="262">
        <v>601.5</v>
      </c>
      <c r="O23" s="262">
        <v>501.5</v>
      </c>
      <c r="P23" s="262">
        <v>406.5</v>
      </c>
      <c r="Q23" s="262">
        <v>413</v>
      </c>
      <c r="R23" s="263">
        <v>525</v>
      </c>
      <c r="S23" s="264"/>
      <c r="T23" s="249"/>
      <c r="V23" s="265">
        <f t="shared" si="1"/>
        <v>0.42496050552922593</v>
      </c>
      <c r="W23" s="265">
        <f aca="true" t="shared" si="2" ref="W23:AC26">+(D23-L23)/L23</f>
        <v>0.7398373983739838</v>
      </c>
      <c r="X23" s="265">
        <f t="shared" si="2"/>
        <v>0.8104147178048019</v>
      </c>
      <c r="Y23" s="265">
        <f t="shared" si="2"/>
        <v>0.5386533665835411</v>
      </c>
      <c r="Z23" s="265">
        <f t="shared" si="2"/>
        <v>0.8634097706879362</v>
      </c>
      <c r="AA23" s="265">
        <f t="shared" si="2"/>
        <v>1.3776137761377614</v>
      </c>
      <c r="AB23" s="265">
        <f t="shared" si="2"/>
        <v>1.3038740920096852</v>
      </c>
      <c r="AC23" s="265">
        <f t="shared" si="2"/>
        <v>0.6838095238095238</v>
      </c>
    </row>
    <row r="24" spans="2:29" ht="15">
      <c r="B24" s="260">
        <v>42226</v>
      </c>
      <c r="C24" s="261">
        <v>976</v>
      </c>
      <c r="D24" s="262">
        <v>1230.5</v>
      </c>
      <c r="E24" s="262">
        <v>1003.5</v>
      </c>
      <c r="F24" s="262">
        <v>1003.5</v>
      </c>
      <c r="G24" s="262">
        <v>1018</v>
      </c>
      <c r="H24" s="262">
        <v>887</v>
      </c>
      <c r="I24" s="262">
        <v>1002.5</v>
      </c>
      <c r="J24" s="263">
        <v>913</v>
      </c>
      <c r="K24" s="261">
        <v>775</v>
      </c>
      <c r="L24" s="262">
        <v>696</v>
      </c>
      <c r="M24" s="262">
        <v>645.5</v>
      </c>
      <c r="N24" s="262">
        <v>695</v>
      </c>
      <c r="O24" s="262">
        <v>625</v>
      </c>
      <c r="P24" s="262">
        <v>404</v>
      </c>
      <c r="Q24" s="262">
        <v>519</v>
      </c>
      <c r="R24" s="263">
        <v>400</v>
      </c>
      <c r="S24" s="264"/>
      <c r="T24" s="249"/>
      <c r="V24" s="265">
        <f t="shared" si="1"/>
        <v>0.2593548387096774</v>
      </c>
      <c r="W24" s="265">
        <f t="shared" si="2"/>
        <v>0.7679597701149425</v>
      </c>
      <c r="X24" s="265">
        <f t="shared" si="2"/>
        <v>0.5546088303640588</v>
      </c>
      <c r="Y24" s="265">
        <f t="shared" si="2"/>
        <v>0.4438848920863309</v>
      </c>
      <c r="Z24" s="265">
        <f t="shared" si="2"/>
        <v>0.6288</v>
      </c>
      <c r="AA24" s="265">
        <f t="shared" si="2"/>
        <v>1.1955445544554455</v>
      </c>
      <c r="AB24" s="265">
        <f t="shared" si="2"/>
        <v>0.9315992292870906</v>
      </c>
      <c r="AC24" s="265">
        <f t="shared" si="2"/>
        <v>1.2825</v>
      </c>
    </row>
    <row r="25" spans="2:29" ht="15">
      <c r="B25" s="260">
        <v>42233</v>
      </c>
      <c r="C25" s="261">
        <v>1088</v>
      </c>
      <c r="D25" s="262">
        <v>1172.5</v>
      </c>
      <c r="E25" s="262">
        <v>1173</v>
      </c>
      <c r="F25" s="262">
        <v>1167.5</v>
      </c>
      <c r="G25" s="262">
        <v>1164</v>
      </c>
      <c r="H25" s="262">
        <v>856.5</v>
      </c>
      <c r="I25" s="262">
        <v>1218</v>
      </c>
      <c r="J25" s="263">
        <v>1103.5</v>
      </c>
      <c r="K25" s="261">
        <v>767</v>
      </c>
      <c r="L25" s="262">
        <v>730</v>
      </c>
      <c r="M25" s="262">
        <v>640.5</v>
      </c>
      <c r="N25" s="262">
        <v>706</v>
      </c>
      <c r="O25" s="262">
        <v>616.5</v>
      </c>
      <c r="P25" s="262">
        <v>434</v>
      </c>
      <c r="Q25" s="262">
        <v>466.5</v>
      </c>
      <c r="R25" s="263">
        <v>506.5</v>
      </c>
      <c r="S25" s="264"/>
      <c r="T25" s="249"/>
      <c r="V25" s="265">
        <f t="shared" si="1"/>
        <v>0.41851368970013036</v>
      </c>
      <c r="W25" s="265">
        <f t="shared" si="2"/>
        <v>0.6061643835616438</v>
      </c>
      <c r="X25" s="265">
        <f t="shared" si="2"/>
        <v>0.8313817330210773</v>
      </c>
      <c r="Y25" s="265">
        <f t="shared" si="2"/>
        <v>0.6536827195467422</v>
      </c>
      <c r="Z25" s="265">
        <f t="shared" si="2"/>
        <v>0.8880778588807786</v>
      </c>
      <c r="AA25" s="265">
        <f t="shared" si="2"/>
        <v>0.9735023041474654</v>
      </c>
      <c r="AB25" s="265">
        <f t="shared" si="2"/>
        <v>1.6109324758842443</v>
      </c>
      <c r="AC25" s="265">
        <f t="shared" si="2"/>
        <v>1.1786771964461995</v>
      </c>
    </row>
    <row r="26" spans="2:29" ht="15">
      <c r="B26" s="260">
        <v>42240</v>
      </c>
      <c r="C26" s="261">
        <v>1329</v>
      </c>
      <c r="D26" s="262">
        <v>1117.5</v>
      </c>
      <c r="E26" s="262">
        <v>1243</v>
      </c>
      <c r="F26" s="262">
        <v>1183</v>
      </c>
      <c r="G26" s="262">
        <v>1248</v>
      </c>
      <c r="H26" s="262">
        <v>1054.5</v>
      </c>
      <c r="I26" s="262">
        <v>1230.5</v>
      </c>
      <c r="J26" s="263">
        <v>961.5</v>
      </c>
      <c r="K26" s="261">
        <v>725</v>
      </c>
      <c r="L26" s="262">
        <v>734</v>
      </c>
      <c r="M26" s="262">
        <v>645.5</v>
      </c>
      <c r="N26" s="262">
        <v>677</v>
      </c>
      <c r="O26" s="262">
        <v>579</v>
      </c>
      <c r="P26" s="262">
        <v>503</v>
      </c>
      <c r="Q26" s="262">
        <v>433</v>
      </c>
      <c r="R26" s="263">
        <v>500</v>
      </c>
      <c r="S26" s="264"/>
      <c r="T26" s="249"/>
      <c r="V26" s="265">
        <f t="shared" si="1"/>
        <v>0.833103448275862</v>
      </c>
      <c r="W26" s="265">
        <f t="shared" si="2"/>
        <v>0.5224795640326976</v>
      </c>
      <c r="X26" s="265">
        <f t="shared" si="2"/>
        <v>0.9256390395042603</v>
      </c>
      <c r="Y26" s="265">
        <f t="shared" si="2"/>
        <v>0.7474150664697193</v>
      </c>
      <c r="Z26" s="265">
        <f t="shared" si="2"/>
        <v>1.1554404145077721</v>
      </c>
      <c r="AA26" s="265">
        <f t="shared" si="2"/>
        <v>1.0964214711729623</v>
      </c>
      <c r="AB26" s="265">
        <f t="shared" si="2"/>
        <v>1.8418013856812934</v>
      </c>
      <c r="AC26" s="265">
        <f t="shared" si="2"/>
        <v>0.923</v>
      </c>
    </row>
    <row r="27" spans="2:30" ht="15">
      <c r="B27" s="266">
        <v>42247</v>
      </c>
      <c r="C27" s="267">
        <v>1332</v>
      </c>
      <c r="D27" s="268">
        <v>1290.5</v>
      </c>
      <c r="E27" s="268">
        <v>1339.5</v>
      </c>
      <c r="F27" s="268">
        <v>1245</v>
      </c>
      <c r="G27" s="268">
        <v>1284</v>
      </c>
      <c r="H27" s="268">
        <v>1149</v>
      </c>
      <c r="I27" s="268">
        <v>1267.5</v>
      </c>
      <c r="J27" s="269">
        <v>1057.5</v>
      </c>
      <c r="K27" s="267">
        <v>792</v>
      </c>
      <c r="L27" s="268">
        <v>701</v>
      </c>
      <c r="M27" s="268">
        <v>538</v>
      </c>
      <c r="N27" s="268">
        <v>686.5</v>
      </c>
      <c r="O27" s="268">
        <v>587.5</v>
      </c>
      <c r="P27" s="268">
        <v>510</v>
      </c>
      <c r="Q27" s="268">
        <v>494</v>
      </c>
      <c r="R27" s="269">
        <v>500</v>
      </c>
      <c r="S27" s="264"/>
      <c r="T27" s="270"/>
      <c r="V27" s="265"/>
      <c r="W27" s="265"/>
      <c r="X27" s="265"/>
      <c r="Y27" s="265"/>
      <c r="Z27" s="265"/>
      <c r="AA27" s="265"/>
      <c r="AB27" s="265"/>
      <c r="AC27" s="265"/>
      <c r="AD27" s="270"/>
    </row>
    <row r="28" spans="2:30" ht="15">
      <c r="B28" s="248" t="s">
        <v>237</v>
      </c>
      <c r="P28" s="271"/>
      <c r="Q28" s="271"/>
      <c r="T28" s="270"/>
      <c r="U28" s="270"/>
      <c r="V28" s="272">
        <f>+AVERAGE(V7:V26)</f>
        <v>0.6416655874654815</v>
      </c>
      <c r="W28" s="272">
        <f aca="true" t="shared" si="3" ref="W28:AC28">+AVERAGE(W7:W26)</f>
        <v>0.8559289278847896</v>
      </c>
      <c r="X28" s="272">
        <f t="shared" si="3"/>
        <v>1.2350858984386315</v>
      </c>
      <c r="Y28" s="272">
        <f t="shared" si="3"/>
        <v>0.9442915936469483</v>
      </c>
      <c r="Z28" s="272">
        <f t="shared" si="3"/>
        <v>0.9951582085655865</v>
      </c>
      <c r="AA28" s="272">
        <f t="shared" si="3"/>
        <v>1.318995237268252</v>
      </c>
      <c r="AB28" s="272">
        <f t="shared" si="3"/>
        <v>1.4544479787378557</v>
      </c>
      <c r="AC28" s="272">
        <f t="shared" si="3"/>
        <v>1.095591896319521</v>
      </c>
      <c r="AD28" s="270"/>
    </row>
    <row r="29" spans="20:29" ht="15">
      <c r="T29" s="249"/>
      <c r="V29" s="273"/>
      <c r="W29" s="273"/>
      <c r="X29" s="273"/>
      <c r="Y29" s="273"/>
      <c r="Z29" s="273"/>
      <c r="AA29" s="273"/>
      <c r="AB29" s="273"/>
      <c r="AC29" s="273"/>
    </row>
    <row r="30" ht="15">
      <c r="T30" s="249"/>
    </row>
    <row r="31" ht="15">
      <c r="T31" s="249"/>
    </row>
    <row r="32" ht="15">
      <c r="T32" s="249"/>
    </row>
    <row r="33" ht="15">
      <c r="T33" s="249"/>
    </row>
    <row r="34" ht="15">
      <c r="T34" s="249"/>
    </row>
    <row r="35" ht="15">
      <c r="T35" s="249"/>
    </row>
    <row r="36" ht="15">
      <c r="T36" s="249"/>
    </row>
    <row r="37" ht="15">
      <c r="T37" s="249"/>
    </row>
    <row r="48" ht="15">
      <c r="C48" s="248" t="s">
        <v>237</v>
      </c>
    </row>
  </sheetData>
  <sheetProtection/>
  <mergeCells count="5">
    <mergeCell ref="B2:R2"/>
    <mergeCell ref="B3:R3"/>
    <mergeCell ref="B4:R4"/>
    <mergeCell ref="C5:J5"/>
    <mergeCell ref="K5:R5"/>
  </mergeCells>
  <hyperlinks>
    <hyperlink ref="T2" location="Índice!A1" display="Volver al índice"/>
  </hyperlinks>
  <printOptions/>
  <pageMargins left="0.25" right="0.25" top="0.75" bottom="0.75" header="0.3" footer="0.3"/>
  <pageSetup horizontalDpi="1200" verticalDpi="1200" orientation="portrait" paperSize="9" scale="45" r:id="rId2"/>
  <headerFooter differentFirst="1">
    <oddFooter>&amp;C&amp;P</oddFooter>
  </headerFooter>
  <drawing r:id="rId1"/>
</worksheet>
</file>

<file path=xl/worksheets/sheet11.xml><?xml version="1.0" encoding="utf-8"?>
<worksheet xmlns="http://schemas.openxmlformats.org/spreadsheetml/2006/main" xmlns:r="http://schemas.openxmlformats.org/officeDocument/2006/relationships">
  <dimension ref="A2:J48"/>
  <sheetViews>
    <sheetView zoomScale="90" zoomScaleNormal="90" zoomScaleSheetLayoutView="80" zoomScalePageLayoutView="60" workbookViewId="0" topLeftCell="A1">
      <selection activeCell="F21" sqref="F21"/>
    </sheetView>
  </sheetViews>
  <sheetFormatPr defaultColWidth="14.421875" defaultRowHeight="15"/>
  <cols>
    <col min="1" max="1" width="1.421875" style="28" customWidth="1"/>
    <col min="2" max="2" width="14.421875" style="28" customWidth="1"/>
    <col min="3" max="3" width="14.00390625" style="28" customWidth="1"/>
    <col min="4" max="4" width="13.421875" style="28" customWidth="1"/>
    <col min="5" max="5" width="14.421875" style="28" customWidth="1"/>
    <col min="6" max="6" width="18.28125" style="28" customWidth="1"/>
    <col min="7" max="7" width="14.421875" style="28" customWidth="1"/>
    <col min="8" max="16384" width="14.421875" style="28" customWidth="1"/>
  </cols>
  <sheetData>
    <row r="1" ht="6" customHeight="1"/>
    <row r="2" spans="1:8" ht="12.75">
      <c r="A2" s="2"/>
      <c r="C2" s="308" t="s">
        <v>15</v>
      </c>
      <c r="D2" s="308"/>
      <c r="E2" s="308"/>
      <c r="F2" s="308"/>
      <c r="H2" s="58" t="s">
        <v>166</v>
      </c>
    </row>
    <row r="3" spans="1:6" ht="12.75">
      <c r="A3" s="2"/>
      <c r="C3" s="308" t="s">
        <v>128</v>
      </c>
      <c r="D3" s="308"/>
      <c r="E3" s="308"/>
      <c r="F3" s="308"/>
    </row>
    <row r="4" spans="1:6" ht="12.75">
      <c r="A4" s="2"/>
      <c r="C4" s="33"/>
      <c r="D4" s="33"/>
      <c r="E4" s="33"/>
      <c r="F4" s="33"/>
    </row>
    <row r="5" spans="1:6" ht="12.75" customHeight="1">
      <c r="A5" s="2"/>
      <c r="C5" s="309" t="s">
        <v>13</v>
      </c>
      <c r="D5" s="311" t="s">
        <v>168</v>
      </c>
      <c r="E5" s="311" t="s">
        <v>169</v>
      </c>
      <c r="F5" s="311" t="s">
        <v>170</v>
      </c>
    </row>
    <row r="6" spans="1:6" ht="12.75">
      <c r="A6" s="2"/>
      <c r="C6" s="310"/>
      <c r="D6" s="312"/>
      <c r="E6" s="312"/>
      <c r="F6" s="312"/>
    </row>
    <row r="7" spans="1:6" ht="12.75">
      <c r="A7" s="2"/>
      <c r="C7" s="33" t="s">
        <v>12</v>
      </c>
      <c r="D7" s="111">
        <v>63110</v>
      </c>
      <c r="E7" s="111">
        <v>1210044.3</v>
      </c>
      <c r="F7" s="118">
        <v>19.173574710822372</v>
      </c>
    </row>
    <row r="8" spans="1:6" ht="12.75">
      <c r="A8" s="2"/>
      <c r="C8" s="33" t="s">
        <v>11</v>
      </c>
      <c r="D8" s="111">
        <v>61360</v>
      </c>
      <c r="E8" s="111">
        <v>1303267.5</v>
      </c>
      <c r="F8" s="118">
        <v>21.239691981747065</v>
      </c>
    </row>
    <row r="9" spans="1:6" ht="12.75">
      <c r="A9" s="2"/>
      <c r="C9" s="33" t="s">
        <v>10</v>
      </c>
      <c r="D9" s="111">
        <v>56000</v>
      </c>
      <c r="E9" s="111">
        <v>1093728.4</v>
      </c>
      <c r="F9" s="118">
        <v>19.530864285714287</v>
      </c>
    </row>
    <row r="10" spans="1:6" ht="12.75">
      <c r="A10" s="2"/>
      <c r="C10" s="33" t="s">
        <v>9</v>
      </c>
      <c r="D10" s="111">
        <v>59560</v>
      </c>
      <c r="E10" s="111">
        <v>1144170</v>
      </c>
      <c r="F10" s="118">
        <v>19.210376091336467</v>
      </c>
    </row>
    <row r="11" spans="1:7" ht="12.75">
      <c r="A11" s="2"/>
      <c r="C11" s="33" t="s">
        <v>8</v>
      </c>
      <c r="D11" s="111">
        <v>55620</v>
      </c>
      <c r="E11" s="111">
        <v>1115735.7</v>
      </c>
      <c r="F11" s="118">
        <v>20.059973031283707</v>
      </c>
      <c r="G11" s="67"/>
    </row>
    <row r="12" spans="1:6" ht="12.75">
      <c r="A12" s="2"/>
      <c r="C12" s="33" t="s">
        <v>7</v>
      </c>
      <c r="D12" s="111">
        <v>63200</v>
      </c>
      <c r="E12" s="111">
        <v>1391378.2</v>
      </c>
      <c r="F12" s="118">
        <v>22.015477848101266</v>
      </c>
    </row>
    <row r="13" spans="1:6" ht="12.75">
      <c r="A13" s="2"/>
      <c r="C13" s="33" t="s">
        <v>6</v>
      </c>
      <c r="D13" s="111">
        <v>54145</v>
      </c>
      <c r="E13" s="111">
        <v>834859.9</v>
      </c>
      <c r="F13" s="118">
        <v>15.41896574014221</v>
      </c>
    </row>
    <row r="14" spans="1:6" ht="12.75">
      <c r="A14" s="2"/>
      <c r="C14" s="33" t="s">
        <v>5</v>
      </c>
      <c r="D14" s="111">
        <v>55976</v>
      </c>
      <c r="E14" s="111">
        <v>965939.5</v>
      </c>
      <c r="F14" s="118">
        <v>17.25631520651708</v>
      </c>
    </row>
    <row r="15" spans="1:6" ht="12.75">
      <c r="A15" s="2"/>
      <c r="C15" s="33" t="s">
        <v>4</v>
      </c>
      <c r="D15" s="111">
        <v>45078</v>
      </c>
      <c r="E15" s="111">
        <v>924548.1</v>
      </c>
      <c r="F15" s="118">
        <v>20.50996273126581</v>
      </c>
    </row>
    <row r="16" spans="1:6" ht="12.75">
      <c r="A16" s="2"/>
      <c r="C16" s="33" t="s">
        <v>3</v>
      </c>
      <c r="D16" s="111">
        <v>50771</v>
      </c>
      <c r="E16" s="111">
        <v>1081349.2</v>
      </c>
      <c r="F16" s="118">
        <v>21.3</v>
      </c>
    </row>
    <row r="17" spans="1:6" ht="12.75">
      <c r="A17" s="2"/>
      <c r="C17" s="33" t="s">
        <v>2</v>
      </c>
      <c r="D17" s="111">
        <v>53653</v>
      </c>
      <c r="E17" s="111">
        <v>1676444</v>
      </c>
      <c r="F17" s="118">
        <v>31.25</v>
      </c>
    </row>
    <row r="18" spans="1:7" ht="12.75">
      <c r="A18" s="2"/>
      <c r="C18" s="33" t="s">
        <v>127</v>
      </c>
      <c r="D18" s="111">
        <v>41534</v>
      </c>
      <c r="E18" s="111">
        <v>1093452</v>
      </c>
      <c r="F18" s="118">
        <v>26.33</v>
      </c>
      <c r="G18" s="65"/>
    </row>
    <row r="19" spans="1:8" ht="12.75">
      <c r="A19" s="2"/>
      <c r="C19" s="33" t="s">
        <v>136</v>
      </c>
      <c r="D19" s="111">
        <v>49576</v>
      </c>
      <c r="E19" s="111">
        <v>1159022.1</v>
      </c>
      <c r="F19" s="118">
        <v>23.3786933193481</v>
      </c>
      <c r="G19" s="65"/>
      <c r="H19" s="64"/>
    </row>
    <row r="20" spans="1:10" ht="12.75" customHeight="1">
      <c r="A20" s="2"/>
      <c r="C20" s="33" t="s">
        <v>159</v>
      </c>
      <c r="D20" s="111">
        <v>48965</v>
      </c>
      <c r="E20" s="111">
        <f>+D20*F20</f>
        <v>1061324.9400000002</v>
      </c>
      <c r="F20" s="118">
        <v>21.675174920861842</v>
      </c>
      <c r="G20" s="123"/>
      <c r="H20" s="187"/>
      <c r="I20" s="187"/>
      <c r="J20" s="187"/>
    </row>
    <row r="21" spans="1:10" ht="12.75">
      <c r="A21" s="2"/>
      <c r="C21" s="189" t="s">
        <v>218</v>
      </c>
      <c r="D21" s="190">
        <v>50526.3379674093</v>
      </c>
      <c r="E21" s="190">
        <v>960502</v>
      </c>
      <c r="F21" s="234">
        <v>19.01</v>
      </c>
      <c r="G21" s="215"/>
      <c r="H21" s="187"/>
      <c r="I21" s="187"/>
      <c r="J21" s="187"/>
    </row>
    <row r="22" spans="1:8" ht="12.75" customHeight="1">
      <c r="A22" s="2"/>
      <c r="C22" s="34" t="s">
        <v>141</v>
      </c>
      <c r="D22" s="246"/>
      <c r="E22" s="246"/>
      <c r="F22" s="246"/>
      <c r="G22" s="221"/>
      <c r="H22" s="187"/>
    </row>
    <row r="23" spans="1:7" ht="12.75">
      <c r="A23" s="2"/>
      <c r="B23" s="221"/>
      <c r="C23" s="247"/>
      <c r="D23" s="247"/>
      <c r="E23" s="247"/>
      <c r="F23" s="247"/>
      <c r="G23" s="221"/>
    </row>
    <row r="24" spans="1:6" ht="12.75">
      <c r="A24" s="2"/>
      <c r="D24" s="2"/>
      <c r="E24" s="2"/>
      <c r="F24" s="2"/>
    </row>
    <row r="25" ht="12.75">
      <c r="G25" s="66"/>
    </row>
    <row r="31" ht="15">
      <c r="J31"/>
    </row>
    <row r="43" ht="12.75">
      <c r="H43" s="66"/>
    </row>
    <row r="48" ht="12.75">
      <c r="B48" s="34" t="s">
        <v>141</v>
      </c>
    </row>
  </sheetData>
  <sheetProtection/>
  <mergeCells count="6">
    <mergeCell ref="C2:F2"/>
    <mergeCell ref="C3:F3"/>
    <mergeCell ref="C5:C6"/>
    <mergeCell ref="D5:D6"/>
    <mergeCell ref="E5:E6"/>
    <mergeCell ref="F5:F6"/>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AB50"/>
  <sheetViews>
    <sheetView zoomScale="80" zoomScaleNormal="80" zoomScalePageLayoutView="90" workbookViewId="0" topLeftCell="A1">
      <selection activeCell="C21" sqref="C21:L21"/>
    </sheetView>
  </sheetViews>
  <sheetFormatPr defaultColWidth="15.8515625" defaultRowHeight="15"/>
  <cols>
    <col min="1" max="1" width="1.421875" style="28" customWidth="1"/>
    <col min="2" max="2" width="9.421875" style="28" customWidth="1"/>
    <col min="3" max="3" width="11.8515625" style="28" customWidth="1"/>
    <col min="4" max="4" width="12.421875" style="28" customWidth="1"/>
    <col min="5" max="5" width="14.8515625" style="28" customWidth="1"/>
    <col min="6" max="6" width="11.421875" style="28" customWidth="1"/>
    <col min="7" max="7" width="11.8515625" style="28" customWidth="1"/>
    <col min="8" max="8" width="11.7109375" style="28" customWidth="1"/>
    <col min="9" max="9" width="14.421875" style="28" customWidth="1"/>
    <col min="10" max="10" width="11.28125" style="28" customWidth="1"/>
    <col min="11" max="11" width="12.140625" style="28" customWidth="1"/>
    <col min="12" max="12" width="10.57421875" style="28" customWidth="1"/>
    <col min="13" max="13" width="2.00390625" style="28" customWidth="1"/>
    <col min="14" max="14" width="14.00390625" style="28" customWidth="1"/>
    <col min="15" max="16384" width="15.8515625" style="28" customWidth="1"/>
  </cols>
  <sheetData>
    <row r="1" ht="6" customHeight="1"/>
    <row r="2" spans="2:14" ht="12.75">
      <c r="B2" s="296" t="s">
        <v>112</v>
      </c>
      <c r="C2" s="296"/>
      <c r="D2" s="296"/>
      <c r="E2" s="296"/>
      <c r="F2" s="296"/>
      <c r="G2" s="296"/>
      <c r="H2" s="296"/>
      <c r="I2" s="296"/>
      <c r="J2" s="296"/>
      <c r="K2" s="296"/>
      <c r="L2" s="296"/>
      <c r="M2" s="145"/>
      <c r="N2" s="58" t="s">
        <v>166</v>
      </c>
    </row>
    <row r="3" spans="2:13" ht="12.75" customHeight="1">
      <c r="B3" s="296" t="s">
        <v>50</v>
      </c>
      <c r="C3" s="296"/>
      <c r="D3" s="296"/>
      <c r="E3" s="296"/>
      <c r="F3" s="296"/>
      <c r="G3" s="296"/>
      <c r="H3" s="296"/>
      <c r="I3" s="296"/>
      <c r="J3" s="296"/>
      <c r="K3" s="296"/>
      <c r="L3" s="296"/>
      <c r="M3" s="145"/>
    </row>
    <row r="4" spans="2:13" ht="12.75">
      <c r="B4" s="296" t="s">
        <v>28</v>
      </c>
      <c r="C4" s="296"/>
      <c r="D4" s="296"/>
      <c r="E4" s="296"/>
      <c r="F4" s="296"/>
      <c r="G4" s="296"/>
      <c r="H4" s="296"/>
      <c r="I4" s="296"/>
      <c r="J4" s="296"/>
      <c r="K4" s="296"/>
      <c r="L4" s="296"/>
      <c r="M4" s="145"/>
    </row>
    <row r="5" spans="2:11" ht="12.75">
      <c r="B5" s="2"/>
      <c r="C5" s="2"/>
      <c r="D5" s="2"/>
      <c r="E5" s="2"/>
      <c r="F5" s="2"/>
      <c r="G5" s="2"/>
      <c r="H5" s="2"/>
      <c r="I5" s="2"/>
      <c r="J5" s="63"/>
      <c r="K5" s="2"/>
    </row>
    <row r="6" spans="2:13" ht="12.75">
      <c r="B6" s="313" t="s">
        <v>13</v>
      </c>
      <c r="C6" s="90" t="s">
        <v>25</v>
      </c>
      <c r="D6" s="90" t="s">
        <v>25</v>
      </c>
      <c r="E6" s="90" t="s">
        <v>27</v>
      </c>
      <c r="F6" s="90" t="s">
        <v>25</v>
      </c>
      <c r="G6" s="90" t="s">
        <v>26</v>
      </c>
      <c r="H6" s="90" t="s">
        <v>26</v>
      </c>
      <c r="I6" s="90" t="s">
        <v>25</v>
      </c>
      <c r="J6" s="90" t="s">
        <v>25</v>
      </c>
      <c r="K6" s="90" t="s">
        <v>25</v>
      </c>
      <c r="L6" s="90" t="s">
        <v>173</v>
      </c>
      <c r="M6" s="169"/>
    </row>
    <row r="7" spans="2:13" ht="12.75">
      <c r="B7" s="314"/>
      <c r="C7" s="91" t="s">
        <v>24</v>
      </c>
      <c r="D7" s="91" t="s">
        <v>23</v>
      </c>
      <c r="E7" s="91" t="s">
        <v>22</v>
      </c>
      <c r="F7" s="91" t="s">
        <v>21</v>
      </c>
      <c r="G7" s="91" t="s">
        <v>20</v>
      </c>
      <c r="H7" s="91" t="s">
        <v>19</v>
      </c>
      <c r="I7" s="91" t="s">
        <v>18</v>
      </c>
      <c r="J7" s="91" t="s">
        <v>17</v>
      </c>
      <c r="K7" s="91" t="s">
        <v>16</v>
      </c>
      <c r="L7" s="91" t="s">
        <v>174</v>
      </c>
      <c r="M7" s="169"/>
    </row>
    <row r="8" spans="2:15" ht="12.75">
      <c r="B8" s="93" t="s">
        <v>11</v>
      </c>
      <c r="C8" s="92">
        <v>5960</v>
      </c>
      <c r="D8" s="92">
        <v>1480</v>
      </c>
      <c r="E8" s="92">
        <v>4280</v>
      </c>
      <c r="F8" s="92">
        <v>2960</v>
      </c>
      <c r="G8" s="92">
        <v>4170</v>
      </c>
      <c r="H8" s="92">
        <v>5240</v>
      </c>
      <c r="I8" s="92">
        <v>18030</v>
      </c>
      <c r="J8" s="93"/>
      <c r="K8" s="92">
        <v>17930</v>
      </c>
      <c r="L8" s="92"/>
      <c r="M8" s="92"/>
      <c r="N8" s="64"/>
      <c r="O8" s="64"/>
    </row>
    <row r="9" spans="2:15" ht="12.75">
      <c r="B9" s="93" t="s">
        <v>10</v>
      </c>
      <c r="C9" s="92">
        <v>5420</v>
      </c>
      <c r="D9" s="92">
        <v>1190</v>
      </c>
      <c r="E9" s="92">
        <v>4090</v>
      </c>
      <c r="F9" s="92">
        <v>3140</v>
      </c>
      <c r="G9" s="92">
        <v>3850</v>
      </c>
      <c r="H9" s="92">
        <v>5690</v>
      </c>
      <c r="I9" s="92">
        <v>15000</v>
      </c>
      <c r="J9" s="93"/>
      <c r="K9" s="92">
        <v>16310</v>
      </c>
      <c r="L9" s="92"/>
      <c r="M9" s="92"/>
      <c r="N9" s="64"/>
      <c r="O9" s="64"/>
    </row>
    <row r="10" spans="2:15" ht="12.75">
      <c r="B10" s="93" t="s">
        <v>9</v>
      </c>
      <c r="C10" s="92">
        <v>5400</v>
      </c>
      <c r="D10" s="92">
        <v>1200</v>
      </c>
      <c r="E10" s="92">
        <v>4000</v>
      </c>
      <c r="F10" s="92">
        <v>3450</v>
      </c>
      <c r="G10" s="92">
        <v>3800</v>
      </c>
      <c r="H10" s="92">
        <v>6400</v>
      </c>
      <c r="I10" s="92">
        <v>16800</v>
      </c>
      <c r="J10" s="93"/>
      <c r="K10" s="92">
        <v>17200</v>
      </c>
      <c r="L10" s="92"/>
      <c r="M10" s="92"/>
      <c r="N10" s="64"/>
      <c r="O10" s="64"/>
    </row>
    <row r="11" spans="2:15" ht="12.75">
      <c r="B11" s="93" t="s">
        <v>8</v>
      </c>
      <c r="C11" s="92">
        <v>4960</v>
      </c>
      <c r="D11" s="92">
        <v>1550</v>
      </c>
      <c r="E11" s="92">
        <v>3260</v>
      </c>
      <c r="F11" s="92">
        <v>2820</v>
      </c>
      <c r="G11" s="92">
        <v>2800</v>
      </c>
      <c r="H11" s="92">
        <v>6290</v>
      </c>
      <c r="I11" s="92">
        <v>15620</v>
      </c>
      <c r="J11" s="93"/>
      <c r="K11" s="92">
        <v>17010</v>
      </c>
      <c r="L11" s="92"/>
      <c r="M11" s="92"/>
      <c r="N11" s="64"/>
      <c r="O11" s="64"/>
    </row>
    <row r="12" spans="2:15" ht="12.75">
      <c r="B12" s="93" t="s">
        <v>7</v>
      </c>
      <c r="C12" s="92">
        <v>5590</v>
      </c>
      <c r="D12" s="92">
        <v>1870</v>
      </c>
      <c r="E12" s="92">
        <v>4000</v>
      </c>
      <c r="F12" s="92">
        <v>3410</v>
      </c>
      <c r="G12" s="92">
        <v>3740</v>
      </c>
      <c r="H12" s="92">
        <v>6600</v>
      </c>
      <c r="I12" s="92">
        <v>17980</v>
      </c>
      <c r="J12" s="93"/>
      <c r="K12" s="92">
        <v>18700</v>
      </c>
      <c r="L12" s="92"/>
      <c r="M12" s="92"/>
      <c r="N12" s="64"/>
      <c r="O12" s="64"/>
    </row>
    <row r="13" spans="2:15" ht="12.75">
      <c r="B13" s="93" t="s">
        <v>6</v>
      </c>
      <c r="C13" s="94">
        <v>3236.8</v>
      </c>
      <c r="D13" s="94">
        <v>2184.18</v>
      </c>
      <c r="E13" s="94">
        <v>5236.7</v>
      </c>
      <c r="F13" s="94">
        <v>1711.1</v>
      </c>
      <c r="G13" s="94">
        <v>3368.74</v>
      </c>
      <c r="H13" s="94">
        <v>8440.58</v>
      </c>
      <c r="I13" s="94">
        <v>14058.9</v>
      </c>
      <c r="J13" s="94">
        <v>3971.3</v>
      </c>
      <c r="K13" s="94">
        <v>11228.6</v>
      </c>
      <c r="L13" s="94"/>
      <c r="M13" s="94"/>
      <c r="N13" s="64"/>
      <c r="O13" s="64"/>
    </row>
    <row r="14" spans="2:17" ht="12.75">
      <c r="B14" s="93" t="s">
        <v>5</v>
      </c>
      <c r="C14" s="92">
        <v>3520</v>
      </c>
      <c r="D14" s="92">
        <v>2040</v>
      </c>
      <c r="E14" s="92">
        <v>5610</v>
      </c>
      <c r="F14" s="92">
        <v>1570</v>
      </c>
      <c r="G14" s="92">
        <v>3430</v>
      </c>
      <c r="H14" s="92">
        <v>8100</v>
      </c>
      <c r="I14" s="92">
        <v>14800</v>
      </c>
      <c r="J14" s="92">
        <v>4240</v>
      </c>
      <c r="K14" s="92">
        <v>11960</v>
      </c>
      <c r="L14" s="92"/>
      <c r="M14" s="92"/>
      <c r="N14" s="64"/>
      <c r="O14" s="64"/>
      <c r="Q14" s="64"/>
    </row>
    <row r="15" spans="2:15" ht="12.75">
      <c r="B15" s="93" t="s">
        <v>4</v>
      </c>
      <c r="C15" s="92">
        <v>2996</v>
      </c>
      <c r="D15" s="92">
        <v>606</v>
      </c>
      <c r="E15" s="92">
        <v>2760</v>
      </c>
      <c r="F15" s="92">
        <v>259</v>
      </c>
      <c r="G15" s="92">
        <v>2183</v>
      </c>
      <c r="H15" s="92">
        <v>7025</v>
      </c>
      <c r="I15" s="92">
        <v>13473</v>
      </c>
      <c r="J15" s="92">
        <v>4567</v>
      </c>
      <c r="K15" s="92">
        <v>10522</v>
      </c>
      <c r="L15" s="92"/>
      <c r="M15" s="92"/>
      <c r="N15" s="64"/>
      <c r="O15" s="64"/>
    </row>
    <row r="16" spans="2:15" ht="12.75">
      <c r="B16" s="93" t="s">
        <v>3</v>
      </c>
      <c r="C16" s="92">
        <v>3421</v>
      </c>
      <c r="D16" s="92">
        <v>447</v>
      </c>
      <c r="E16" s="92">
        <v>3493</v>
      </c>
      <c r="F16" s="92">
        <v>1981</v>
      </c>
      <c r="G16" s="92">
        <v>4589</v>
      </c>
      <c r="H16" s="92">
        <v>8958</v>
      </c>
      <c r="I16" s="92">
        <v>16756</v>
      </c>
      <c r="J16" s="92">
        <v>3767</v>
      </c>
      <c r="K16" s="92">
        <v>6672</v>
      </c>
      <c r="L16" s="92"/>
      <c r="M16" s="92"/>
      <c r="N16" s="64"/>
      <c r="O16" s="64"/>
    </row>
    <row r="17" spans="2:15" ht="12.75">
      <c r="B17" s="93" t="s">
        <v>2</v>
      </c>
      <c r="C17" s="92">
        <v>3208</v>
      </c>
      <c r="D17" s="92">
        <v>1493</v>
      </c>
      <c r="E17" s="92">
        <v>3750</v>
      </c>
      <c r="F17" s="92">
        <v>887</v>
      </c>
      <c r="G17" s="92">
        <v>4584</v>
      </c>
      <c r="H17" s="92">
        <v>9385</v>
      </c>
      <c r="I17" s="92">
        <v>17757</v>
      </c>
      <c r="J17" s="92">
        <v>3839</v>
      </c>
      <c r="K17" s="92">
        <v>8063</v>
      </c>
      <c r="L17" s="92"/>
      <c r="M17" s="92"/>
      <c r="N17" s="64"/>
      <c r="O17" s="64"/>
    </row>
    <row r="18" spans="2:28" ht="12.75">
      <c r="B18" s="93" t="s">
        <v>127</v>
      </c>
      <c r="C18" s="92">
        <v>1865</v>
      </c>
      <c r="D18" s="92">
        <v>1421</v>
      </c>
      <c r="E18" s="92">
        <v>3607</v>
      </c>
      <c r="F18" s="92">
        <v>1681</v>
      </c>
      <c r="G18" s="92">
        <v>2080</v>
      </c>
      <c r="H18" s="92">
        <v>5998</v>
      </c>
      <c r="I18" s="92">
        <v>10383</v>
      </c>
      <c r="J18" s="92">
        <v>3393</v>
      </c>
      <c r="K18" s="92">
        <v>10419</v>
      </c>
      <c r="L18" s="92">
        <v>687</v>
      </c>
      <c r="M18" s="92"/>
      <c r="N18" s="64"/>
      <c r="O18" s="64"/>
      <c r="P18" s="187"/>
      <c r="Q18" s="187"/>
      <c r="R18" s="187"/>
      <c r="S18" s="187"/>
      <c r="T18" s="187"/>
      <c r="U18" s="187"/>
      <c r="V18" s="187"/>
      <c r="W18" s="187"/>
      <c r="X18" s="187"/>
      <c r="Y18" s="187"/>
      <c r="Z18" s="187"/>
      <c r="AA18" s="187"/>
      <c r="AB18" s="187"/>
    </row>
    <row r="19" spans="2:23" ht="12.75">
      <c r="B19" s="93" t="s">
        <v>136</v>
      </c>
      <c r="C19" s="92">
        <v>2546</v>
      </c>
      <c r="D19" s="92">
        <v>1103</v>
      </c>
      <c r="E19" s="92">
        <v>5104</v>
      </c>
      <c r="F19" s="92">
        <v>942</v>
      </c>
      <c r="G19" s="92">
        <v>3017</v>
      </c>
      <c r="H19" s="92">
        <v>8372</v>
      </c>
      <c r="I19" s="92">
        <v>14459</v>
      </c>
      <c r="J19" s="92">
        <v>3334</v>
      </c>
      <c r="K19" s="92">
        <v>10012</v>
      </c>
      <c r="L19" s="92">
        <v>687</v>
      </c>
      <c r="M19" s="92"/>
      <c r="N19" s="64"/>
      <c r="O19" s="64"/>
      <c r="P19" s="187"/>
      <c r="Q19" s="187"/>
      <c r="R19" s="187"/>
      <c r="S19" s="187"/>
      <c r="T19" s="187"/>
      <c r="U19" s="187"/>
      <c r="V19" s="187"/>
      <c r="W19" s="187"/>
    </row>
    <row r="20" spans="2:23" ht="12.75">
      <c r="B20" s="93" t="s">
        <v>159</v>
      </c>
      <c r="C20" s="92">
        <v>2197</v>
      </c>
      <c r="D20" s="92">
        <v>1480</v>
      </c>
      <c r="E20" s="92">
        <v>3299</v>
      </c>
      <c r="F20" s="92">
        <v>1394</v>
      </c>
      <c r="G20" s="92">
        <v>3557</v>
      </c>
      <c r="H20" s="92">
        <v>8532</v>
      </c>
      <c r="I20" s="92">
        <v>13054</v>
      </c>
      <c r="J20" s="92">
        <v>4007</v>
      </c>
      <c r="K20" s="92">
        <v>10758</v>
      </c>
      <c r="L20" s="92">
        <v>687</v>
      </c>
      <c r="M20" s="92"/>
      <c r="N20" s="64"/>
      <c r="O20" s="64"/>
      <c r="P20" s="187"/>
      <c r="Q20" s="187"/>
      <c r="R20" s="187"/>
      <c r="S20" s="187"/>
      <c r="T20" s="187"/>
      <c r="U20" s="187"/>
      <c r="V20" s="187"/>
      <c r="W20" s="187"/>
    </row>
    <row r="21" spans="2:23" ht="12.75">
      <c r="B21" s="141" t="s">
        <v>218</v>
      </c>
      <c r="C21" s="95">
        <v>1874.8517657009927</v>
      </c>
      <c r="D21" s="95">
        <v>1451.319986235742</v>
      </c>
      <c r="E21" s="95">
        <v>4939.809486900715</v>
      </c>
      <c r="F21" s="95">
        <v>2047.895051547505</v>
      </c>
      <c r="G21" s="95">
        <v>3593.539657032328</v>
      </c>
      <c r="H21" s="95">
        <v>8685.459966446108</v>
      </c>
      <c r="I21" s="95">
        <v>16788.425585779605</v>
      </c>
      <c r="J21" s="95">
        <v>3490.6066401256444</v>
      </c>
      <c r="K21" s="95">
        <v>6967.429827640695</v>
      </c>
      <c r="L21" s="95">
        <v>687</v>
      </c>
      <c r="M21" s="95"/>
      <c r="N21" s="64"/>
      <c r="O21" s="224"/>
      <c r="P21" s="187"/>
      <c r="Q21" s="187"/>
      <c r="R21" s="224"/>
      <c r="S21" s="187"/>
      <c r="T21" s="187"/>
      <c r="U21" s="187"/>
      <c r="V21" s="187"/>
      <c r="W21" s="187"/>
    </row>
    <row r="22" spans="2:14" ht="12.75">
      <c r="B22" s="35" t="s">
        <v>142</v>
      </c>
      <c r="N22" s="64"/>
    </row>
    <row r="44" ht="12.75">
      <c r="B44" s="35" t="s">
        <v>142</v>
      </c>
    </row>
    <row r="45" ht="12.75">
      <c r="B45" s="188" t="s">
        <v>141</v>
      </c>
    </row>
    <row r="46" spans="3:12" ht="12.75">
      <c r="C46" s="231"/>
      <c r="D46" s="231"/>
      <c r="E46" s="231"/>
      <c r="F46" s="231"/>
      <c r="G46" s="231"/>
      <c r="H46" s="231"/>
      <c r="I46" s="231"/>
      <c r="J46" s="231"/>
      <c r="K46" s="231"/>
      <c r="L46" s="231"/>
    </row>
    <row r="48" spans="8:11" ht="12.75">
      <c r="H48" s="187"/>
      <c r="I48" s="187"/>
      <c r="J48" s="187"/>
      <c r="K48" s="187"/>
    </row>
    <row r="49" spans="8:11" ht="12.75">
      <c r="H49" s="187"/>
      <c r="I49" s="187"/>
      <c r="J49" s="187"/>
      <c r="K49" s="187"/>
    </row>
    <row r="50" ht="12.75">
      <c r="M50" s="117"/>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O47"/>
  <sheetViews>
    <sheetView zoomScale="90" zoomScaleNormal="90" zoomScalePageLayoutView="40" workbookViewId="0" topLeftCell="A1">
      <selection activeCell="C21" sqref="C21:L21"/>
    </sheetView>
  </sheetViews>
  <sheetFormatPr defaultColWidth="10.8515625" defaultRowHeight="15"/>
  <cols>
    <col min="1" max="1" width="1.421875" style="28" customWidth="1"/>
    <col min="2" max="2" width="10.8515625" style="28" customWidth="1"/>
    <col min="3" max="4" width="11.7109375" style="28" customWidth="1"/>
    <col min="5" max="5" width="14.57421875" style="28" customWidth="1"/>
    <col min="6" max="6" width="10.8515625" style="28" customWidth="1"/>
    <col min="7" max="7" width="11.8515625" style="28" customWidth="1"/>
    <col min="8" max="8" width="12.421875" style="28" customWidth="1"/>
    <col min="9" max="9" width="13.421875" style="28" customWidth="1"/>
    <col min="10" max="10" width="10.8515625" style="28" customWidth="1"/>
    <col min="11" max="11" width="11.57421875" style="28" customWidth="1"/>
    <col min="12" max="12" width="10.8515625" style="28" customWidth="1"/>
    <col min="13" max="13" width="2.00390625" style="28" customWidth="1"/>
    <col min="14" max="14" width="12.7109375" style="28" bestFit="1" customWidth="1"/>
    <col min="15" max="16384" width="10.8515625" style="28" customWidth="1"/>
  </cols>
  <sheetData>
    <row r="1" ht="6.75" customHeight="1"/>
    <row r="2" spans="2:14" ht="12.75">
      <c r="B2" s="317" t="s">
        <v>67</v>
      </c>
      <c r="C2" s="317"/>
      <c r="D2" s="317"/>
      <c r="E2" s="317"/>
      <c r="F2" s="317"/>
      <c r="G2" s="317"/>
      <c r="H2" s="317"/>
      <c r="I2" s="317"/>
      <c r="J2" s="317"/>
      <c r="K2" s="317"/>
      <c r="L2" s="317"/>
      <c r="M2" s="145"/>
      <c r="N2" s="58" t="s">
        <v>166</v>
      </c>
    </row>
    <row r="3" spans="2:13" ht="14.25" customHeight="1">
      <c r="B3" s="317" t="s">
        <v>49</v>
      </c>
      <c r="C3" s="317"/>
      <c r="D3" s="317"/>
      <c r="E3" s="317"/>
      <c r="F3" s="317"/>
      <c r="G3" s="317"/>
      <c r="H3" s="317"/>
      <c r="I3" s="317"/>
      <c r="J3" s="317"/>
      <c r="K3" s="317"/>
      <c r="L3" s="317"/>
      <c r="M3" s="145"/>
    </row>
    <row r="4" spans="2:13" ht="12.75">
      <c r="B4" s="317" t="s">
        <v>29</v>
      </c>
      <c r="C4" s="317"/>
      <c r="D4" s="317"/>
      <c r="E4" s="317"/>
      <c r="F4" s="317"/>
      <c r="G4" s="317"/>
      <c r="H4" s="317"/>
      <c r="I4" s="317"/>
      <c r="J4" s="317"/>
      <c r="K4" s="317"/>
      <c r="L4" s="317"/>
      <c r="M4" s="145"/>
    </row>
    <row r="5" spans="2:12" ht="12.75">
      <c r="B5" s="170"/>
      <c r="C5" s="170"/>
      <c r="D5" s="170"/>
      <c r="E5" s="170"/>
      <c r="F5" s="170"/>
      <c r="G5" s="170"/>
      <c r="H5" s="170"/>
      <c r="I5" s="170"/>
      <c r="J5" s="171"/>
      <c r="K5" s="170"/>
      <c r="L5" s="172"/>
    </row>
    <row r="6" spans="2:13" ht="12.75">
      <c r="B6" s="315" t="s">
        <v>13</v>
      </c>
      <c r="C6" s="147" t="s">
        <v>25</v>
      </c>
      <c r="D6" s="147" t="s">
        <v>25</v>
      </c>
      <c r="E6" s="147" t="s">
        <v>27</v>
      </c>
      <c r="F6" s="147" t="s">
        <v>25</v>
      </c>
      <c r="G6" s="147" t="s">
        <v>26</v>
      </c>
      <c r="H6" s="147" t="s">
        <v>26</v>
      </c>
      <c r="I6" s="147" t="s">
        <v>25</v>
      </c>
      <c r="J6" s="147" t="s">
        <v>25</v>
      </c>
      <c r="K6" s="147" t="s">
        <v>25</v>
      </c>
      <c r="L6" s="147" t="s">
        <v>173</v>
      </c>
      <c r="M6" s="1"/>
    </row>
    <row r="7" spans="2:13" ht="12.75">
      <c r="B7" s="316"/>
      <c r="C7" s="148" t="s">
        <v>24</v>
      </c>
      <c r="D7" s="148" t="s">
        <v>23</v>
      </c>
      <c r="E7" s="148" t="s">
        <v>22</v>
      </c>
      <c r="F7" s="148" t="s">
        <v>21</v>
      </c>
      <c r="G7" s="148" t="s">
        <v>20</v>
      </c>
      <c r="H7" s="148" t="s">
        <v>19</v>
      </c>
      <c r="I7" s="148" t="s">
        <v>18</v>
      </c>
      <c r="J7" s="148" t="s">
        <v>17</v>
      </c>
      <c r="K7" s="148" t="s">
        <v>16</v>
      </c>
      <c r="L7" s="148" t="s">
        <v>174</v>
      </c>
      <c r="M7" s="1"/>
    </row>
    <row r="8" spans="2:13" ht="12.75">
      <c r="B8" s="173" t="s">
        <v>11</v>
      </c>
      <c r="C8" s="112">
        <v>131241.4</v>
      </c>
      <c r="D8" s="174">
        <v>21402.7</v>
      </c>
      <c r="E8" s="174">
        <v>82529.4</v>
      </c>
      <c r="F8" s="174">
        <v>49669.7</v>
      </c>
      <c r="G8" s="174">
        <v>62218.6</v>
      </c>
      <c r="H8" s="174">
        <v>104593.9</v>
      </c>
      <c r="I8" s="174">
        <v>420346.7</v>
      </c>
      <c r="J8" s="173"/>
      <c r="K8" s="174">
        <v>419319.1</v>
      </c>
      <c r="L8" s="174"/>
      <c r="M8" s="92"/>
    </row>
    <row r="9" spans="2:13" ht="12.75">
      <c r="B9" s="175" t="s">
        <v>10</v>
      </c>
      <c r="C9" s="176">
        <v>110721.3</v>
      </c>
      <c r="D9" s="176">
        <v>14420.5</v>
      </c>
      <c r="E9" s="176">
        <v>63776.2</v>
      </c>
      <c r="F9" s="176">
        <v>57186.7</v>
      </c>
      <c r="G9" s="176">
        <v>57216.7</v>
      </c>
      <c r="H9" s="176">
        <v>113195.2</v>
      </c>
      <c r="I9" s="176">
        <v>297628.6</v>
      </c>
      <c r="J9" s="175"/>
      <c r="K9" s="176">
        <v>367637.1</v>
      </c>
      <c r="L9" s="176"/>
      <c r="M9" s="92"/>
    </row>
    <row r="10" spans="2:13" ht="12.75">
      <c r="B10" s="175" t="s">
        <v>9</v>
      </c>
      <c r="C10" s="176">
        <v>109620</v>
      </c>
      <c r="D10" s="176">
        <v>15000</v>
      </c>
      <c r="E10" s="176">
        <v>63360</v>
      </c>
      <c r="F10" s="176">
        <v>65550</v>
      </c>
      <c r="G10" s="176">
        <v>57190</v>
      </c>
      <c r="H10" s="176">
        <v>128320</v>
      </c>
      <c r="I10" s="176">
        <v>302400</v>
      </c>
      <c r="J10" s="175"/>
      <c r="K10" s="176">
        <v>390784</v>
      </c>
      <c r="L10" s="176"/>
      <c r="M10" s="92"/>
    </row>
    <row r="11" spans="2:13" ht="12.75">
      <c r="B11" s="175" t="s">
        <v>8</v>
      </c>
      <c r="C11" s="176">
        <v>106540.8</v>
      </c>
      <c r="D11" s="176">
        <v>25575</v>
      </c>
      <c r="E11" s="176">
        <v>43227.6</v>
      </c>
      <c r="F11" s="176">
        <v>56512.8</v>
      </c>
      <c r="G11" s="176">
        <v>42448</v>
      </c>
      <c r="H11" s="176">
        <v>127498.3</v>
      </c>
      <c r="I11" s="176">
        <v>321303.4</v>
      </c>
      <c r="J11" s="175"/>
      <c r="K11" s="176">
        <v>380683.8</v>
      </c>
      <c r="L11" s="176"/>
      <c r="M11" s="92"/>
    </row>
    <row r="12" spans="2:13" ht="12.75">
      <c r="B12" s="175" t="s">
        <v>7</v>
      </c>
      <c r="C12" s="176">
        <v>120464.5</v>
      </c>
      <c r="D12" s="176">
        <v>31322.5</v>
      </c>
      <c r="E12" s="176">
        <v>59440</v>
      </c>
      <c r="F12" s="176">
        <v>44261.8</v>
      </c>
      <c r="G12" s="176">
        <v>63355.6</v>
      </c>
      <c r="H12" s="176">
        <v>131670</v>
      </c>
      <c r="I12" s="176">
        <v>446083.8</v>
      </c>
      <c r="J12" s="175"/>
      <c r="K12" s="176">
        <v>482834</v>
      </c>
      <c r="L12" s="176"/>
      <c r="M12" s="92"/>
    </row>
    <row r="13" spans="2:13" ht="12.75">
      <c r="B13" s="175" t="s">
        <v>6</v>
      </c>
      <c r="C13" s="176">
        <v>56405.8</v>
      </c>
      <c r="D13" s="176">
        <v>20394.8</v>
      </c>
      <c r="E13" s="176">
        <v>87051.9</v>
      </c>
      <c r="F13" s="176">
        <v>22726.8</v>
      </c>
      <c r="G13" s="176">
        <v>44973.2</v>
      </c>
      <c r="H13" s="176">
        <v>97715.5</v>
      </c>
      <c r="I13" s="176">
        <v>212544.8</v>
      </c>
      <c r="J13" s="176">
        <v>72423.3</v>
      </c>
      <c r="K13" s="176">
        <v>213984.4</v>
      </c>
      <c r="L13" s="176"/>
      <c r="M13" s="92"/>
    </row>
    <row r="14" spans="2:13" ht="12.75">
      <c r="B14" s="175" t="s">
        <v>5</v>
      </c>
      <c r="C14" s="176">
        <v>66880</v>
      </c>
      <c r="D14" s="176">
        <v>27744</v>
      </c>
      <c r="E14" s="176">
        <v>86001.3</v>
      </c>
      <c r="F14" s="176">
        <v>26690</v>
      </c>
      <c r="G14" s="176">
        <v>58550.1</v>
      </c>
      <c r="H14" s="176">
        <v>135270</v>
      </c>
      <c r="I14" s="176">
        <v>220224</v>
      </c>
      <c r="J14" s="176">
        <v>86623.2</v>
      </c>
      <c r="K14" s="176">
        <v>251518.8</v>
      </c>
      <c r="L14" s="176"/>
      <c r="M14" s="92"/>
    </row>
    <row r="15" spans="2:13" ht="12.75">
      <c r="B15" s="175" t="s">
        <v>4</v>
      </c>
      <c r="C15" s="176">
        <v>51591.1</v>
      </c>
      <c r="D15" s="176">
        <v>8350.7</v>
      </c>
      <c r="E15" s="176">
        <v>53081.5</v>
      </c>
      <c r="F15" s="176">
        <v>3752.9</v>
      </c>
      <c r="G15" s="176">
        <v>31915.5</v>
      </c>
      <c r="H15" s="176">
        <v>109800.8</v>
      </c>
      <c r="I15" s="176">
        <v>265552.8</v>
      </c>
      <c r="J15" s="176">
        <v>121619.2</v>
      </c>
      <c r="K15" s="176">
        <v>272625</v>
      </c>
      <c r="L15" s="176"/>
      <c r="M15" s="92"/>
    </row>
    <row r="16" spans="2:13" ht="12.75">
      <c r="B16" s="175" t="s">
        <v>3</v>
      </c>
      <c r="C16" s="176">
        <v>78466.3</v>
      </c>
      <c r="D16" s="176">
        <v>11764.2</v>
      </c>
      <c r="E16" s="176">
        <v>86174.8</v>
      </c>
      <c r="F16" s="176">
        <v>38358</v>
      </c>
      <c r="G16" s="176">
        <v>57455.5</v>
      </c>
      <c r="H16" s="176">
        <v>165633.4</v>
      </c>
      <c r="I16" s="176">
        <v>315519.2</v>
      </c>
      <c r="J16" s="176">
        <v>124687.7</v>
      </c>
      <c r="K16" s="176">
        <v>197024.2</v>
      </c>
      <c r="L16" s="176"/>
      <c r="M16" s="92"/>
    </row>
    <row r="17" spans="2:13" ht="12.75">
      <c r="B17" s="175" t="s">
        <v>2</v>
      </c>
      <c r="C17" s="176">
        <v>75516</v>
      </c>
      <c r="D17" s="176">
        <v>31084</v>
      </c>
      <c r="E17" s="176">
        <v>79125</v>
      </c>
      <c r="F17" s="176">
        <v>15805</v>
      </c>
      <c r="G17" s="176">
        <v>111620</v>
      </c>
      <c r="H17" s="176">
        <v>255835</v>
      </c>
      <c r="I17" s="176">
        <v>615990</v>
      </c>
      <c r="J17" s="176">
        <v>142120</v>
      </c>
      <c r="K17" s="176">
        <v>343081</v>
      </c>
      <c r="L17" s="176"/>
      <c r="M17" s="92"/>
    </row>
    <row r="18" spans="2:13" ht="12.75">
      <c r="B18" s="175" t="s">
        <v>127</v>
      </c>
      <c r="C18" s="176">
        <v>41067.3</v>
      </c>
      <c r="D18" s="176">
        <v>16000.460000000001</v>
      </c>
      <c r="E18" s="176">
        <v>88299.36</v>
      </c>
      <c r="F18" s="176">
        <v>25652.06</v>
      </c>
      <c r="G18" s="176">
        <v>34486.4</v>
      </c>
      <c r="H18" s="176">
        <v>101006.31999999999</v>
      </c>
      <c r="I18" s="176">
        <v>272034.6</v>
      </c>
      <c r="J18" s="176">
        <v>122928.38999999998</v>
      </c>
      <c r="K18" s="176">
        <v>385711.38</v>
      </c>
      <c r="L18" s="176"/>
      <c r="M18" s="92"/>
    </row>
    <row r="19" spans="2:13" ht="12.75">
      <c r="B19" s="175" t="s">
        <v>136</v>
      </c>
      <c r="C19" s="176">
        <v>51863.11990316702</v>
      </c>
      <c r="D19" s="176">
        <v>16391.720884117247</v>
      </c>
      <c r="E19" s="176">
        <v>112644.46653744439</v>
      </c>
      <c r="F19" s="176">
        <v>19220.222324539445</v>
      </c>
      <c r="G19" s="176">
        <v>69067.98620052033</v>
      </c>
      <c r="H19" s="176">
        <v>152632.15975101327</v>
      </c>
      <c r="I19" s="176">
        <v>314581.7498466616</v>
      </c>
      <c r="J19" s="176">
        <v>76034.57195077253</v>
      </c>
      <c r="K19" s="176">
        <v>340220.209903059</v>
      </c>
      <c r="L19" s="176"/>
      <c r="M19" s="92"/>
    </row>
    <row r="20" spans="2:13" ht="12.75">
      <c r="B20" s="175" t="s">
        <v>159</v>
      </c>
      <c r="C20" s="176">
        <v>47235.5</v>
      </c>
      <c r="D20" s="176">
        <v>18070.8</v>
      </c>
      <c r="E20" s="176">
        <v>77889.39</v>
      </c>
      <c r="F20" s="176">
        <v>17620.16</v>
      </c>
      <c r="G20" s="176">
        <v>45494.03</v>
      </c>
      <c r="H20" s="176">
        <v>131819.4</v>
      </c>
      <c r="I20" s="176">
        <v>272045.36</v>
      </c>
      <c r="J20" s="176">
        <v>100735.98000000001</v>
      </c>
      <c r="K20" s="176">
        <v>344148.42000000004</v>
      </c>
      <c r="L20" s="176">
        <v>6265.9</v>
      </c>
      <c r="M20" s="92"/>
    </row>
    <row r="21" spans="2:15" ht="14.25" customHeight="1">
      <c r="B21" s="177" t="s">
        <v>218</v>
      </c>
      <c r="C21" s="178">
        <v>43406.3</v>
      </c>
      <c r="D21" s="178">
        <v>21881.1</v>
      </c>
      <c r="E21" s="178">
        <v>112928.4</v>
      </c>
      <c r="F21" s="178">
        <v>33402.9</v>
      </c>
      <c r="G21" s="178">
        <v>59085.4</v>
      </c>
      <c r="H21" s="178">
        <v>137049.3</v>
      </c>
      <c r="I21" s="178">
        <v>305709.5</v>
      </c>
      <c r="J21" s="178">
        <v>62139.8</v>
      </c>
      <c r="K21" s="178">
        <v>178633.9</v>
      </c>
      <c r="L21" s="178">
        <f>+'sup región'!L21*'rend región'!L21</f>
        <v>6265.44</v>
      </c>
      <c r="M21" s="92"/>
      <c r="N21" s="233"/>
      <c r="O21" s="64"/>
    </row>
    <row r="22" spans="2:12" ht="12.75">
      <c r="B22" s="188" t="s">
        <v>141</v>
      </c>
      <c r="C22" s="170"/>
      <c r="D22" s="170"/>
      <c r="E22" s="170"/>
      <c r="F22" s="170"/>
      <c r="G22" s="170"/>
      <c r="H22" s="170"/>
      <c r="I22" s="170"/>
      <c r="J22" s="170"/>
      <c r="K22" s="170"/>
      <c r="L22" s="172"/>
    </row>
    <row r="23" spans="2:12" ht="12.75">
      <c r="B23" s="172"/>
      <c r="C23" s="172"/>
      <c r="D23" s="172"/>
      <c r="E23" s="172"/>
      <c r="F23" s="172"/>
      <c r="G23" s="172"/>
      <c r="H23" s="172"/>
      <c r="I23" s="172"/>
      <c r="J23" s="172"/>
      <c r="K23" s="172"/>
      <c r="L23" s="172"/>
    </row>
    <row r="24" spans="2:12" ht="12.75">
      <c r="B24" s="172"/>
      <c r="C24" s="172"/>
      <c r="D24" s="172"/>
      <c r="E24" s="172"/>
      <c r="F24" s="172"/>
      <c r="G24" s="172"/>
      <c r="H24" s="172"/>
      <c r="I24" s="172"/>
      <c r="J24" s="172"/>
      <c r="K24" s="172"/>
      <c r="L24" s="172"/>
    </row>
    <row r="25" spans="2:12" ht="12.75">
      <c r="B25" s="172"/>
      <c r="C25" s="172"/>
      <c r="D25" s="172"/>
      <c r="E25" s="172"/>
      <c r="F25" s="172"/>
      <c r="G25" s="172"/>
      <c r="H25" s="172"/>
      <c r="I25" s="172"/>
      <c r="J25" s="172"/>
      <c r="K25" s="172"/>
      <c r="L25" s="172"/>
    </row>
    <row r="26" spans="2:12" ht="12.75">
      <c r="B26" s="172"/>
      <c r="C26" s="172"/>
      <c r="D26" s="172"/>
      <c r="E26" s="172"/>
      <c r="F26" s="172"/>
      <c r="G26" s="172"/>
      <c r="H26" s="172"/>
      <c r="I26" s="172"/>
      <c r="J26" s="172"/>
      <c r="K26" s="172"/>
      <c r="L26" s="172"/>
    </row>
    <row r="27" spans="2:12" ht="12.75">
      <c r="B27" s="172"/>
      <c r="C27" s="172"/>
      <c r="D27" s="172"/>
      <c r="E27" s="172"/>
      <c r="F27" s="172"/>
      <c r="G27" s="172"/>
      <c r="H27" s="172"/>
      <c r="I27" s="172"/>
      <c r="J27" s="172"/>
      <c r="K27" s="172"/>
      <c r="L27" s="172"/>
    </row>
    <row r="28" spans="2:12" ht="12.75">
      <c r="B28" s="172"/>
      <c r="C28" s="172"/>
      <c r="D28" s="172"/>
      <c r="E28" s="172"/>
      <c r="F28" s="172"/>
      <c r="G28" s="172"/>
      <c r="H28" s="172"/>
      <c r="I28" s="172"/>
      <c r="J28" s="172"/>
      <c r="K28" s="172"/>
      <c r="L28" s="172"/>
    </row>
    <row r="29" spans="2:12" ht="12.75">
      <c r="B29" s="172"/>
      <c r="C29" s="172"/>
      <c r="D29" s="172"/>
      <c r="E29" s="172"/>
      <c r="F29" s="172"/>
      <c r="G29" s="172"/>
      <c r="H29" s="172"/>
      <c r="I29" s="172"/>
      <c r="J29" s="172"/>
      <c r="K29" s="172"/>
      <c r="L29" s="172"/>
    </row>
    <row r="30" spans="2:12" ht="12.75">
      <c r="B30" s="172"/>
      <c r="C30" s="172"/>
      <c r="D30" s="172"/>
      <c r="E30" s="172"/>
      <c r="F30" s="172"/>
      <c r="G30" s="172"/>
      <c r="H30" s="172"/>
      <c r="I30" s="172"/>
      <c r="J30" s="172"/>
      <c r="K30" s="172"/>
      <c r="L30" s="172"/>
    </row>
    <row r="31" spans="2:12" ht="12.75">
      <c r="B31" s="172"/>
      <c r="C31" s="172"/>
      <c r="D31" s="172"/>
      <c r="E31" s="172"/>
      <c r="F31" s="172"/>
      <c r="G31" s="172"/>
      <c r="H31" s="172"/>
      <c r="I31" s="172"/>
      <c r="J31" s="172"/>
      <c r="K31" s="172"/>
      <c r="L31" s="172"/>
    </row>
    <row r="32" spans="2:12" ht="12.75">
      <c r="B32" s="172"/>
      <c r="C32" s="172"/>
      <c r="D32" s="172"/>
      <c r="E32" s="172"/>
      <c r="F32" s="172"/>
      <c r="G32" s="172"/>
      <c r="H32" s="172"/>
      <c r="I32" s="172"/>
      <c r="J32" s="172"/>
      <c r="K32" s="172"/>
      <c r="L32" s="172"/>
    </row>
    <row r="33" spans="2:12" ht="12.75">
      <c r="B33" s="172"/>
      <c r="C33" s="172"/>
      <c r="D33" s="172"/>
      <c r="E33" s="172"/>
      <c r="F33" s="172"/>
      <c r="G33" s="172"/>
      <c r="H33" s="172"/>
      <c r="I33" s="172"/>
      <c r="J33" s="172"/>
      <c r="K33" s="172"/>
      <c r="L33" s="172"/>
    </row>
    <row r="34" spans="2:12" ht="12.75">
      <c r="B34" s="172"/>
      <c r="C34" s="172"/>
      <c r="D34" s="172"/>
      <c r="E34" s="172"/>
      <c r="F34" s="172"/>
      <c r="G34" s="172"/>
      <c r="H34" s="172"/>
      <c r="I34" s="172"/>
      <c r="J34" s="172"/>
      <c r="K34" s="172"/>
      <c r="L34" s="172"/>
    </row>
    <row r="35" spans="2:12" ht="12.75">
      <c r="B35" s="172"/>
      <c r="C35" s="172"/>
      <c r="D35" s="172"/>
      <c r="E35" s="172"/>
      <c r="F35" s="172"/>
      <c r="G35" s="172"/>
      <c r="H35" s="172"/>
      <c r="I35" s="172"/>
      <c r="J35" s="172"/>
      <c r="K35" s="172"/>
      <c r="L35" s="172"/>
    </row>
    <row r="36" spans="2:12" ht="12.75">
      <c r="B36" s="172"/>
      <c r="C36" s="172"/>
      <c r="D36" s="172"/>
      <c r="E36" s="172"/>
      <c r="F36" s="172"/>
      <c r="G36" s="172"/>
      <c r="H36" s="172"/>
      <c r="I36" s="172"/>
      <c r="J36" s="172"/>
      <c r="K36" s="172"/>
      <c r="L36" s="172"/>
    </row>
    <row r="37" spans="2:12" ht="12.75">
      <c r="B37" s="172"/>
      <c r="C37" s="172"/>
      <c r="D37" s="172"/>
      <c r="E37" s="172"/>
      <c r="F37" s="172"/>
      <c r="G37" s="172"/>
      <c r="H37" s="172"/>
      <c r="I37" s="172"/>
      <c r="J37" s="172"/>
      <c r="K37" s="172"/>
      <c r="L37" s="172"/>
    </row>
    <row r="38" spans="2:12" ht="12.75">
      <c r="B38" s="172"/>
      <c r="C38" s="172"/>
      <c r="D38" s="172"/>
      <c r="E38" s="172"/>
      <c r="F38" s="172"/>
      <c r="G38" s="172"/>
      <c r="H38" s="172"/>
      <c r="I38" s="172"/>
      <c r="J38" s="172"/>
      <c r="K38" s="172"/>
      <c r="L38" s="172"/>
    </row>
    <row r="39" spans="2:12" ht="12.75">
      <c r="B39" s="172"/>
      <c r="C39" s="172"/>
      <c r="D39" s="172"/>
      <c r="E39" s="172"/>
      <c r="F39" s="172"/>
      <c r="G39" s="172"/>
      <c r="H39" s="172"/>
      <c r="I39" s="172"/>
      <c r="J39" s="172"/>
      <c r="K39" s="172"/>
      <c r="L39" s="172"/>
    </row>
    <row r="40" spans="2:12" ht="12.75">
      <c r="B40" s="172"/>
      <c r="C40" s="172"/>
      <c r="D40" s="172"/>
      <c r="E40" s="172"/>
      <c r="F40" s="172"/>
      <c r="G40" s="172"/>
      <c r="H40" s="172"/>
      <c r="I40" s="172"/>
      <c r="J40" s="172"/>
      <c r="K40" s="172"/>
      <c r="L40" s="172"/>
    </row>
    <row r="41" spans="2:12" ht="12.75">
      <c r="B41" s="172"/>
      <c r="C41" s="172"/>
      <c r="D41" s="172"/>
      <c r="E41" s="172"/>
      <c r="F41" s="172"/>
      <c r="G41" s="172"/>
      <c r="H41" s="172"/>
      <c r="I41" s="172"/>
      <c r="J41" s="172"/>
      <c r="K41" s="172"/>
      <c r="L41" s="172"/>
    </row>
    <row r="42" spans="2:12" ht="12.75">
      <c r="B42" s="172"/>
      <c r="C42" s="172"/>
      <c r="D42" s="172"/>
      <c r="E42" s="172"/>
      <c r="F42" s="172"/>
      <c r="G42" s="172"/>
      <c r="H42" s="172"/>
      <c r="I42" s="172"/>
      <c r="J42" s="172"/>
      <c r="K42" s="172"/>
      <c r="L42" s="172"/>
    </row>
    <row r="43" spans="2:12" ht="12.75">
      <c r="B43" s="172"/>
      <c r="C43" s="172"/>
      <c r="D43" s="172"/>
      <c r="E43" s="172"/>
      <c r="F43" s="172"/>
      <c r="G43" s="172"/>
      <c r="H43" s="172"/>
      <c r="I43" s="172"/>
      <c r="J43" s="172"/>
      <c r="K43" s="172"/>
      <c r="L43" s="172"/>
    </row>
    <row r="44" spans="2:12" ht="12.75">
      <c r="B44" s="172"/>
      <c r="C44" s="172"/>
      <c r="D44" s="172"/>
      <c r="E44" s="172"/>
      <c r="F44" s="172"/>
      <c r="G44" s="172"/>
      <c r="H44" s="172"/>
      <c r="I44" s="172"/>
      <c r="J44" s="172"/>
      <c r="K44" s="172"/>
      <c r="L44" s="172"/>
    </row>
    <row r="45" spans="3:12" ht="12.75">
      <c r="C45" s="172"/>
      <c r="D45" s="172"/>
      <c r="E45" s="172"/>
      <c r="F45" s="172"/>
      <c r="G45" s="172"/>
      <c r="H45" s="172"/>
      <c r="I45" s="172"/>
      <c r="J45" s="172"/>
      <c r="K45" s="172"/>
      <c r="L45" s="172"/>
    </row>
    <row r="46" spans="2:12" ht="12.75">
      <c r="B46" s="172"/>
      <c r="C46" s="172"/>
      <c r="D46" s="172"/>
      <c r="E46" s="172"/>
      <c r="F46" s="172"/>
      <c r="G46" s="172"/>
      <c r="H46" s="172"/>
      <c r="I46" s="172"/>
      <c r="J46" s="172"/>
      <c r="K46" s="172"/>
      <c r="L46" s="172"/>
    </row>
    <row r="47" ht="12.75">
      <c r="B47" s="188" t="s">
        <v>141</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S48"/>
  <sheetViews>
    <sheetView zoomScale="90" zoomScaleNormal="90" zoomScalePageLayoutView="60" workbookViewId="0" topLeftCell="A1">
      <selection activeCell="M1" sqref="M1"/>
    </sheetView>
  </sheetViews>
  <sheetFormatPr defaultColWidth="10.8515625" defaultRowHeight="15"/>
  <cols>
    <col min="1" max="1" width="1.421875" style="28" customWidth="1"/>
    <col min="2" max="2" width="11.421875" style="28" customWidth="1"/>
    <col min="3" max="4" width="12.00390625" style="28" customWidth="1"/>
    <col min="5" max="5" width="14.8515625" style="28" customWidth="1"/>
    <col min="6" max="8" width="12.00390625" style="28" customWidth="1"/>
    <col min="9" max="9" width="13.7109375" style="28" customWidth="1"/>
    <col min="10" max="11" width="12.00390625" style="28" customWidth="1"/>
    <col min="12" max="12" width="10.8515625" style="28" customWidth="1"/>
    <col min="13" max="13" width="1.28515625" style="28" customWidth="1"/>
    <col min="14" max="16384" width="10.8515625" style="28" customWidth="1"/>
  </cols>
  <sheetData>
    <row r="1" ht="6.75" customHeight="1"/>
    <row r="2" spans="2:19" ht="12.75">
      <c r="B2" s="296" t="s">
        <v>153</v>
      </c>
      <c r="C2" s="296"/>
      <c r="D2" s="296"/>
      <c r="E2" s="296"/>
      <c r="F2" s="296"/>
      <c r="G2" s="296"/>
      <c r="H2" s="296"/>
      <c r="I2" s="296"/>
      <c r="J2" s="296"/>
      <c r="K2" s="296"/>
      <c r="L2" s="296"/>
      <c r="M2" s="145"/>
      <c r="N2" s="58" t="s">
        <v>166</v>
      </c>
      <c r="O2" s="44"/>
      <c r="P2" s="44"/>
      <c r="Q2" s="44"/>
      <c r="R2" s="44"/>
      <c r="S2" s="44"/>
    </row>
    <row r="3" spans="2:19" ht="12.75">
      <c r="B3" s="296" t="s">
        <v>48</v>
      </c>
      <c r="C3" s="296"/>
      <c r="D3" s="296"/>
      <c r="E3" s="296"/>
      <c r="F3" s="296"/>
      <c r="G3" s="296"/>
      <c r="H3" s="296"/>
      <c r="I3" s="296"/>
      <c r="J3" s="296"/>
      <c r="K3" s="296"/>
      <c r="L3" s="296"/>
      <c r="M3" s="145"/>
      <c r="N3" s="44"/>
      <c r="O3" s="44"/>
      <c r="P3" s="44"/>
      <c r="Q3" s="44"/>
      <c r="R3" s="44"/>
      <c r="S3" s="44"/>
    </row>
    <row r="4" spans="2:19" ht="15" customHeight="1">
      <c r="B4" s="296" t="s">
        <v>30</v>
      </c>
      <c r="C4" s="296"/>
      <c r="D4" s="296"/>
      <c r="E4" s="296"/>
      <c r="F4" s="296"/>
      <c r="G4" s="296"/>
      <c r="H4" s="296"/>
      <c r="I4" s="296"/>
      <c r="J4" s="296"/>
      <c r="K4" s="296"/>
      <c r="L4" s="296"/>
      <c r="M4" s="145"/>
      <c r="N4" s="44"/>
      <c r="O4" s="44"/>
      <c r="P4" s="44"/>
      <c r="Q4" s="44"/>
      <c r="R4" s="44"/>
      <c r="S4" s="44"/>
    </row>
    <row r="5" spans="2:19" ht="12.75">
      <c r="B5" s="2"/>
      <c r="C5" s="2"/>
      <c r="D5" s="2"/>
      <c r="E5" s="2"/>
      <c r="F5" s="2"/>
      <c r="G5" s="2"/>
      <c r="H5" s="2"/>
      <c r="I5" s="2"/>
      <c r="J5" s="2"/>
      <c r="K5" s="2"/>
      <c r="L5" s="2"/>
      <c r="M5" s="2"/>
      <c r="N5" s="2"/>
      <c r="O5" s="2"/>
      <c r="P5" s="2"/>
      <c r="Q5" s="2"/>
      <c r="R5" s="2"/>
      <c r="S5" s="2"/>
    </row>
    <row r="6" spans="2:19" ht="15" customHeight="1">
      <c r="B6" s="315" t="s">
        <v>13</v>
      </c>
      <c r="C6" s="4" t="s">
        <v>25</v>
      </c>
      <c r="D6" s="4" t="s">
        <v>25</v>
      </c>
      <c r="E6" s="4" t="s">
        <v>27</v>
      </c>
      <c r="F6" s="4" t="s">
        <v>25</v>
      </c>
      <c r="G6" s="4" t="s">
        <v>26</v>
      </c>
      <c r="H6" s="4" t="s">
        <v>26</v>
      </c>
      <c r="I6" s="4" t="s">
        <v>25</v>
      </c>
      <c r="J6" s="4" t="s">
        <v>25</v>
      </c>
      <c r="K6" s="4" t="s">
        <v>25</v>
      </c>
      <c r="L6" s="4" t="s">
        <v>173</v>
      </c>
      <c r="M6" s="1"/>
      <c r="N6" s="1"/>
      <c r="O6" s="1"/>
      <c r="P6" s="1"/>
      <c r="Q6" s="1"/>
      <c r="R6" s="1"/>
      <c r="S6" s="1"/>
    </row>
    <row r="7" spans="2:19" ht="15" customHeight="1">
      <c r="B7" s="316"/>
      <c r="C7" s="3" t="s">
        <v>24</v>
      </c>
      <c r="D7" s="3" t="s">
        <v>23</v>
      </c>
      <c r="E7" s="3" t="s">
        <v>22</v>
      </c>
      <c r="F7" s="3" t="s">
        <v>21</v>
      </c>
      <c r="G7" s="3" t="s">
        <v>20</v>
      </c>
      <c r="H7" s="3" t="s">
        <v>19</v>
      </c>
      <c r="I7" s="3" t="s">
        <v>18</v>
      </c>
      <c r="J7" s="3" t="s">
        <v>17</v>
      </c>
      <c r="K7" s="3" t="s">
        <v>16</v>
      </c>
      <c r="L7" s="3" t="s">
        <v>174</v>
      </c>
      <c r="M7" s="1"/>
      <c r="N7" s="1"/>
      <c r="O7" s="1"/>
      <c r="P7" s="1"/>
      <c r="Q7" s="1"/>
      <c r="R7" s="1"/>
      <c r="S7" s="1"/>
    </row>
    <row r="8" spans="2:19" ht="12.75" customHeight="1">
      <c r="B8" s="93" t="s">
        <v>11</v>
      </c>
      <c r="C8" s="113">
        <v>22.020369127516776</v>
      </c>
      <c r="D8" s="114">
        <v>14.461283783783784</v>
      </c>
      <c r="E8" s="114">
        <v>19.28257009345794</v>
      </c>
      <c r="F8" s="114">
        <v>16.780304054054053</v>
      </c>
      <c r="G8" s="114">
        <v>14.920527577937651</v>
      </c>
      <c r="H8" s="114">
        <v>19.960667938931298</v>
      </c>
      <c r="I8" s="114">
        <v>23.313738214087632</v>
      </c>
      <c r="J8" s="114"/>
      <c r="K8" s="114">
        <v>23.38645287228109</v>
      </c>
      <c r="L8" s="114"/>
      <c r="M8" s="114"/>
      <c r="N8" s="59"/>
      <c r="O8" s="59"/>
      <c r="P8" s="59"/>
      <c r="Q8" s="59"/>
      <c r="R8" s="59"/>
      <c r="S8" s="59"/>
    </row>
    <row r="9" spans="2:19" ht="12.75" customHeight="1">
      <c r="B9" s="93" t="s">
        <v>10</v>
      </c>
      <c r="C9" s="114">
        <v>20.42828413284133</v>
      </c>
      <c r="D9" s="114">
        <v>12.118067226890757</v>
      </c>
      <c r="E9" s="114">
        <v>15.59320293398533</v>
      </c>
      <c r="F9" s="114">
        <v>18.21232484076433</v>
      </c>
      <c r="G9" s="114">
        <v>14.86148051948052</v>
      </c>
      <c r="H9" s="114">
        <v>19.89370826010545</v>
      </c>
      <c r="I9" s="114">
        <v>19.841906666666667</v>
      </c>
      <c r="J9" s="114"/>
      <c r="K9" s="114">
        <v>22.54059472716125</v>
      </c>
      <c r="L9" s="114"/>
      <c r="M9" s="114"/>
      <c r="N9" s="59"/>
      <c r="O9" s="59"/>
      <c r="P9" s="59"/>
      <c r="Q9" s="59"/>
      <c r="R9" s="59"/>
      <c r="S9" s="59"/>
    </row>
    <row r="10" spans="2:19" ht="12.75" customHeight="1">
      <c r="B10" s="93" t="s">
        <v>9</v>
      </c>
      <c r="C10" s="114">
        <v>20.3</v>
      </c>
      <c r="D10" s="114">
        <v>12.5</v>
      </c>
      <c r="E10" s="114">
        <v>15.84</v>
      </c>
      <c r="F10" s="114">
        <v>19</v>
      </c>
      <c r="G10" s="114">
        <v>15.05</v>
      </c>
      <c r="H10" s="114">
        <v>20.05</v>
      </c>
      <c r="I10" s="114">
        <v>18</v>
      </c>
      <c r="J10" s="114"/>
      <c r="K10" s="114">
        <v>22.72</v>
      </c>
      <c r="L10" s="114"/>
      <c r="M10" s="114"/>
      <c r="N10" s="59"/>
      <c r="O10" s="59"/>
      <c r="P10" s="59"/>
      <c r="Q10" s="59"/>
      <c r="R10" s="59"/>
      <c r="S10" s="59"/>
    </row>
    <row r="11" spans="2:19" ht="12.75" customHeight="1">
      <c r="B11" s="93" t="s">
        <v>8</v>
      </c>
      <c r="C11" s="114">
        <v>21.48</v>
      </c>
      <c r="D11" s="114">
        <v>16.5</v>
      </c>
      <c r="E11" s="114">
        <v>13.26</v>
      </c>
      <c r="F11" s="114">
        <v>20.04</v>
      </c>
      <c r="G11" s="114">
        <v>15.16</v>
      </c>
      <c r="H11" s="114">
        <v>20.27</v>
      </c>
      <c r="I11" s="114">
        <v>20.57</v>
      </c>
      <c r="J11" s="93"/>
      <c r="K11" s="114">
        <v>22.380000000000003</v>
      </c>
      <c r="L11" s="114"/>
      <c r="M11" s="114"/>
      <c r="N11" s="59"/>
      <c r="O11" s="59"/>
      <c r="P11" s="59"/>
      <c r="Q11" s="59"/>
      <c r="R11" s="59"/>
      <c r="S11" s="59"/>
    </row>
    <row r="12" spans="2:19" ht="12.75" customHeight="1">
      <c r="B12" s="93" t="s">
        <v>7</v>
      </c>
      <c r="C12" s="114">
        <v>21.55</v>
      </c>
      <c r="D12" s="114">
        <v>16.75</v>
      </c>
      <c r="E12" s="114">
        <v>14.86</v>
      </c>
      <c r="F12" s="114">
        <v>12.98</v>
      </c>
      <c r="G12" s="114">
        <v>16.94</v>
      </c>
      <c r="H12" s="114">
        <v>19.95</v>
      </c>
      <c r="I12" s="114">
        <v>24.81</v>
      </c>
      <c r="J12" s="93"/>
      <c r="K12" s="114">
        <v>25.82</v>
      </c>
      <c r="L12" s="114"/>
      <c r="M12" s="114"/>
      <c r="N12" s="59"/>
      <c r="O12" s="59"/>
      <c r="P12" s="59"/>
      <c r="Q12" s="59"/>
      <c r="R12" s="59"/>
      <c r="S12" s="59"/>
    </row>
    <row r="13" spans="2:19" ht="12.75" customHeight="1">
      <c r="B13" s="93" t="s">
        <v>6</v>
      </c>
      <c r="C13" s="114">
        <v>17.426408798813643</v>
      </c>
      <c r="D13" s="114">
        <v>9.337508813376187</v>
      </c>
      <c r="E13" s="114">
        <v>16.623426967364942</v>
      </c>
      <c r="F13" s="114">
        <v>13.281982350534744</v>
      </c>
      <c r="G13" s="114">
        <v>13.350154657230894</v>
      </c>
      <c r="H13" s="114">
        <v>11.576870309860222</v>
      </c>
      <c r="I13" s="114">
        <v>15.118167139676645</v>
      </c>
      <c r="J13" s="114">
        <v>18.236673129705636</v>
      </c>
      <c r="K13" s="114">
        <v>19.057086368736975</v>
      </c>
      <c r="L13" s="114"/>
      <c r="M13" s="114"/>
      <c r="N13" s="59"/>
      <c r="O13" s="59"/>
      <c r="P13" s="59"/>
      <c r="Q13" s="59"/>
      <c r="R13" s="59"/>
      <c r="S13" s="59"/>
    </row>
    <row r="14" spans="2:19" ht="12.75" customHeight="1">
      <c r="B14" s="93" t="s">
        <v>5</v>
      </c>
      <c r="C14" s="114">
        <v>19</v>
      </c>
      <c r="D14" s="114">
        <v>13.6</v>
      </c>
      <c r="E14" s="114">
        <v>15.330000000000002</v>
      </c>
      <c r="F14" s="114">
        <v>17</v>
      </c>
      <c r="G14" s="114">
        <v>17.07</v>
      </c>
      <c r="H14" s="114">
        <v>16.7</v>
      </c>
      <c r="I14" s="114">
        <v>14.88</v>
      </c>
      <c r="J14" s="114">
        <v>20.43</v>
      </c>
      <c r="K14" s="114">
        <v>21.03</v>
      </c>
      <c r="L14" s="114"/>
      <c r="M14" s="114"/>
      <c r="N14" s="59"/>
      <c r="O14" s="59"/>
      <c r="P14" s="59"/>
      <c r="Q14" s="59"/>
      <c r="R14" s="59"/>
      <c r="S14" s="59"/>
    </row>
    <row r="15" spans="2:19" ht="12.75" customHeight="1">
      <c r="B15" s="93" t="s">
        <v>4</v>
      </c>
      <c r="C15" s="114">
        <v>17.22</v>
      </c>
      <c r="D15" s="114">
        <v>13.780000000000001</v>
      </c>
      <c r="E15" s="114">
        <v>19.23</v>
      </c>
      <c r="F15" s="114">
        <v>14.49</v>
      </c>
      <c r="G15" s="114">
        <v>14.62</v>
      </c>
      <c r="H15" s="114">
        <v>15.63</v>
      </c>
      <c r="I15" s="114">
        <v>19.71</v>
      </c>
      <c r="J15" s="114">
        <v>26.630000000000003</v>
      </c>
      <c r="K15" s="114">
        <v>25.910000000000004</v>
      </c>
      <c r="L15" s="114"/>
      <c r="M15" s="114"/>
      <c r="N15" s="59"/>
      <c r="O15" s="59"/>
      <c r="P15" s="59"/>
      <c r="Q15" s="59"/>
      <c r="R15" s="59"/>
      <c r="S15" s="59"/>
    </row>
    <row r="16" spans="2:19" ht="12.75" customHeight="1">
      <c r="B16" s="93" t="s">
        <v>3</v>
      </c>
      <c r="C16" s="114">
        <v>22.94</v>
      </c>
      <c r="D16" s="114">
        <v>26.330000000000002</v>
      </c>
      <c r="E16" s="114">
        <v>24.669999999999998</v>
      </c>
      <c r="F16" s="114">
        <v>19.36</v>
      </c>
      <c r="G16" s="114">
        <v>12.52</v>
      </c>
      <c r="H16" s="114">
        <v>18.490000000000002</v>
      </c>
      <c r="I16" s="114">
        <v>18.830000000000002</v>
      </c>
      <c r="J16" s="114">
        <v>33.1</v>
      </c>
      <c r="K16" s="114">
        <v>29.53</v>
      </c>
      <c r="L16" s="114"/>
      <c r="M16" s="114"/>
      <c r="N16" s="59"/>
      <c r="O16" s="59"/>
      <c r="P16" s="59"/>
      <c r="Q16" s="59"/>
      <c r="R16" s="59"/>
      <c r="S16" s="59"/>
    </row>
    <row r="17" spans="2:19" ht="12.75" customHeight="1">
      <c r="B17" s="93" t="s">
        <v>2</v>
      </c>
      <c r="C17" s="114">
        <v>23.54</v>
      </c>
      <c r="D17" s="114">
        <v>20.52</v>
      </c>
      <c r="E17" s="114">
        <v>21.1</v>
      </c>
      <c r="F17" s="114">
        <v>17.82</v>
      </c>
      <c r="G17" s="114">
        <v>24.35</v>
      </c>
      <c r="H17" s="114">
        <v>27.26</v>
      </c>
      <c r="I17" s="114">
        <v>34.69</v>
      </c>
      <c r="J17" s="114">
        <v>37.019999999999996</v>
      </c>
      <c r="K17" s="114">
        <v>42.55</v>
      </c>
      <c r="L17" s="114"/>
      <c r="M17" s="114"/>
      <c r="N17" s="59"/>
      <c r="O17" s="59"/>
      <c r="P17" s="59"/>
      <c r="Q17" s="59"/>
      <c r="R17" s="59"/>
      <c r="S17" s="59"/>
    </row>
    <row r="18" spans="2:19" ht="12.75" customHeight="1">
      <c r="B18" s="93" t="s">
        <v>127</v>
      </c>
      <c r="C18" s="114">
        <v>22.02</v>
      </c>
      <c r="D18" s="114">
        <v>11.26</v>
      </c>
      <c r="E18" s="114">
        <v>24.48</v>
      </c>
      <c r="F18" s="114">
        <v>15.260000000000002</v>
      </c>
      <c r="G18" s="114">
        <v>16.580000000000002</v>
      </c>
      <c r="H18" s="114">
        <v>16.84</v>
      </c>
      <c r="I18" s="114">
        <v>26.2</v>
      </c>
      <c r="J18" s="114">
        <v>36.230000000000004</v>
      </c>
      <c r="K18" s="114">
        <v>37.019999999999996</v>
      </c>
      <c r="L18" s="114"/>
      <c r="M18" s="114"/>
      <c r="N18" s="59"/>
      <c r="O18" s="59"/>
      <c r="P18" s="59"/>
      <c r="Q18" s="59"/>
      <c r="R18" s="59"/>
      <c r="S18" s="59"/>
    </row>
    <row r="19" spans="2:19" ht="12.75" customHeight="1">
      <c r="B19" s="93" t="s">
        <v>136</v>
      </c>
      <c r="C19" s="114">
        <v>20.37043201224156</v>
      </c>
      <c r="D19" s="114">
        <v>14.861034346434494</v>
      </c>
      <c r="E19" s="114">
        <v>22.069840622540045</v>
      </c>
      <c r="F19" s="114">
        <v>20.40363304091236</v>
      </c>
      <c r="G19" s="114">
        <v>22.892935432721355</v>
      </c>
      <c r="H19" s="114">
        <v>18.231266095438755</v>
      </c>
      <c r="I19" s="114">
        <v>21.75681235539536</v>
      </c>
      <c r="J19" s="114">
        <v>22.80581042314713</v>
      </c>
      <c r="K19" s="114">
        <v>33.98124349810817</v>
      </c>
      <c r="L19" s="114"/>
      <c r="M19" s="114"/>
      <c r="N19" s="59"/>
      <c r="O19" s="59"/>
      <c r="P19" s="59"/>
      <c r="Q19" s="59"/>
      <c r="R19" s="59"/>
      <c r="S19" s="59"/>
    </row>
    <row r="20" spans="2:19" ht="12.75" customHeight="1">
      <c r="B20" s="93" t="s">
        <v>159</v>
      </c>
      <c r="C20" s="114">
        <v>21.5</v>
      </c>
      <c r="D20" s="114">
        <v>12.209999999999999</v>
      </c>
      <c r="E20" s="114">
        <v>23.61</v>
      </c>
      <c r="F20" s="114">
        <v>12.64</v>
      </c>
      <c r="G20" s="114">
        <v>12.79</v>
      </c>
      <c r="H20" s="114">
        <v>15.45</v>
      </c>
      <c r="I20" s="114">
        <v>20.84</v>
      </c>
      <c r="J20" s="114">
        <v>25.14</v>
      </c>
      <c r="K20" s="114">
        <v>31.990000000000002</v>
      </c>
      <c r="L20" s="114">
        <v>9.120669577874818</v>
      </c>
      <c r="M20" s="114"/>
      <c r="N20" s="59"/>
      <c r="O20" s="59"/>
      <c r="P20" s="59"/>
      <c r="Q20" s="59"/>
      <c r="R20" s="59"/>
      <c r="S20" s="59"/>
    </row>
    <row r="21" spans="2:19" ht="12.75" customHeight="1">
      <c r="B21" s="141" t="s">
        <v>218</v>
      </c>
      <c r="C21" s="193">
        <v>23.15</v>
      </c>
      <c r="D21" s="193">
        <v>15.08</v>
      </c>
      <c r="E21" s="193">
        <v>22.86</v>
      </c>
      <c r="F21" s="193">
        <v>16.31</v>
      </c>
      <c r="G21" s="193">
        <v>16.44</v>
      </c>
      <c r="H21" s="193">
        <v>15.78</v>
      </c>
      <c r="I21" s="193">
        <v>18.21</v>
      </c>
      <c r="J21" s="193">
        <v>17.8</v>
      </c>
      <c r="K21" s="193">
        <v>25.64</v>
      </c>
      <c r="L21" s="193">
        <v>9.12</v>
      </c>
      <c r="M21" s="113"/>
      <c r="N21" s="233"/>
      <c r="O21" s="59"/>
      <c r="P21" s="59"/>
      <c r="Q21" s="59"/>
      <c r="R21" s="59"/>
      <c r="S21" s="59"/>
    </row>
    <row r="22" spans="2:11" ht="12.75" customHeight="1">
      <c r="B22" s="35" t="s">
        <v>141</v>
      </c>
      <c r="C22" s="60"/>
      <c r="D22" s="60"/>
      <c r="E22" s="60"/>
      <c r="F22" s="60"/>
      <c r="G22" s="60"/>
      <c r="H22" s="60"/>
      <c r="I22" s="60"/>
      <c r="J22" s="60"/>
      <c r="K22" s="60"/>
    </row>
    <row r="23" spans="2:11" ht="12.75">
      <c r="B23" s="2"/>
      <c r="C23" s="2"/>
      <c r="D23" s="2"/>
      <c r="E23" s="2"/>
      <c r="F23" s="2"/>
      <c r="G23" s="2"/>
      <c r="H23" s="2"/>
      <c r="I23" s="2"/>
      <c r="J23" s="2"/>
      <c r="K23" s="2"/>
    </row>
    <row r="24" ht="12.75">
      <c r="Q24" s="2"/>
    </row>
    <row r="28" ht="12.75">
      <c r="P28" s="2"/>
    </row>
    <row r="43" ht="12.75">
      <c r="N43" s="2"/>
    </row>
    <row r="45" ht="12.75">
      <c r="B45" s="62" t="s">
        <v>176</v>
      </c>
    </row>
    <row r="48" spans="3:12" ht="12.75">
      <c r="C48" s="231"/>
      <c r="D48" s="231"/>
      <c r="E48" s="231"/>
      <c r="F48" s="231"/>
      <c r="G48" s="231"/>
      <c r="H48" s="231"/>
      <c r="I48" s="231"/>
      <c r="J48" s="231"/>
      <c r="K48" s="231"/>
      <c r="L48" s="231"/>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N43"/>
  <sheetViews>
    <sheetView zoomScale="80" zoomScaleNormal="80" zoomScalePageLayoutView="70" workbookViewId="0" topLeftCell="A1">
      <selection activeCell="N13" sqref="N13"/>
    </sheetView>
  </sheetViews>
  <sheetFormatPr defaultColWidth="10.8515625" defaultRowHeight="15"/>
  <cols>
    <col min="1" max="1" width="1.421875" style="45" customWidth="1"/>
    <col min="2" max="2" width="15.8515625" style="45" customWidth="1"/>
    <col min="3" max="3" width="23.00390625" style="45" customWidth="1"/>
    <col min="4" max="4" width="9.8515625" style="45" bestFit="1" customWidth="1"/>
    <col min="5" max="6" width="10.421875" style="45" customWidth="1"/>
    <col min="7" max="7" width="10.57421875" style="45" customWidth="1"/>
    <col min="8" max="9" width="11.28125" style="45" customWidth="1"/>
    <col min="10" max="10" width="11.00390625" style="45" customWidth="1"/>
    <col min="11" max="11" width="10.00390625" style="45" customWidth="1"/>
    <col min="12" max="12" width="2.140625" style="45" customWidth="1"/>
    <col min="13" max="13" width="10.8515625" style="45" customWidth="1"/>
    <col min="14" max="14" width="13.57421875" style="45" customWidth="1"/>
    <col min="15" max="16384" width="10.8515625" style="45" customWidth="1"/>
  </cols>
  <sheetData>
    <row r="1" ht="5.25" customHeight="1"/>
    <row r="2" spans="2:13" ht="12.75">
      <c r="B2" s="327" t="s">
        <v>156</v>
      </c>
      <c r="C2" s="328"/>
      <c r="D2" s="328"/>
      <c r="E2" s="328"/>
      <c r="F2" s="328"/>
      <c r="G2" s="328"/>
      <c r="H2" s="328"/>
      <c r="I2" s="328"/>
      <c r="J2" s="328"/>
      <c r="K2" s="329"/>
      <c r="L2" s="159"/>
      <c r="M2" s="58" t="s">
        <v>166</v>
      </c>
    </row>
    <row r="3" spans="2:12" ht="12.75">
      <c r="B3" s="333" t="s">
        <v>72</v>
      </c>
      <c r="C3" s="334" t="s">
        <v>73</v>
      </c>
      <c r="D3" s="330" t="s">
        <v>74</v>
      </c>
      <c r="E3" s="331"/>
      <c r="F3" s="331"/>
      <c r="G3" s="332"/>
      <c r="H3" s="330" t="s">
        <v>75</v>
      </c>
      <c r="I3" s="331"/>
      <c r="J3" s="331"/>
      <c r="K3" s="332"/>
      <c r="L3" s="159"/>
    </row>
    <row r="4" spans="2:13" ht="27.75" customHeight="1">
      <c r="B4" s="333"/>
      <c r="C4" s="334"/>
      <c r="D4" s="46" t="s">
        <v>187</v>
      </c>
      <c r="E4" s="47" t="s">
        <v>230</v>
      </c>
      <c r="F4" s="47" t="s">
        <v>231</v>
      </c>
      <c r="G4" s="48" t="s">
        <v>45</v>
      </c>
      <c r="H4" s="46" t="str">
        <f>+D4</f>
        <v>2014</v>
      </c>
      <c r="I4" s="49" t="str">
        <f>+E4</f>
        <v>Ene-ago 2014</v>
      </c>
      <c r="J4" s="49" t="str">
        <f>+F4</f>
        <v>Ene-ago 2015</v>
      </c>
      <c r="K4" s="50" t="s">
        <v>45</v>
      </c>
      <c r="L4" s="160"/>
      <c r="M4" s="54"/>
    </row>
    <row r="5" spans="2:14" ht="12.75" customHeight="1">
      <c r="B5" s="318" t="s">
        <v>94</v>
      </c>
      <c r="C5" s="85" t="s">
        <v>95</v>
      </c>
      <c r="D5" s="51">
        <v>216585.41</v>
      </c>
      <c r="E5" s="52">
        <v>132345.96</v>
      </c>
      <c r="F5" s="52">
        <v>159135.37</v>
      </c>
      <c r="G5" s="53">
        <v>20.241955251221878</v>
      </c>
      <c r="H5" s="51">
        <v>835262.22</v>
      </c>
      <c r="I5" s="52">
        <v>513515.17</v>
      </c>
      <c r="J5" s="52">
        <v>641042.85</v>
      </c>
      <c r="K5" s="53">
        <v>24.834257574123853</v>
      </c>
      <c r="L5" s="161"/>
      <c r="N5" s="245">
        <f>+J5-I5</f>
        <v>127527.68</v>
      </c>
    </row>
    <row r="6" spans="2:14" ht="12.75">
      <c r="B6" s="319"/>
      <c r="C6" s="119" t="s">
        <v>80</v>
      </c>
      <c r="D6" s="55">
        <v>47040</v>
      </c>
      <c r="E6" s="56">
        <v>47040</v>
      </c>
      <c r="F6" s="56">
        <v>228869.2</v>
      </c>
      <c r="G6" s="57">
        <v>386.54166666666663</v>
      </c>
      <c r="H6" s="55">
        <v>510300</v>
      </c>
      <c r="I6" s="56">
        <v>510300</v>
      </c>
      <c r="J6" s="56">
        <v>1515513.55</v>
      </c>
      <c r="K6" s="57">
        <v>196.98482265334118</v>
      </c>
      <c r="L6" s="161"/>
      <c r="N6" s="245">
        <f aca="true" t="shared" si="0" ref="N6:N42">+J6-I6</f>
        <v>1005213.55</v>
      </c>
    </row>
    <row r="7" spans="2:14" ht="12.75" customHeight="1">
      <c r="B7" s="319"/>
      <c r="C7" s="119" t="s">
        <v>93</v>
      </c>
      <c r="D7" s="55">
        <v>18857.86</v>
      </c>
      <c r="E7" s="56">
        <v>18754.96</v>
      </c>
      <c r="F7" s="56">
        <v>10312.99</v>
      </c>
      <c r="G7" s="57">
        <v>-45.011932843365166</v>
      </c>
      <c r="H7" s="55">
        <v>169612.14</v>
      </c>
      <c r="I7" s="56">
        <v>168844.45</v>
      </c>
      <c r="J7" s="56">
        <v>55749.63</v>
      </c>
      <c r="K7" s="57">
        <v>-66.98166270789476</v>
      </c>
      <c r="L7" s="161"/>
      <c r="N7" s="245">
        <f t="shared" si="0"/>
        <v>-113094.82</v>
      </c>
    </row>
    <row r="8" spans="2:14" ht="12.75" customHeight="1">
      <c r="B8" s="319"/>
      <c r="C8" s="119" t="s">
        <v>88</v>
      </c>
      <c r="D8" s="55">
        <v>14675</v>
      </c>
      <c r="E8" s="56">
        <v>0</v>
      </c>
      <c r="F8" s="56">
        <v>0</v>
      </c>
      <c r="G8" s="57" t="s">
        <v>207</v>
      </c>
      <c r="H8" s="55">
        <v>46470.51</v>
      </c>
      <c r="I8" s="56">
        <v>0</v>
      </c>
      <c r="J8" s="56">
        <v>0</v>
      </c>
      <c r="K8" s="57" t="s">
        <v>207</v>
      </c>
      <c r="L8" s="161"/>
      <c r="N8" s="245">
        <f t="shared" si="0"/>
        <v>0</v>
      </c>
    </row>
    <row r="9" spans="2:14" ht="12.75">
      <c r="B9" s="319"/>
      <c r="C9" s="119" t="s">
        <v>78</v>
      </c>
      <c r="D9" s="55">
        <v>6845.44</v>
      </c>
      <c r="E9" s="56">
        <v>6845.44</v>
      </c>
      <c r="F9" s="56">
        <v>2587.9</v>
      </c>
      <c r="G9" s="57">
        <v>-62.19527159685864</v>
      </c>
      <c r="H9" s="55">
        <v>43681.71</v>
      </c>
      <c r="I9" s="56">
        <v>43681.71</v>
      </c>
      <c r="J9" s="56">
        <v>9589.1</v>
      </c>
      <c r="K9" s="57">
        <v>-78.04779162720507</v>
      </c>
      <c r="L9" s="161"/>
      <c r="N9" s="245">
        <f t="shared" si="0"/>
        <v>-34092.61</v>
      </c>
    </row>
    <row r="10" spans="2:14" ht="12.75">
      <c r="B10" s="319"/>
      <c r="C10" s="119" t="s">
        <v>90</v>
      </c>
      <c r="D10" s="55">
        <v>777</v>
      </c>
      <c r="E10" s="56">
        <v>777</v>
      </c>
      <c r="F10" s="56">
        <v>2753.8</v>
      </c>
      <c r="G10" s="57">
        <v>254.41441441441444</v>
      </c>
      <c r="H10" s="55">
        <v>5068.43</v>
      </c>
      <c r="I10" s="56">
        <v>5068.43</v>
      </c>
      <c r="J10" s="56">
        <v>19158.26</v>
      </c>
      <c r="K10" s="57">
        <v>277.99200146791014</v>
      </c>
      <c r="L10" s="161"/>
      <c r="N10" s="245">
        <f t="shared" si="0"/>
        <v>14089.829999999998</v>
      </c>
    </row>
    <row r="11" spans="2:14" ht="12.75">
      <c r="B11" s="319"/>
      <c r="C11" s="119" t="s">
        <v>126</v>
      </c>
      <c r="D11" s="55">
        <v>30.48</v>
      </c>
      <c r="E11" s="56">
        <v>0</v>
      </c>
      <c r="F11" s="56">
        <v>91.2</v>
      </c>
      <c r="G11" s="57" t="s">
        <v>207</v>
      </c>
      <c r="H11" s="55">
        <v>492.72</v>
      </c>
      <c r="I11" s="56">
        <v>0</v>
      </c>
      <c r="J11" s="56">
        <v>1260.56</v>
      </c>
      <c r="K11" s="57" t="s">
        <v>207</v>
      </c>
      <c r="L11" s="161"/>
      <c r="N11" s="245">
        <f t="shared" si="0"/>
        <v>1260.56</v>
      </c>
    </row>
    <row r="12" spans="2:14" ht="12.75">
      <c r="B12" s="319"/>
      <c r="C12" s="119" t="s">
        <v>98</v>
      </c>
      <c r="D12" s="55">
        <v>0</v>
      </c>
      <c r="E12" s="56">
        <v>0</v>
      </c>
      <c r="F12" s="56">
        <v>826.4</v>
      </c>
      <c r="G12" s="57" t="s">
        <v>207</v>
      </c>
      <c r="H12" s="55">
        <v>0</v>
      </c>
      <c r="I12" s="56">
        <v>0</v>
      </c>
      <c r="J12" s="56">
        <v>4804.8</v>
      </c>
      <c r="K12" s="57" t="s">
        <v>207</v>
      </c>
      <c r="L12" s="161"/>
      <c r="N12" s="245">
        <f t="shared" si="0"/>
        <v>4804.8</v>
      </c>
    </row>
    <row r="13" spans="2:14" ht="12.75">
      <c r="B13" s="319"/>
      <c r="C13" s="119" t="s">
        <v>224</v>
      </c>
      <c r="D13" s="55">
        <v>0</v>
      </c>
      <c r="E13" s="56">
        <v>0</v>
      </c>
      <c r="F13" s="56">
        <v>509.6</v>
      </c>
      <c r="G13" s="57" t="s">
        <v>207</v>
      </c>
      <c r="H13" s="55">
        <v>0</v>
      </c>
      <c r="I13" s="56">
        <v>0</v>
      </c>
      <c r="J13" s="56">
        <v>3562</v>
      </c>
      <c r="K13" s="57" t="s">
        <v>207</v>
      </c>
      <c r="L13" s="162"/>
      <c r="N13" s="245">
        <f t="shared" si="0"/>
        <v>3562</v>
      </c>
    </row>
    <row r="14" spans="2:14" ht="12.75" customHeight="1">
      <c r="B14" s="319"/>
      <c r="C14" s="119" t="s">
        <v>219</v>
      </c>
      <c r="D14" s="55">
        <v>0</v>
      </c>
      <c r="E14" s="56">
        <v>0</v>
      </c>
      <c r="F14" s="56">
        <v>25.56</v>
      </c>
      <c r="G14" s="57" t="s">
        <v>207</v>
      </c>
      <c r="H14" s="55">
        <v>0</v>
      </c>
      <c r="I14" s="56">
        <v>0</v>
      </c>
      <c r="J14" s="56">
        <v>648</v>
      </c>
      <c r="K14" s="57" t="s">
        <v>207</v>
      </c>
      <c r="L14" s="161"/>
      <c r="N14" s="245">
        <f t="shared" si="0"/>
        <v>648</v>
      </c>
    </row>
    <row r="15" spans="2:14" ht="12.75">
      <c r="B15" s="319"/>
      <c r="C15" s="120" t="s">
        <v>106</v>
      </c>
      <c r="D15" s="121">
        <v>0</v>
      </c>
      <c r="E15" s="89">
        <v>0</v>
      </c>
      <c r="F15" s="89">
        <v>20</v>
      </c>
      <c r="G15" s="220" t="s">
        <v>207</v>
      </c>
      <c r="H15" s="121">
        <v>0</v>
      </c>
      <c r="I15" s="89">
        <v>0</v>
      </c>
      <c r="J15" s="89">
        <v>100</v>
      </c>
      <c r="K15" s="220" t="s">
        <v>207</v>
      </c>
      <c r="L15" s="161"/>
      <c r="N15" s="245">
        <f t="shared" si="0"/>
        <v>100</v>
      </c>
    </row>
    <row r="16" spans="2:14" ht="12.75">
      <c r="B16" s="180" t="s">
        <v>119</v>
      </c>
      <c r="C16" s="181"/>
      <c r="D16" s="80">
        <v>304811.19</v>
      </c>
      <c r="E16" s="81">
        <v>205763.36</v>
      </c>
      <c r="F16" s="81">
        <v>405132.01999999996</v>
      </c>
      <c r="G16" s="82">
        <v>96.89220665914475</v>
      </c>
      <c r="H16" s="81">
        <v>1610887.73</v>
      </c>
      <c r="I16" s="81">
        <v>1241409.76</v>
      </c>
      <c r="J16" s="81">
        <v>2251428.75</v>
      </c>
      <c r="K16" s="82">
        <v>81.36064517488568</v>
      </c>
      <c r="L16" s="162"/>
      <c r="N16" s="245">
        <f t="shared" si="0"/>
        <v>1010018.99</v>
      </c>
    </row>
    <row r="17" spans="2:14" ht="12.75" customHeight="1">
      <c r="B17" s="318" t="s">
        <v>137</v>
      </c>
      <c r="C17" s="83" t="s">
        <v>77</v>
      </c>
      <c r="D17" s="51">
        <v>350000</v>
      </c>
      <c r="E17" s="52">
        <v>325000</v>
      </c>
      <c r="F17" s="52">
        <v>525000</v>
      </c>
      <c r="G17" s="53">
        <v>61.53846153846154</v>
      </c>
      <c r="H17" s="52">
        <v>381350</v>
      </c>
      <c r="I17" s="52">
        <v>358850</v>
      </c>
      <c r="J17" s="52">
        <v>535050</v>
      </c>
      <c r="K17" s="53">
        <v>49.1012958060471</v>
      </c>
      <c r="L17" s="161"/>
      <c r="N17" s="245">
        <f t="shared" si="0"/>
        <v>176200</v>
      </c>
    </row>
    <row r="18" spans="2:14" ht="12.75">
      <c r="B18" s="319"/>
      <c r="C18" s="84" t="s">
        <v>84</v>
      </c>
      <c r="D18" s="55">
        <v>216000</v>
      </c>
      <c r="E18" s="56">
        <v>216000</v>
      </c>
      <c r="F18" s="56">
        <v>192000</v>
      </c>
      <c r="G18" s="57">
        <v>-11.111111111111116</v>
      </c>
      <c r="H18" s="56">
        <v>248400</v>
      </c>
      <c r="I18" s="56">
        <v>248400</v>
      </c>
      <c r="J18" s="56">
        <v>220800</v>
      </c>
      <c r="K18" s="57">
        <v>-11.111111111111116</v>
      </c>
      <c r="L18" s="161"/>
      <c r="N18" s="245">
        <f t="shared" si="0"/>
        <v>-27600</v>
      </c>
    </row>
    <row r="19" spans="2:14" ht="12.75">
      <c r="B19" s="320"/>
      <c r="C19" s="84" t="s">
        <v>233</v>
      </c>
      <c r="D19" s="55">
        <v>25000</v>
      </c>
      <c r="E19" s="56">
        <v>0</v>
      </c>
      <c r="F19" s="56">
        <v>0</v>
      </c>
      <c r="G19" s="220" t="s">
        <v>207</v>
      </c>
      <c r="H19" s="56">
        <v>26250</v>
      </c>
      <c r="I19" s="56">
        <v>0</v>
      </c>
      <c r="J19" s="56">
        <v>0</v>
      </c>
      <c r="K19" s="220" t="s">
        <v>207</v>
      </c>
      <c r="L19" s="161"/>
      <c r="N19" s="245">
        <f t="shared" si="0"/>
        <v>0</v>
      </c>
    </row>
    <row r="20" spans="2:14" ht="12.75">
      <c r="B20" s="180" t="s">
        <v>138</v>
      </c>
      <c r="C20" s="181"/>
      <c r="D20" s="80">
        <v>591000</v>
      </c>
      <c r="E20" s="81">
        <v>541000</v>
      </c>
      <c r="F20" s="81">
        <v>717000</v>
      </c>
      <c r="G20" s="53">
        <v>32.532347504621065</v>
      </c>
      <c r="H20" s="81">
        <v>656000</v>
      </c>
      <c r="I20" s="81">
        <v>607250</v>
      </c>
      <c r="J20" s="81">
        <v>755850</v>
      </c>
      <c r="K20" s="53">
        <v>24.470975710168787</v>
      </c>
      <c r="L20" s="161"/>
      <c r="N20" s="245">
        <f t="shared" si="0"/>
        <v>148600</v>
      </c>
    </row>
    <row r="21" spans="2:14" ht="12.75">
      <c r="B21" s="324" t="s">
        <v>89</v>
      </c>
      <c r="C21" s="83" t="s">
        <v>95</v>
      </c>
      <c r="D21" s="51">
        <v>432700</v>
      </c>
      <c r="E21" s="52">
        <v>382700</v>
      </c>
      <c r="F21" s="52">
        <v>197375</v>
      </c>
      <c r="G21" s="53">
        <v>-48.425659785732954</v>
      </c>
      <c r="H21" s="52">
        <v>189671.73</v>
      </c>
      <c r="I21" s="52">
        <v>161671.73</v>
      </c>
      <c r="J21" s="52">
        <v>132348.2</v>
      </c>
      <c r="K21" s="53">
        <v>-18.13769791416223</v>
      </c>
      <c r="L21" s="161"/>
      <c r="N21" s="245">
        <f t="shared" si="0"/>
        <v>-29323.53</v>
      </c>
    </row>
    <row r="22" spans="2:14" ht="12.75">
      <c r="B22" s="325"/>
      <c r="C22" s="119" t="s">
        <v>126</v>
      </c>
      <c r="D22" s="55">
        <v>3000</v>
      </c>
      <c r="E22" s="56">
        <v>0</v>
      </c>
      <c r="F22" s="56">
        <v>600</v>
      </c>
      <c r="G22" s="57" t="s">
        <v>207</v>
      </c>
      <c r="H22" s="56">
        <v>3240</v>
      </c>
      <c r="I22" s="56">
        <v>0</v>
      </c>
      <c r="J22" s="56">
        <v>1092</v>
      </c>
      <c r="K22" s="57" t="s">
        <v>207</v>
      </c>
      <c r="L22" s="161"/>
      <c r="N22" s="245">
        <f t="shared" si="0"/>
        <v>1092</v>
      </c>
    </row>
    <row r="23" spans="2:14" ht="12.75">
      <c r="B23" s="325"/>
      <c r="C23" s="84" t="s">
        <v>106</v>
      </c>
      <c r="D23" s="55">
        <v>120</v>
      </c>
      <c r="E23" s="56">
        <v>0</v>
      </c>
      <c r="F23" s="56">
        <v>0</v>
      </c>
      <c r="G23" s="220" t="s">
        <v>207</v>
      </c>
      <c r="H23" s="56">
        <v>1200</v>
      </c>
      <c r="I23" s="56">
        <v>0</v>
      </c>
      <c r="J23" s="56">
        <v>0</v>
      </c>
      <c r="K23" s="220" t="s">
        <v>207</v>
      </c>
      <c r="L23" s="161"/>
      <c r="N23" s="245">
        <f t="shared" si="0"/>
        <v>0</v>
      </c>
    </row>
    <row r="24" spans="2:14" ht="12.75">
      <c r="B24" s="180" t="s">
        <v>123</v>
      </c>
      <c r="C24" s="181"/>
      <c r="D24" s="80">
        <v>435820</v>
      </c>
      <c r="E24" s="81">
        <v>382700</v>
      </c>
      <c r="F24" s="125">
        <v>197975</v>
      </c>
      <c r="G24" s="82">
        <v>-48.26887901750718</v>
      </c>
      <c r="H24" s="81">
        <v>194111.73</v>
      </c>
      <c r="I24" s="81">
        <v>161671.73</v>
      </c>
      <c r="J24" s="81">
        <v>133440.2</v>
      </c>
      <c r="K24" s="82">
        <v>-17.462255151225257</v>
      </c>
      <c r="L24" s="162"/>
      <c r="N24" s="245">
        <f t="shared" si="0"/>
        <v>-28231.53</v>
      </c>
    </row>
    <row r="25" spans="2:14" ht="12.75" customHeight="1">
      <c r="B25" s="318" t="s">
        <v>76</v>
      </c>
      <c r="C25" s="83" t="s">
        <v>82</v>
      </c>
      <c r="D25" s="51">
        <v>23057.4724</v>
      </c>
      <c r="E25" s="52">
        <v>17070.4724</v>
      </c>
      <c r="F25" s="52">
        <v>15756.5</v>
      </c>
      <c r="G25" s="53">
        <v>-7.697340584435142</v>
      </c>
      <c r="H25" s="52">
        <v>55027.75</v>
      </c>
      <c r="I25" s="52">
        <v>39900.91</v>
      </c>
      <c r="J25" s="52">
        <v>37459.83</v>
      </c>
      <c r="K25" s="53">
        <v>-6.117855457431931</v>
      </c>
      <c r="L25" s="161"/>
      <c r="N25" s="245">
        <f t="shared" si="0"/>
        <v>-2441.0800000000017</v>
      </c>
    </row>
    <row r="26" spans="2:14" ht="12.75">
      <c r="B26" s="319"/>
      <c r="C26" s="84" t="s">
        <v>79</v>
      </c>
      <c r="D26" s="55">
        <v>12300</v>
      </c>
      <c r="E26" s="56">
        <v>8400</v>
      </c>
      <c r="F26" s="56">
        <v>1200</v>
      </c>
      <c r="G26" s="57">
        <v>-85.71428571428572</v>
      </c>
      <c r="H26" s="56">
        <v>44954.28</v>
      </c>
      <c r="I26" s="56">
        <v>28929.28</v>
      </c>
      <c r="J26" s="56">
        <v>3526.82</v>
      </c>
      <c r="K26" s="57">
        <v>-87.80882206539533</v>
      </c>
      <c r="L26" s="161"/>
      <c r="N26" s="245">
        <f t="shared" si="0"/>
        <v>-25402.46</v>
      </c>
    </row>
    <row r="27" spans="2:14" ht="12.75" customHeight="1">
      <c r="B27" s="319"/>
      <c r="C27" s="84" t="s">
        <v>78</v>
      </c>
      <c r="D27" s="55">
        <v>10567</v>
      </c>
      <c r="E27" s="56">
        <v>10279</v>
      </c>
      <c r="F27" s="56">
        <v>465</v>
      </c>
      <c r="G27" s="57">
        <v>-95.47621363945909</v>
      </c>
      <c r="H27" s="56">
        <v>27382.16</v>
      </c>
      <c r="I27" s="56">
        <v>27028.16</v>
      </c>
      <c r="J27" s="56">
        <v>876</v>
      </c>
      <c r="K27" s="57">
        <v>-96.75893586540852</v>
      </c>
      <c r="L27" s="161"/>
      <c r="N27" s="245">
        <f t="shared" si="0"/>
        <v>-26152.16</v>
      </c>
    </row>
    <row r="28" spans="2:14" ht="12.75" customHeight="1">
      <c r="B28" s="319"/>
      <c r="C28" s="84" t="s">
        <v>81</v>
      </c>
      <c r="D28" s="55">
        <v>1284</v>
      </c>
      <c r="E28" s="56">
        <v>1284</v>
      </c>
      <c r="F28" s="56">
        <v>0</v>
      </c>
      <c r="G28" s="57">
        <v>-100</v>
      </c>
      <c r="H28" s="56">
        <v>8673.41</v>
      </c>
      <c r="I28" s="56">
        <v>8673.41</v>
      </c>
      <c r="J28" s="56">
        <v>0</v>
      </c>
      <c r="K28" s="57">
        <v>-100</v>
      </c>
      <c r="L28" s="162"/>
      <c r="N28" s="245">
        <f t="shared" si="0"/>
        <v>-8673.41</v>
      </c>
    </row>
    <row r="29" spans="2:14" ht="12.75">
      <c r="B29" s="319"/>
      <c r="C29" s="84" t="s">
        <v>86</v>
      </c>
      <c r="D29" s="55">
        <v>351.5</v>
      </c>
      <c r="E29" s="56">
        <v>351.5</v>
      </c>
      <c r="F29" s="56">
        <v>0</v>
      </c>
      <c r="G29" s="57">
        <v>-100</v>
      </c>
      <c r="H29" s="56">
        <v>1121.75</v>
      </c>
      <c r="I29" s="56">
        <v>1121.75</v>
      </c>
      <c r="J29" s="56">
        <v>0</v>
      </c>
      <c r="K29" s="57">
        <v>-100</v>
      </c>
      <c r="L29" s="161"/>
      <c r="N29" s="245">
        <f t="shared" si="0"/>
        <v>-1121.75</v>
      </c>
    </row>
    <row r="30" spans="2:14" ht="12.75" customHeight="1">
      <c r="B30" s="180" t="s">
        <v>120</v>
      </c>
      <c r="C30" s="181"/>
      <c r="D30" s="80">
        <v>47559.9724</v>
      </c>
      <c r="E30" s="81">
        <v>37384.9724</v>
      </c>
      <c r="F30" s="81">
        <v>17421.5</v>
      </c>
      <c r="G30" s="82">
        <v>-53.399724858430005</v>
      </c>
      <c r="H30" s="81">
        <v>137159.35</v>
      </c>
      <c r="I30" s="81">
        <v>105653.51000000001</v>
      </c>
      <c r="J30" s="81">
        <v>41862.65</v>
      </c>
      <c r="K30" s="82">
        <v>-60.377416708635614</v>
      </c>
      <c r="L30" s="161"/>
      <c r="N30" s="245">
        <f t="shared" si="0"/>
        <v>-63790.86000000001</v>
      </c>
    </row>
    <row r="31" spans="2:14" ht="12.75">
      <c r="B31" s="324" t="s">
        <v>87</v>
      </c>
      <c r="C31" s="85" t="s">
        <v>81</v>
      </c>
      <c r="D31" s="51">
        <v>12354</v>
      </c>
      <c r="E31" s="52">
        <v>12354</v>
      </c>
      <c r="F31" s="52">
        <v>0</v>
      </c>
      <c r="G31" s="53">
        <v>-100</v>
      </c>
      <c r="H31" s="51">
        <v>75784.53</v>
      </c>
      <c r="I31" s="52">
        <v>75784.53</v>
      </c>
      <c r="J31" s="52">
        <v>0</v>
      </c>
      <c r="K31" s="53">
        <v>-100</v>
      </c>
      <c r="L31" s="161"/>
      <c r="N31" s="245">
        <f t="shared" si="0"/>
        <v>-75784.53</v>
      </c>
    </row>
    <row r="32" spans="2:14" ht="12.75" customHeight="1">
      <c r="B32" s="325"/>
      <c r="C32" s="119" t="s">
        <v>83</v>
      </c>
      <c r="D32" s="55">
        <v>10169</v>
      </c>
      <c r="E32" s="56">
        <v>10169</v>
      </c>
      <c r="F32" s="56">
        <v>0</v>
      </c>
      <c r="G32" s="57">
        <v>-100</v>
      </c>
      <c r="H32" s="55">
        <v>24614</v>
      </c>
      <c r="I32" s="56">
        <v>24614</v>
      </c>
      <c r="J32" s="56">
        <v>0</v>
      </c>
      <c r="K32" s="57">
        <v>-100</v>
      </c>
      <c r="L32" s="162"/>
      <c r="N32" s="245">
        <f t="shared" si="0"/>
        <v>-24614</v>
      </c>
    </row>
    <row r="33" spans="2:14" ht="12.75">
      <c r="B33" s="325"/>
      <c r="C33" s="119" t="s">
        <v>78</v>
      </c>
      <c r="D33" s="55">
        <v>5210</v>
      </c>
      <c r="E33" s="56">
        <v>5210</v>
      </c>
      <c r="F33" s="56">
        <v>0</v>
      </c>
      <c r="G33" s="57">
        <v>-100</v>
      </c>
      <c r="H33" s="55">
        <v>14796.4</v>
      </c>
      <c r="I33" s="56">
        <v>14796.4</v>
      </c>
      <c r="J33" s="56">
        <v>0</v>
      </c>
      <c r="K33" s="57">
        <v>-100</v>
      </c>
      <c r="L33" s="161"/>
      <c r="N33" s="245">
        <f t="shared" si="0"/>
        <v>-14796.4</v>
      </c>
    </row>
    <row r="34" spans="2:14" ht="12.75">
      <c r="B34" s="326"/>
      <c r="C34" s="120" t="s">
        <v>219</v>
      </c>
      <c r="D34" s="121">
        <v>0</v>
      </c>
      <c r="E34" s="89">
        <v>0</v>
      </c>
      <c r="F34" s="89">
        <v>45.26</v>
      </c>
      <c r="G34" s="220" t="s">
        <v>207</v>
      </c>
      <c r="H34" s="121">
        <v>0</v>
      </c>
      <c r="I34" s="89">
        <v>0</v>
      </c>
      <c r="J34" s="89">
        <v>300</v>
      </c>
      <c r="K34" s="220" t="s">
        <v>207</v>
      </c>
      <c r="L34" s="161"/>
      <c r="N34" s="245">
        <f t="shared" si="0"/>
        <v>300</v>
      </c>
    </row>
    <row r="35" spans="2:14" ht="12.75">
      <c r="B35" s="180" t="s">
        <v>122</v>
      </c>
      <c r="C35" s="181"/>
      <c r="D35" s="80">
        <v>27733</v>
      </c>
      <c r="E35" s="81">
        <v>27733</v>
      </c>
      <c r="F35" s="81">
        <v>45.26</v>
      </c>
      <c r="G35" s="82">
        <v>-99.83680092308802</v>
      </c>
      <c r="H35" s="81">
        <v>115194.93</v>
      </c>
      <c r="I35" s="81">
        <v>115194.93</v>
      </c>
      <c r="J35" s="81">
        <v>300</v>
      </c>
      <c r="K35" s="82">
        <v>-99.7395718717829</v>
      </c>
      <c r="L35" s="161"/>
      <c r="N35" s="245">
        <f t="shared" si="0"/>
        <v>-114894.93</v>
      </c>
    </row>
    <row r="36" spans="2:14" ht="12.75" customHeight="1">
      <c r="B36" s="324" t="s">
        <v>85</v>
      </c>
      <c r="C36" s="85" t="s">
        <v>80</v>
      </c>
      <c r="D36" s="51">
        <v>17000</v>
      </c>
      <c r="E36" s="52">
        <v>17000</v>
      </c>
      <c r="F36" s="52">
        <v>0</v>
      </c>
      <c r="G36" s="53">
        <v>-100</v>
      </c>
      <c r="H36" s="51">
        <v>47515</v>
      </c>
      <c r="I36" s="52">
        <v>47515</v>
      </c>
      <c r="J36" s="52">
        <v>0</v>
      </c>
      <c r="K36" s="53">
        <v>-100</v>
      </c>
      <c r="L36" s="162"/>
      <c r="N36" s="245">
        <f t="shared" si="0"/>
        <v>-47515</v>
      </c>
    </row>
    <row r="37" spans="2:14" ht="12.75">
      <c r="B37" s="326"/>
      <c r="C37" s="120" t="s">
        <v>86</v>
      </c>
      <c r="D37" s="121">
        <v>117.32</v>
      </c>
      <c r="E37" s="89">
        <v>105.32</v>
      </c>
      <c r="F37" s="124">
        <v>0</v>
      </c>
      <c r="G37" s="220">
        <v>-100</v>
      </c>
      <c r="H37" s="121">
        <v>271.4</v>
      </c>
      <c r="I37" s="89">
        <v>237.72</v>
      </c>
      <c r="J37" s="124">
        <v>0</v>
      </c>
      <c r="K37" s="220">
        <v>-100</v>
      </c>
      <c r="L37" s="162"/>
      <c r="N37" s="245">
        <f t="shared" si="0"/>
        <v>-237.72</v>
      </c>
    </row>
    <row r="38" spans="2:14" ht="12.75">
      <c r="B38" s="180" t="s">
        <v>121</v>
      </c>
      <c r="C38" s="181"/>
      <c r="D38" s="80">
        <v>17117.32</v>
      </c>
      <c r="E38" s="81">
        <v>17105.32</v>
      </c>
      <c r="F38" s="81">
        <v>0</v>
      </c>
      <c r="G38" s="82">
        <v>-100</v>
      </c>
      <c r="H38" s="81">
        <v>47786.4</v>
      </c>
      <c r="I38" s="81">
        <v>47752.72</v>
      </c>
      <c r="J38" s="81">
        <v>0</v>
      </c>
      <c r="K38" s="82">
        <v>-100</v>
      </c>
      <c r="L38" s="163"/>
      <c r="N38" s="245">
        <f t="shared" si="0"/>
        <v>-47752.72</v>
      </c>
    </row>
    <row r="39" spans="2:14" ht="12.75">
      <c r="B39" s="318" t="s">
        <v>91</v>
      </c>
      <c r="C39" s="83" t="s">
        <v>93</v>
      </c>
      <c r="D39" s="51">
        <v>3513</v>
      </c>
      <c r="E39" s="52">
        <v>116</v>
      </c>
      <c r="F39" s="52">
        <v>2519.7</v>
      </c>
      <c r="G39" s="53">
        <v>2072.155172413793</v>
      </c>
      <c r="H39" s="52">
        <v>5574.02</v>
      </c>
      <c r="I39" s="52">
        <v>10</v>
      </c>
      <c r="J39" s="52">
        <v>5541.57</v>
      </c>
      <c r="K39" s="53">
        <v>55315.69999999999</v>
      </c>
      <c r="N39" s="245">
        <f t="shared" si="0"/>
        <v>5531.57</v>
      </c>
    </row>
    <row r="40" spans="2:14" ht="12.75">
      <c r="B40" s="319"/>
      <c r="C40" s="84" t="s">
        <v>92</v>
      </c>
      <c r="D40" s="55">
        <v>500</v>
      </c>
      <c r="E40" s="56">
        <v>500</v>
      </c>
      <c r="F40" s="56">
        <v>300</v>
      </c>
      <c r="G40" s="57">
        <v>-40</v>
      </c>
      <c r="H40" s="56">
        <v>895.6</v>
      </c>
      <c r="I40" s="56">
        <v>895.6</v>
      </c>
      <c r="J40" s="56">
        <v>561</v>
      </c>
      <c r="K40" s="57">
        <v>-37.360428762840556</v>
      </c>
      <c r="N40" s="245">
        <f t="shared" si="0"/>
        <v>-334.6</v>
      </c>
    </row>
    <row r="41" spans="2:14" ht="12.75">
      <c r="B41" s="180" t="s">
        <v>118</v>
      </c>
      <c r="C41" s="181"/>
      <c r="D41" s="80">
        <v>4013</v>
      </c>
      <c r="E41" s="81">
        <v>616</v>
      </c>
      <c r="F41" s="81">
        <v>2819.7</v>
      </c>
      <c r="G41" s="82">
        <v>357.74350649350646</v>
      </c>
      <c r="H41" s="81">
        <v>6469.620000000001</v>
      </c>
      <c r="I41" s="81">
        <v>905.6</v>
      </c>
      <c r="J41" s="81">
        <v>6102.57</v>
      </c>
      <c r="K41" s="82">
        <v>573.8703621908127</v>
      </c>
      <c r="N41" s="245">
        <f t="shared" si="0"/>
        <v>5196.969999999999</v>
      </c>
    </row>
    <row r="42" spans="2:14" ht="12.75">
      <c r="B42" s="180" t="s">
        <v>96</v>
      </c>
      <c r="C42" s="181"/>
      <c r="D42" s="77">
        <v>1428054.4824</v>
      </c>
      <c r="E42" s="78">
        <v>1212302.6524</v>
      </c>
      <c r="F42" s="78">
        <v>1340393.48</v>
      </c>
      <c r="G42" s="79">
        <v>10.565911684381636</v>
      </c>
      <c r="H42" s="78">
        <v>2767609.76</v>
      </c>
      <c r="I42" s="78">
        <v>2279838.25</v>
      </c>
      <c r="J42" s="78">
        <v>3188984.17</v>
      </c>
      <c r="K42" s="79">
        <v>39.87765009206245</v>
      </c>
      <c r="N42" s="245">
        <f t="shared" si="0"/>
        <v>909145.9199999999</v>
      </c>
    </row>
    <row r="43" spans="2:11" ht="12.75">
      <c r="B43" s="321" t="s">
        <v>167</v>
      </c>
      <c r="C43" s="322"/>
      <c r="D43" s="322"/>
      <c r="E43" s="322"/>
      <c r="F43" s="322"/>
      <c r="G43" s="322"/>
      <c r="H43" s="322"/>
      <c r="I43" s="322"/>
      <c r="J43" s="322"/>
      <c r="K43" s="323"/>
    </row>
  </sheetData>
  <sheetProtection/>
  <mergeCells count="13">
    <mergeCell ref="B2:K2"/>
    <mergeCell ref="D3:G3"/>
    <mergeCell ref="H3:K3"/>
    <mergeCell ref="B3:B4"/>
    <mergeCell ref="C3:C4"/>
    <mergeCell ref="B5:B15"/>
    <mergeCell ref="B17:B19"/>
    <mergeCell ref="B25:B29"/>
    <mergeCell ref="B43:K43"/>
    <mergeCell ref="B21:B23"/>
    <mergeCell ref="B39:B40"/>
    <mergeCell ref="B36:B37"/>
    <mergeCell ref="B31:B34"/>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differentFirst="1">
    <oddFooter>&amp;C&amp;P</oddFooter>
  </headerFooter>
  <ignoredErrors>
    <ignoredError sqref="D4" numberStoredAsText="1"/>
  </ignoredErrors>
</worksheet>
</file>

<file path=xl/worksheets/sheet16.xml><?xml version="1.0" encoding="utf-8"?>
<worksheet xmlns="http://schemas.openxmlformats.org/spreadsheetml/2006/main" xmlns:r="http://schemas.openxmlformats.org/officeDocument/2006/relationships">
  <dimension ref="B2:N97"/>
  <sheetViews>
    <sheetView zoomScale="80" zoomScaleNormal="80" zoomScalePageLayoutView="60" workbookViewId="0" topLeftCell="A1">
      <selection activeCell="A1" sqref="A1"/>
    </sheetView>
  </sheetViews>
  <sheetFormatPr defaultColWidth="10.8515625" defaultRowHeight="15"/>
  <cols>
    <col min="1" max="1" width="1.421875" style="45" customWidth="1"/>
    <col min="2" max="2" width="12.28125" style="45" customWidth="1"/>
    <col min="3" max="3" width="24.57421875" style="45" customWidth="1"/>
    <col min="4" max="6" width="12.28125" style="45" customWidth="1"/>
    <col min="7" max="7" width="10.00390625" style="45" customWidth="1"/>
    <col min="8" max="8" width="13.28125" style="45" customWidth="1"/>
    <col min="9" max="9" width="12.421875" style="45" customWidth="1"/>
    <col min="10" max="10" width="12.57421875" style="45" customWidth="1"/>
    <col min="11" max="11" width="10.7109375" style="45" customWidth="1"/>
    <col min="12" max="12" width="2.8515625" style="45" customWidth="1"/>
    <col min="13" max="13" width="10.8515625" style="45" customWidth="1"/>
    <col min="14" max="14" width="12.140625" style="45" customWidth="1"/>
    <col min="15" max="16384" width="10.8515625" style="45" customWidth="1"/>
  </cols>
  <sheetData>
    <row r="1" ht="6" customHeight="1"/>
    <row r="2" spans="2:13" ht="12.75">
      <c r="B2" s="327" t="s">
        <v>183</v>
      </c>
      <c r="C2" s="328"/>
      <c r="D2" s="328"/>
      <c r="E2" s="328"/>
      <c r="F2" s="328"/>
      <c r="G2" s="328"/>
      <c r="H2" s="328"/>
      <c r="I2" s="328"/>
      <c r="J2" s="328"/>
      <c r="K2" s="329"/>
      <c r="L2" s="159"/>
      <c r="M2" s="58" t="s">
        <v>166</v>
      </c>
    </row>
    <row r="3" spans="2:12" ht="12.75">
      <c r="B3" s="336" t="s">
        <v>72</v>
      </c>
      <c r="C3" s="336" t="s">
        <v>73</v>
      </c>
      <c r="D3" s="327" t="s">
        <v>74</v>
      </c>
      <c r="E3" s="328"/>
      <c r="F3" s="328"/>
      <c r="G3" s="329"/>
      <c r="H3" s="327" t="s">
        <v>97</v>
      </c>
      <c r="I3" s="328"/>
      <c r="J3" s="328"/>
      <c r="K3" s="329"/>
      <c r="L3" s="159"/>
    </row>
    <row r="4" spans="2:12" ht="25.5">
      <c r="B4" s="337"/>
      <c r="C4" s="337"/>
      <c r="D4" s="46" t="str">
        <f>+export!D4</f>
        <v>2014</v>
      </c>
      <c r="E4" s="47" t="str">
        <f>+export!E4</f>
        <v>Ene-ago 2014</v>
      </c>
      <c r="F4" s="47" t="str">
        <f>+export!F4</f>
        <v>Ene-ago 2015</v>
      </c>
      <c r="G4" s="48" t="s">
        <v>45</v>
      </c>
      <c r="H4" s="46" t="str">
        <f>+export!H4</f>
        <v>2014</v>
      </c>
      <c r="I4" s="49" t="str">
        <f>+export!I4</f>
        <v>Ene-ago 2014</v>
      </c>
      <c r="J4" s="49" t="str">
        <f>+export!J4</f>
        <v>Ene-ago 2015</v>
      </c>
      <c r="K4" s="50" t="s">
        <v>45</v>
      </c>
      <c r="L4" s="160"/>
    </row>
    <row r="5" spans="2:14" ht="12.75" customHeight="1">
      <c r="B5" s="335" t="s">
        <v>91</v>
      </c>
      <c r="C5" s="83" t="s">
        <v>99</v>
      </c>
      <c r="D5" s="51">
        <v>36157336.68</v>
      </c>
      <c r="E5" s="52">
        <v>21785470.68</v>
      </c>
      <c r="F5" s="52">
        <v>23714121.32</v>
      </c>
      <c r="G5" s="53">
        <v>8.85292160233464</v>
      </c>
      <c r="H5" s="52">
        <v>33733727.95</v>
      </c>
      <c r="I5" s="52">
        <v>21285290.41</v>
      </c>
      <c r="J5" s="52">
        <v>16341797.37</v>
      </c>
      <c r="K5" s="53">
        <v>-23.224926438765003</v>
      </c>
      <c r="L5" s="161"/>
      <c r="N5" s="245">
        <f>+J5-I5</f>
        <v>-4943493.040000001</v>
      </c>
    </row>
    <row r="6" spans="2:14" ht="12.75">
      <c r="B6" s="335"/>
      <c r="C6" s="84" t="s">
        <v>134</v>
      </c>
      <c r="D6" s="55">
        <v>16476448.4446</v>
      </c>
      <c r="E6" s="56">
        <v>10397372.4446</v>
      </c>
      <c r="F6" s="56">
        <v>10225218.81</v>
      </c>
      <c r="G6" s="57">
        <v>-1.6557417320316237</v>
      </c>
      <c r="H6" s="56">
        <v>15404715.22</v>
      </c>
      <c r="I6" s="56">
        <v>10179842.12</v>
      </c>
      <c r="J6" s="56">
        <v>7402169.61</v>
      </c>
      <c r="K6" s="57">
        <v>-27.28600775195519</v>
      </c>
      <c r="L6" s="161"/>
      <c r="N6" s="245">
        <f aca="true" t="shared" si="0" ref="N6:N69">+J6-I6</f>
        <v>-2777672.509999999</v>
      </c>
    </row>
    <row r="7" spans="2:14" ht="12.75">
      <c r="B7" s="335"/>
      <c r="C7" s="84" t="s">
        <v>80</v>
      </c>
      <c r="D7" s="55">
        <v>5896188.6531</v>
      </c>
      <c r="E7" s="56">
        <v>3939841.8223</v>
      </c>
      <c r="F7" s="56">
        <v>5128207.7692</v>
      </c>
      <c r="G7" s="57">
        <v>30.162783190271725</v>
      </c>
      <c r="H7" s="56">
        <v>7299587.35</v>
      </c>
      <c r="I7" s="56">
        <v>4928556.74</v>
      </c>
      <c r="J7" s="56">
        <v>6078965.53</v>
      </c>
      <c r="K7" s="57">
        <v>23.34169718821173</v>
      </c>
      <c r="L7" s="161"/>
      <c r="N7" s="245">
        <f t="shared" si="0"/>
        <v>1150408.79</v>
      </c>
    </row>
    <row r="8" spans="2:14" ht="12.75">
      <c r="B8" s="335"/>
      <c r="C8" s="84" t="s">
        <v>98</v>
      </c>
      <c r="D8" s="55">
        <v>8255194.0715</v>
      </c>
      <c r="E8" s="56">
        <v>5452914.92</v>
      </c>
      <c r="F8" s="56">
        <v>4505749.88</v>
      </c>
      <c r="G8" s="57">
        <v>-17.369884802823954</v>
      </c>
      <c r="H8" s="56">
        <v>7099434.12</v>
      </c>
      <c r="I8" s="56">
        <v>4959440.94</v>
      </c>
      <c r="J8" s="56">
        <v>2853002.85</v>
      </c>
      <c r="K8" s="57">
        <v>-42.47329720192212</v>
      </c>
      <c r="L8" s="161"/>
      <c r="N8" s="245">
        <f t="shared" si="0"/>
        <v>-2106438.0900000003</v>
      </c>
    </row>
    <row r="9" spans="2:14" ht="12.75">
      <c r="B9" s="335"/>
      <c r="C9" s="84" t="s">
        <v>132</v>
      </c>
      <c r="D9" s="55">
        <v>2620411.8747</v>
      </c>
      <c r="E9" s="56">
        <v>2009536.5605</v>
      </c>
      <c r="F9" s="56">
        <v>976344.0047</v>
      </c>
      <c r="G9" s="57">
        <v>-51.4144691919876</v>
      </c>
      <c r="H9" s="56">
        <v>3595171.51</v>
      </c>
      <c r="I9" s="56">
        <v>2782792.91</v>
      </c>
      <c r="J9" s="56">
        <v>1342364.85</v>
      </c>
      <c r="K9" s="57">
        <v>-51.761956659577656</v>
      </c>
      <c r="L9" s="161"/>
      <c r="N9" s="245">
        <f t="shared" si="0"/>
        <v>-1440428.06</v>
      </c>
    </row>
    <row r="10" spans="2:14" ht="12.75">
      <c r="B10" s="335"/>
      <c r="C10" s="84" t="s">
        <v>103</v>
      </c>
      <c r="D10" s="55">
        <v>1606604.0369</v>
      </c>
      <c r="E10" s="56">
        <v>1264910.4754</v>
      </c>
      <c r="F10" s="56">
        <v>1515237.6154</v>
      </c>
      <c r="G10" s="57">
        <v>19.790107273863743</v>
      </c>
      <c r="H10" s="56">
        <v>1669690.44</v>
      </c>
      <c r="I10" s="56">
        <v>1313567.28</v>
      </c>
      <c r="J10" s="56">
        <v>1277316.33</v>
      </c>
      <c r="K10" s="57">
        <v>-2.759733022582589</v>
      </c>
      <c r="L10" s="161"/>
      <c r="N10" s="245">
        <f t="shared" si="0"/>
        <v>-36250.94999999995</v>
      </c>
    </row>
    <row r="11" spans="2:14" ht="12.75">
      <c r="B11" s="335"/>
      <c r="C11" s="84" t="s">
        <v>102</v>
      </c>
      <c r="D11" s="55">
        <v>84000</v>
      </c>
      <c r="E11" s="56">
        <v>84000</v>
      </c>
      <c r="F11" s="56">
        <v>10764</v>
      </c>
      <c r="G11" s="57">
        <v>-87.18571428571428</v>
      </c>
      <c r="H11" s="56">
        <v>96840</v>
      </c>
      <c r="I11" s="56">
        <v>96840</v>
      </c>
      <c r="J11" s="56">
        <v>31921.1</v>
      </c>
      <c r="K11" s="57">
        <v>-67.03727798430401</v>
      </c>
      <c r="L11" s="161"/>
      <c r="N11" s="245">
        <f t="shared" si="0"/>
        <v>-64918.9</v>
      </c>
    </row>
    <row r="12" spans="2:14" ht="12.75">
      <c r="B12" s="335"/>
      <c r="C12" s="84" t="s">
        <v>78</v>
      </c>
      <c r="D12" s="55">
        <v>24691</v>
      </c>
      <c r="E12" s="56">
        <v>24691</v>
      </c>
      <c r="F12" s="56">
        <v>10905</v>
      </c>
      <c r="G12" s="57">
        <v>-55.83410959458912</v>
      </c>
      <c r="H12" s="56">
        <v>49269.72</v>
      </c>
      <c r="I12" s="56">
        <v>49269.72</v>
      </c>
      <c r="J12" s="56">
        <v>18478.21</v>
      </c>
      <c r="K12" s="57">
        <v>-62.49580878478709</v>
      </c>
      <c r="L12" s="161"/>
      <c r="N12" s="245">
        <f t="shared" si="0"/>
        <v>-30791.510000000002</v>
      </c>
    </row>
    <row r="13" spans="2:14" ht="12.75">
      <c r="B13" s="335"/>
      <c r="C13" s="84" t="s">
        <v>83</v>
      </c>
      <c r="D13" s="55">
        <v>379.2385</v>
      </c>
      <c r="E13" s="56">
        <v>379.2385</v>
      </c>
      <c r="F13" s="56">
        <v>2530.7831</v>
      </c>
      <c r="G13" s="57">
        <v>567.332852545298</v>
      </c>
      <c r="H13" s="56">
        <v>1397.88</v>
      </c>
      <c r="I13" s="56">
        <v>1397.88</v>
      </c>
      <c r="J13" s="56">
        <v>7194.98</v>
      </c>
      <c r="K13" s="57">
        <v>414.7065556413998</v>
      </c>
      <c r="L13" s="161"/>
      <c r="N13" s="245">
        <f t="shared" si="0"/>
        <v>5797.099999999999</v>
      </c>
    </row>
    <row r="14" spans="2:14" ht="12.75">
      <c r="B14" s="335"/>
      <c r="C14" s="84" t="s">
        <v>104</v>
      </c>
      <c r="D14" s="55">
        <v>10</v>
      </c>
      <c r="E14" s="56">
        <v>0</v>
      </c>
      <c r="F14" s="56">
        <v>0</v>
      </c>
      <c r="G14" s="57" t="s">
        <v>161</v>
      </c>
      <c r="H14" s="56">
        <v>167.45</v>
      </c>
      <c r="I14" s="56">
        <v>0</v>
      </c>
      <c r="J14" s="56">
        <v>0</v>
      </c>
      <c r="K14" s="57" t="s">
        <v>161</v>
      </c>
      <c r="L14" s="161"/>
      <c r="N14" s="245">
        <f t="shared" si="0"/>
        <v>0</v>
      </c>
    </row>
    <row r="15" spans="2:14" ht="12.75">
      <c r="B15" s="335"/>
      <c r="C15" s="84" t="s">
        <v>95</v>
      </c>
      <c r="D15" s="55">
        <v>0</v>
      </c>
      <c r="E15" s="56">
        <v>0</v>
      </c>
      <c r="F15" s="56">
        <v>23625</v>
      </c>
      <c r="G15" s="57" t="s">
        <v>161</v>
      </c>
      <c r="H15" s="56">
        <v>0</v>
      </c>
      <c r="I15" s="56">
        <v>0</v>
      </c>
      <c r="J15" s="56">
        <v>35516.12</v>
      </c>
      <c r="K15" s="57" t="s">
        <v>161</v>
      </c>
      <c r="L15" s="162"/>
      <c r="N15" s="245">
        <f t="shared" si="0"/>
        <v>35516.12</v>
      </c>
    </row>
    <row r="16" spans="2:14" ht="12.75" customHeight="1">
      <c r="B16" s="335"/>
      <c r="C16" s="84" t="s">
        <v>106</v>
      </c>
      <c r="D16" s="55">
        <v>0</v>
      </c>
      <c r="E16" s="56">
        <v>0</v>
      </c>
      <c r="F16" s="56">
        <v>24000</v>
      </c>
      <c r="G16" s="57" t="s">
        <v>161</v>
      </c>
      <c r="H16" s="56">
        <v>0</v>
      </c>
      <c r="I16" s="56">
        <v>0</v>
      </c>
      <c r="J16" s="56">
        <v>14405.76</v>
      </c>
      <c r="K16" s="57" t="s">
        <v>161</v>
      </c>
      <c r="L16" s="161"/>
      <c r="N16" s="245">
        <f t="shared" si="0"/>
        <v>14405.76</v>
      </c>
    </row>
    <row r="17" spans="2:14" ht="12.75" customHeight="1">
      <c r="B17" s="335"/>
      <c r="C17" s="89" t="s">
        <v>124</v>
      </c>
      <c r="D17" s="87">
        <v>0</v>
      </c>
      <c r="E17" s="70">
        <v>0</v>
      </c>
      <c r="F17" s="70">
        <v>637</v>
      </c>
      <c r="G17" s="88" t="s">
        <v>161</v>
      </c>
      <c r="H17" s="70">
        <v>0</v>
      </c>
      <c r="I17" s="70">
        <v>0</v>
      </c>
      <c r="J17" s="70">
        <v>2191.07</v>
      </c>
      <c r="K17" s="88" t="s">
        <v>161</v>
      </c>
      <c r="L17" s="161"/>
      <c r="N17" s="245">
        <f t="shared" si="0"/>
        <v>2191.07</v>
      </c>
    </row>
    <row r="18" spans="2:14" ht="12.75">
      <c r="B18" s="182" t="s">
        <v>118</v>
      </c>
      <c r="C18" s="183"/>
      <c r="D18" s="77">
        <v>71121263.99929999</v>
      </c>
      <c r="E18" s="78">
        <v>44959117.1413</v>
      </c>
      <c r="F18" s="78">
        <v>46137341.1824</v>
      </c>
      <c r="G18" s="79">
        <v>2.620656534239796</v>
      </c>
      <c r="H18" s="78">
        <v>68950001.64</v>
      </c>
      <c r="I18" s="78">
        <v>45596998.00000001</v>
      </c>
      <c r="J18" s="78">
        <v>35405323.779999994</v>
      </c>
      <c r="K18" s="79">
        <v>-22.351634245745768</v>
      </c>
      <c r="L18" s="161"/>
      <c r="N18" s="245">
        <f t="shared" si="0"/>
        <v>-10191674.220000014</v>
      </c>
    </row>
    <row r="19" spans="2:14" ht="12.75">
      <c r="B19" s="324" t="s">
        <v>76</v>
      </c>
      <c r="C19" s="211" t="s">
        <v>132</v>
      </c>
      <c r="D19" s="51">
        <v>4237012.8265</v>
      </c>
      <c r="E19" s="52">
        <v>3655911.9002</v>
      </c>
      <c r="F19" s="52">
        <v>2535746.5384</v>
      </c>
      <c r="G19" s="53">
        <v>-30.6398346672063</v>
      </c>
      <c r="H19" s="51">
        <v>6300006.56</v>
      </c>
      <c r="I19" s="52">
        <v>5436255.18</v>
      </c>
      <c r="J19" s="52">
        <v>3890120.01</v>
      </c>
      <c r="K19" s="53">
        <v>-28.441180901298313</v>
      </c>
      <c r="L19" s="161"/>
      <c r="N19" s="245">
        <f t="shared" si="0"/>
        <v>-1546135.17</v>
      </c>
    </row>
    <row r="20" spans="2:14" ht="12.75">
      <c r="B20" s="325"/>
      <c r="C20" s="212" t="s">
        <v>98</v>
      </c>
      <c r="D20" s="55">
        <v>2738132.032</v>
      </c>
      <c r="E20" s="56">
        <v>2144562.032</v>
      </c>
      <c r="F20" s="56">
        <v>1661594.97</v>
      </c>
      <c r="G20" s="57">
        <v>-22.52054521125646</v>
      </c>
      <c r="H20" s="55">
        <v>4446176.84</v>
      </c>
      <c r="I20" s="56">
        <v>3538835.86</v>
      </c>
      <c r="J20" s="56">
        <v>2216313.13</v>
      </c>
      <c r="K20" s="57">
        <v>-37.37168894857983</v>
      </c>
      <c r="L20" s="161"/>
      <c r="N20" s="245">
        <f t="shared" si="0"/>
        <v>-1322522.73</v>
      </c>
    </row>
    <row r="21" spans="2:14" ht="12.75">
      <c r="B21" s="325"/>
      <c r="C21" s="212" t="s">
        <v>134</v>
      </c>
      <c r="D21" s="55">
        <v>1666647</v>
      </c>
      <c r="E21" s="56">
        <v>1655441</v>
      </c>
      <c r="F21" s="56">
        <v>883613.27</v>
      </c>
      <c r="G21" s="57">
        <v>-46.62369302198024</v>
      </c>
      <c r="H21" s="55">
        <v>2755697.26</v>
      </c>
      <c r="I21" s="56">
        <v>2735927.79</v>
      </c>
      <c r="J21" s="56">
        <v>1158483.89</v>
      </c>
      <c r="K21" s="57">
        <v>-57.65663500936186</v>
      </c>
      <c r="L21" s="161"/>
      <c r="N21" s="245">
        <f t="shared" si="0"/>
        <v>-1577443.9000000001</v>
      </c>
    </row>
    <row r="22" spans="2:14" ht="12.75">
      <c r="B22" s="325"/>
      <c r="C22" s="212" t="s">
        <v>99</v>
      </c>
      <c r="D22" s="55">
        <v>270821</v>
      </c>
      <c r="E22" s="56">
        <v>234941</v>
      </c>
      <c r="F22" s="56">
        <v>118283</v>
      </c>
      <c r="G22" s="57">
        <v>-49.65416849336643</v>
      </c>
      <c r="H22" s="55">
        <v>439170.06</v>
      </c>
      <c r="I22" s="56">
        <v>391643.22</v>
      </c>
      <c r="J22" s="56">
        <v>154572.77</v>
      </c>
      <c r="K22" s="57">
        <v>-60.53224922417908</v>
      </c>
      <c r="L22" s="161"/>
      <c r="N22" s="245">
        <f t="shared" si="0"/>
        <v>-237070.44999999998</v>
      </c>
    </row>
    <row r="23" spans="2:14" ht="12.75">
      <c r="B23" s="325"/>
      <c r="C23" s="212" t="s">
        <v>102</v>
      </c>
      <c r="D23" s="55">
        <v>198000.7</v>
      </c>
      <c r="E23" s="56">
        <v>198000</v>
      </c>
      <c r="F23" s="56">
        <v>322050</v>
      </c>
      <c r="G23" s="57">
        <v>62.65151515151515</v>
      </c>
      <c r="H23" s="55">
        <v>318285.34</v>
      </c>
      <c r="I23" s="56">
        <v>318280.82</v>
      </c>
      <c r="J23" s="56">
        <v>372096.94</v>
      </c>
      <c r="K23" s="57">
        <v>16.908376697031247</v>
      </c>
      <c r="L23" s="161"/>
      <c r="N23" s="245">
        <f t="shared" si="0"/>
        <v>53816.119999999995</v>
      </c>
    </row>
    <row r="24" spans="2:14" ht="12.75">
      <c r="B24" s="325"/>
      <c r="C24" s="212" t="s">
        <v>203</v>
      </c>
      <c r="D24" s="55">
        <v>110000</v>
      </c>
      <c r="E24" s="56">
        <v>110000</v>
      </c>
      <c r="F24" s="56">
        <v>0</v>
      </c>
      <c r="G24" s="57">
        <v>-100</v>
      </c>
      <c r="H24" s="55">
        <v>159512.4</v>
      </c>
      <c r="I24" s="56">
        <v>159512.4</v>
      </c>
      <c r="J24" s="56">
        <v>0</v>
      </c>
      <c r="K24" s="57">
        <v>-100</v>
      </c>
      <c r="L24" s="161"/>
      <c r="N24" s="245">
        <f t="shared" si="0"/>
        <v>-159512.4</v>
      </c>
    </row>
    <row r="25" spans="2:14" ht="12.75">
      <c r="B25" s="325"/>
      <c r="C25" s="212" t="s">
        <v>80</v>
      </c>
      <c r="D25" s="55">
        <v>20000</v>
      </c>
      <c r="E25" s="56">
        <v>20000</v>
      </c>
      <c r="F25" s="56">
        <v>0</v>
      </c>
      <c r="G25" s="57">
        <v>-100</v>
      </c>
      <c r="H25" s="55">
        <v>45896</v>
      </c>
      <c r="I25" s="56">
        <v>45896</v>
      </c>
      <c r="J25" s="56">
        <v>0</v>
      </c>
      <c r="K25" s="57">
        <v>-100</v>
      </c>
      <c r="L25" s="161"/>
      <c r="N25" s="245">
        <f t="shared" si="0"/>
        <v>-45896</v>
      </c>
    </row>
    <row r="26" spans="2:14" ht="12.75">
      <c r="B26" s="325"/>
      <c r="C26" s="212" t="s">
        <v>204</v>
      </c>
      <c r="D26" s="55">
        <v>2000</v>
      </c>
      <c r="E26" s="56">
        <v>2000</v>
      </c>
      <c r="F26" s="56">
        <v>0</v>
      </c>
      <c r="G26" s="57">
        <v>-100</v>
      </c>
      <c r="H26" s="55">
        <v>3982.3</v>
      </c>
      <c r="I26" s="56">
        <v>3982.3</v>
      </c>
      <c r="J26" s="56">
        <v>0</v>
      </c>
      <c r="K26" s="57">
        <v>-100</v>
      </c>
      <c r="L26" s="161"/>
      <c r="N26" s="245">
        <f t="shared" si="0"/>
        <v>-3982.3</v>
      </c>
    </row>
    <row r="27" spans="2:14" ht="12.75">
      <c r="B27" s="325"/>
      <c r="C27" s="84" t="s">
        <v>115</v>
      </c>
      <c r="D27" s="55">
        <v>360</v>
      </c>
      <c r="E27" s="56">
        <v>360</v>
      </c>
      <c r="F27" s="56">
        <v>0</v>
      </c>
      <c r="G27" s="57">
        <v>-100</v>
      </c>
      <c r="H27" s="56">
        <v>2420.32</v>
      </c>
      <c r="I27" s="56">
        <v>2420.32</v>
      </c>
      <c r="J27" s="56">
        <v>0</v>
      </c>
      <c r="K27" s="57">
        <v>-100</v>
      </c>
      <c r="L27" s="161"/>
      <c r="N27" s="245">
        <f t="shared" si="0"/>
        <v>-2420.32</v>
      </c>
    </row>
    <row r="28" spans="2:14" ht="12.75">
      <c r="B28" s="325"/>
      <c r="C28" s="84" t="s">
        <v>104</v>
      </c>
      <c r="D28" s="55">
        <v>0</v>
      </c>
      <c r="E28" s="56">
        <v>0</v>
      </c>
      <c r="F28" s="56">
        <v>114750</v>
      </c>
      <c r="G28" s="57" t="s">
        <v>161</v>
      </c>
      <c r="H28" s="56">
        <v>0</v>
      </c>
      <c r="I28" s="56">
        <v>0</v>
      </c>
      <c r="J28" s="56">
        <v>132858.62</v>
      </c>
      <c r="K28" s="57" t="s">
        <v>161</v>
      </c>
      <c r="L28" s="161"/>
      <c r="N28" s="245">
        <f t="shared" si="0"/>
        <v>132858.62</v>
      </c>
    </row>
    <row r="29" spans="2:14" ht="12.75">
      <c r="B29" s="325"/>
      <c r="C29" s="84" t="s">
        <v>78</v>
      </c>
      <c r="D29" s="55">
        <v>0</v>
      </c>
      <c r="E29" s="56">
        <v>0</v>
      </c>
      <c r="F29" s="56">
        <v>1232.5</v>
      </c>
      <c r="G29" s="57" t="s">
        <v>161</v>
      </c>
      <c r="H29" s="56">
        <v>0</v>
      </c>
      <c r="I29" s="56">
        <v>0</v>
      </c>
      <c r="J29" s="56">
        <v>725.35</v>
      </c>
      <c r="K29" s="57" t="s">
        <v>161</v>
      </c>
      <c r="L29" s="161"/>
      <c r="N29" s="245">
        <f t="shared" si="0"/>
        <v>725.35</v>
      </c>
    </row>
    <row r="30" spans="2:14" ht="12.75">
      <c r="B30" s="325"/>
      <c r="C30" s="84" t="s">
        <v>101</v>
      </c>
      <c r="D30" s="55">
        <v>0</v>
      </c>
      <c r="E30" s="56">
        <v>0</v>
      </c>
      <c r="F30" s="56">
        <v>20</v>
      </c>
      <c r="G30" s="57" t="s">
        <v>161</v>
      </c>
      <c r="H30" s="56">
        <v>0</v>
      </c>
      <c r="I30" s="56">
        <v>0</v>
      </c>
      <c r="J30" s="56">
        <v>525.56</v>
      </c>
      <c r="K30" s="57" t="s">
        <v>161</v>
      </c>
      <c r="L30" s="161"/>
      <c r="N30" s="245">
        <f t="shared" si="0"/>
        <v>525.56</v>
      </c>
    </row>
    <row r="31" spans="2:14" ht="12.75" customHeight="1">
      <c r="B31" s="326"/>
      <c r="C31" s="89" t="s">
        <v>222</v>
      </c>
      <c r="D31" s="87">
        <v>0</v>
      </c>
      <c r="E31" s="70">
        <v>0</v>
      </c>
      <c r="F31" s="70">
        <v>5</v>
      </c>
      <c r="G31" s="88" t="s">
        <v>161</v>
      </c>
      <c r="H31" s="70">
        <v>0</v>
      </c>
      <c r="I31" s="70">
        <v>0</v>
      </c>
      <c r="J31" s="70">
        <v>120.56</v>
      </c>
      <c r="K31" s="88" t="s">
        <v>161</v>
      </c>
      <c r="L31" s="162"/>
      <c r="N31" s="245">
        <f t="shared" si="0"/>
        <v>120.56</v>
      </c>
    </row>
    <row r="32" spans="2:14" ht="15" customHeight="1">
      <c r="B32" s="182" t="s">
        <v>120</v>
      </c>
      <c r="C32" s="183"/>
      <c r="D32" s="77">
        <v>9242973.5585</v>
      </c>
      <c r="E32" s="78">
        <v>8021215.9322</v>
      </c>
      <c r="F32" s="78">
        <v>5637295.2784</v>
      </c>
      <c r="G32" s="79">
        <v>-29.720190479227693</v>
      </c>
      <c r="H32" s="78">
        <v>14471147.08</v>
      </c>
      <c r="I32" s="78">
        <v>12632753.890000002</v>
      </c>
      <c r="J32" s="78">
        <v>7925816.829999999</v>
      </c>
      <c r="K32" s="79">
        <v>-37.25978595788192</v>
      </c>
      <c r="L32" s="161"/>
      <c r="N32" s="245">
        <f t="shared" si="0"/>
        <v>-4706937.060000003</v>
      </c>
    </row>
    <row r="33" spans="2:14" ht="12.75">
      <c r="B33" s="318" t="s">
        <v>94</v>
      </c>
      <c r="C33" s="211" t="s">
        <v>132</v>
      </c>
      <c r="D33" s="51">
        <v>513279.2021</v>
      </c>
      <c r="E33" s="52">
        <v>344361.8444</v>
      </c>
      <c r="F33" s="52">
        <v>328565.4798</v>
      </c>
      <c r="G33" s="53">
        <v>-4.587141362168879</v>
      </c>
      <c r="H33" s="51">
        <v>3575951.71</v>
      </c>
      <c r="I33" s="52">
        <v>2394045.37</v>
      </c>
      <c r="J33" s="52">
        <v>2363094.82</v>
      </c>
      <c r="K33" s="53">
        <v>-1.2928138450442273</v>
      </c>
      <c r="L33" s="161"/>
      <c r="N33" s="245">
        <f t="shared" si="0"/>
        <v>-30950.55000000028</v>
      </c>
    </row>
    <row r="34" spans="2:14" ht="12.75">
      <c r="B34" s="319"/>
      <c r="C34" s="212" t="s">
        <v>86</v>
      </c>
      <c r="D34" s="55">
        <v>401825.0651</v>
      </c>
      <c r="E34" s="56">
        <v>292323.0251</v>
      </c>
      <c r="F34" s="56">
        <v>149843.2138</v>
      </c>
      <c r="G34" s="57">
        <v>-48.74053668925309</v>
      </c>
      <c r="H34" s="55">
        <v>2267833.68</v>
      </c>
      <c r="I34" s="56">
        <v>1640937.11</v>
      </c>
      <c r="J34" s="56">
        <v>790413.75</v>
      </c>
      <c r="K34" s="57">
        <v>-51.83156348996215</v>
      </c>
      <c r="L34" s="161"/>
      <c r="N34" s="245">
        <f t="shared" si="0"/>
        <v>-850523.3600000001</v>
      </c>
    </row>
    <row r="35" spans="2:14" ht="12.75">
      <c r="B35" s="319"/>
      <c r="C35" s="212" t="s">
        <v>80</v>
      </c>
      <c r="D35" s="55">
        <v>440501.181</v>
      </c>
      <c r="E35" s="56">
        <v>440501.181</v>
      </c>
      <c r="F35" s="56">
        <v>40000</v>
      </c>
      <c r="G35" s="57">
        <v>-90.91943410703365</v>
      </c>
      <c r="H35" s="55">
        <v>1001411.48</v>
      </c>
      <c r="I35" s="56">
        <v>1001411.48</v>
      </c>
      <c r="J35" s="56">
        <v>84962</v>
      </c>
      <c r="K35" s="57">
        <v>-91.51577531346055</v>
      </c>
      <c r="L35" s="161"/>
      <c r="N35" s="245">
        <f t="shared" si="0"/>
        <v>-916449.48</v>
      </c>
    </row>
    <row r="36" spans="2:14" ht="12.75">
      <c r="B36" s="319"/>
      <c r="C36" s="84" t="s">
        <v>134</v>
      </c>
      <c r="D36" s="55">
        <v>788760</v>
      </c>
      <c r="E36" s="56">
        <v>413880</v>
      </c>
      <c r="F36" s="56">
        <v>1172760</v>
      </c>
      <c r="G36" s="57">
        <v>183.35749492606556</v>
      </c>
      <c r="H36" s="56">
        <v>837728.05</v>
      </c>
      <c r="I36" s="56">
        <v>459570.62</v>
      </c>
      <c r="J36" s="56">
        <v>855915.71</v>
      </c>
      <c r="K36" s="57">
        <v>86.24247781548786</v>
      </c>
      <c r="L36" s="161"/>
      <c r="N36" s="245">
        <f t="shared" si="0"/>
        <v>396345.08999999997</v>
      </c>
    </row>
    <row r="37" spans="2:14" ht="12.75">
      <c r="B37" s="319"/>
      <c r="C37" s="84" t="s">
        <v>78</v>
      </c>
      <c r="D37" s="55">
        <v>53107.5904</v>
      </c>
      <c r="E37" s="56">
        <v>45433.2604</v>
      </c>
      <c r="F37" s="56">
        <v>25496.9533</v>
      </c>
      <c r="G37" s="57">
        <v>-43.88042355859629</v>
      </c>
      <c r="H37" s="56">
        <v>326550.52</v>
      </c>
      <c r="I37" s="56">
        <v>276554.16</v>
      </c>
      <c r="J37" s="56">
        <v>152636.21</v>
      </c>
      <c r="K37" s="57">
        <v>-44.80784161771423</v>
      </c>
      <c r="L37" s="161"/>
      <c r="N37" s="245">
        <f t="shared" si="0"/>
        <v>-123917.94999999998</v>
      </c>
    </row>
    <row r="38" spans="2:14" ht="12.75">
      <c r="B38" s="319"/>
      <c r="C38" s="84" t="s">
        <v>98</v>
      </c>
      <c r="D38" s="55">
        <v>13196.4</v>
      </c>
      <c r="E38" s="56">
        <v>8448</v>
      </c>
      <c r="F38" s="56">
        <v>0</v>
      </c>
      <c r="G38" s="57">
        <v>-100</v>
      </c>
      <c r="H38" s="56">
        <v>48252.17</v>
      </c>
      <c r="I38" s="56">
        <v>32398.8</v>
      </c>
      <c r="J38" s="56">
        <v>0</v>
      </c>
      <c r="K38" s="57">
        <v>-100</v>
      </c>
      <c r="L38" s="161"/>
      <c r="N38" s="245">
        <f t="shared" si="0"/>
        <v>-32398.8</v>
      </c>
    </row>
    <row r="39" spans="2:14" ht="12.75">
      <c r="B39" s="319"/>
      <c r="C39" s="84" t="s">
        <v>83</v>
      </c>
      <c r="D39" s="55">
        <v>6464.9</v>
      </c>
      <c r="E39" s="56">
        <v>3899.42</v>
      </c>
      <c r="F39" s="56">
        <v>1492.5854</v>
      </c>
      <c r="G39" s="57">
        <v>-61.72288699345031</v>
      </c>
      <c r="H39" s="56">
        <v>37197.09</v>
      </c>
      <c r="I39" s="56">
        <v>22132.93</v>
      </c>
      <c r="J39" s="56">
        <v>7229.36</v>
      </c>
      <c r="K39" s="57">
        <v>-67.33663369468029</v>
      </c>
      <c r="L39" s="161"/>
      <c r="N39" s="245">
        <f t="shared" si="0"/>
        <v>-14903.57</v>
      </c>
    </row>
    <row r="40" spans="2:14" ht="12.75">
      <c r="B40" s="319"/>
      <c r="C40" s="84" t="s">
        <v>106</v>
      </c>
      <c r="D40" s="55">
        <v>2268.12</v>
      </c>
      <c r="E40" s="56">
        <v>1484.84</v>
      </c>
      <c r="F40" s="56">
        <v>1200</v>
      </c>
      <c r="G40" s="57">
        <v>-19.183211659168663</v>
      </c>
      <c r="H40" s="56">
        <v>15624.25</v>
      </c>
      <c r="I40" s="56">
        <v>11366.68</v>
      </c>
      <c r="J40" s="56">
        <v>4842.71</v>
      </c>
      <c r="K40" s="57">
        <v>-57.39556317235992</v>
      </c>
      <c r="L40" s="161"/>
      <c r="N40" s="245">
        <f t="shared" si="0"/>
        <v>-6523.97</v>
      </c>
    </row>
    <row r="41" spans="2:14" ht="12.75">
      <c r="B41" s="319"/>
      <c r="C41" s="84" t="s">
        <v>79</v>
      </c>
      <c r="D41" s="55">
        <v>300</v>
      </c>
      <c r="E41" s="56">
        <v>0</v>
      </c>
      <c r="F41" s="56">
        <v>3288.24</v>
      </c>
      <c r="G41" s="57" t="s">
        <v>161</v>
      </c>
      <c r="H41" s="56">
        <v>3582.51</v>
      </c>
      <c r="I41" s="56">
        <v>0</v>
      </c>
      <c r="J41" s="56">
        <v>37288.83</v>
      </c>
      <c r="K41" s="57" t="s">
        <v>161</v>
      </c>
      <c r="L41" s="161"/>
      <c r="N41" s="245">
        <f t="shared" si="0"/>
        <v>37288.83</v>
      </c>
    </row>
    <row r="42" spans="2:14" ht="12.75">
      <c r="B42" s="319"/>
      <c r="C42" s="84" t="s">
        <v>102</v>
      </c>
      <c r="D42" s="55">
        <v>400</v>
      </c>
      <c r="E42" s="56">
        <v>240</v>
      </c>
      <c r="F42" s="56">
        <v>367.36</v>
      </c>
      <c r="G42" s="57">
        <v>53.06666666666666</v>
      </c>
      <c r="H42" s="56">
        <v>3505.43</v>
      </c>
      <c r="I42" s="56">
        <v>2141.55</v>
      </c>
      <c r="J42" s="56">
        <v>2054.24</v>
      </c>
      <c r="K42" s="57">
        <v>-4.076953608367795</v>
      </c>
      <c r="L42" s="161"/>
      <c r="N42" s="245">
        <f t="shared" si="0"/>
        <v>-87.3100000000004</v>
      </c>
    </row>
    <row r="43" spans="2:14" ht="12.75">
      <c r="B43" s="319"/>
      <c r="C43" s="84" t="s">
        <v>77</v>
      </c>
      <c r="D43" s="55">
        <v>125.86</v>
      </c>
      <c r="E43" s="56">
        <v>0</v>
      </c>
      <c r="F43" s="56">
        <v>0</v>
      </c>
      <c r="G43" s="57" t="s">
        <v>161</v>
      </c>
      <c r="H43" s="56">
        <v>2274.5</v>
      </c>
      <c r="I43" s="56">
        <v>0</v>
      </c>
      <c r="J43" s="56">
        <v>0</v>
      </c>
      <c r="K43" s="57" t="s">
        <v>161</v>
      </c>
      <c r="L43" s="161"/>
      <c r="N43" s="245">
        <f t="shared" si="0"/>
        <v>0</v>
      </c>
    </row>
    <row r="44" spans="2:14" ht="12.75" customHeight="1">
      <c r="B44" s="319"/>
      <c r="C44" s="84" t="s">
        <v>105</v>
      </c>
      <c r="D44" s="55">
        <v>415</v>
      </c>
      <c r="E44" s="56">
        <v>199</v>
      </c>
      <c r="F44" s="56">
        <v>494</v>
      </c>
      <c r="G44" s="57">
        <v>148.24120603015075</v>
      </c>
      <c r="H44" s="56">
        <v>2048.42</v>
      </c>
      <c r="I44" s="56">
        <v>981.69</v>
      </c>
      <c r="J44" s="56">
        <v>1511.26</v>
      </c>
      <c r="K44" s="57">
        <v>53.94472796911447</v>
      </c>
      <c r="L44" s="162"/>
      <c r="N44" s="245">
        <f t="shared" si="0"/>
        <v>529.5699999999999</v>
      </c>
    </row>
    <row r="45" spans="2:14" ht="12.75" customHeight="1">
      <c r="B45" s="319"/>
      <c r="C45" s="84" t="s">
        <v>101</v>
      </c>
      <c r="D45" s="55">
        <v>240</v>
      </c>
      <c r="E45" s="56">
        <v>0</v>
      </c>
      <c r="F45" s="56">
        <v>1155.3385</v>
      </c>
      <c r="G45" s="57" t="s">
        <v>161</v>
      </c>
      <c r="H45" s="56">
        <v>326.15</v>
      </c>
      <c r="I45" s="56">
        <v>0</v>
      </c>
      <c r="J45" s="56">
        <v>2298.79</v>
      </c>
      <c r="K45" s="57" t="s">
        <v>161</v>
      </c>
      <c r="L45" s="161"/>
      <c r="N45" s="245">
        <f t="shared" si="0"/>
        <v>2298.79</v>
      </c>
    </row>
    <row r="46" spans="2:14" ht="12.75">
      <c r="B46" s="319"/>
      <c r="C46" s="84" t="s">
        <v>205</v>
      </c>
      <c r="D46" s="55">
        <v>45</v>
      </c>
      <c r="E46" s="56">
        <v>36</v>
      </c>
      <c r="F46" s="56">
        <v>0</v>
      </c>
      <c r="G46" s="57">
        <v>-100</v>
      </c>
      <c r="H46" s="56">
        <v>110.37</v>
      </c>
      <c r="I46" s="56">
        <v>101.61</v>
      </c>
      <c r="J46" s="56">
        <v>0</v>
      </c>
      <c r="K46" s="57">
        <v>-100</v>
      </c>
      <c r="L46" s="161"/>
      <c r="N46" s="245">
        <f t="shared" si="0"/>
        <v>-101.61</v>
      </c>
    </row>
    <row r="47" spans="2:14" ht="12.75">
      <c r="B47" s="319"/>
      <c r="C47" s="84" t="s">
        <v>124</v>
      </c>
      <c r="D47" s="55">
        <v>0.2</v>
      </c>
      <c r="E47" s="56">
        <v>0.2</v>
      </c>
      <c r="F47" s="56">
        <v>0</v>
      </c>
      <c r="G47" s="57">
        <v>-100</v>
      </c>
      <c r="H47" s="56">
        <v>81.28</v>
      </c>
      <c r="I47" s="56">
        <v>81.28</v>
      </c>
      <c r="J47" s="56">
        <v>0</v>
      </c>
      <c r="K47" s="57">
        <v>-100</v>
      </c>
      <c r="L47" s="161"/>
      <c r="N47" s="245">
        <f t="shared" si="0"/>
        <v>-81.28</v>
      </c>
    </row>
    <row r="48" spans="2:14" ht="12.75">
      <c r="B48" s="319"/>
      <c r="C48" s="84" t="s">
        <v>206</v>
      </c>
      <c r="D48" s="55">
        <v>96</v>
      </c>
      <c r="E48" s="56">
        <v>0</v>
      </c>
      <c r="F48" s="56">
        <v>0</v>
      </c>
      <c r="G48" s="57" t="s">
        <v>161</v>
      </c>
      <c r="H48" s="56">
        <v>36</v>
      </c>
      <c r="I48" s="56">
        <v>0</v>
      </c>
      <c r="J48" s="56">
        <v>0</v>
      </c>
      <c r="K48" s="57" t="s">
        <v>161</v>
      </c>
      <c r="L48" s="162"/>
      <c r="N48" s="245">
        <f t="shared" si="0"/>
        <v>0</v>
      </c>
    </row>
    <row r="49" spans="2:14" ht="12.75" customHeight="1">
      <c r="B49" s="319"/>
      <c r="C49" s="84" t="s">
        <v>93</v>
      </c>
      <c r="D49" s="55">
        <v>0</v>
      </c>
      <c r="E49" s="56">
        <v>0</v>
      </c>
      <c r="F49" s="56">
        <v>12965.68</v>
      </c>
      <c r="G49" s="57" t="s">
        <v>161</v>
      </c>
      <c r="H49" s="56">
        <v>0</v>
      </c>
      <c r="I49" s="56">
        <v>0</v>
      </c>
      <c r="J49" s="56">
        <v>130285.58</v>
      </c>
      <c r="K49" s="57" t="s">
        <v>161</v>
      </c>
      <c r="L49" s="161"/>
      <c r="N49" s="245">
        <f t="shared" si="0"/>
        <v>130285.58</v>
      </c>
    </row>
    <row r="50" spans="2:14" ht="12.75">
      <c r="B50" s="319"/>
      <c r="C50" s="84" t="s">
        <v>95</v>
      </c>
      <c r="D50" s="55">
        <v>0</v>
      </c>
      <c r="E50" s="56">
        <v>0</v>
      </c>
      <c r="F50" s="56">
        <v>19240</v>
      </c>
      <c r="G50" s="57" t="s">
        <v>161</v>
      </c>
      <c r="H50" s="56">
        <v>0</v>
      </c>
      <c r="I50" s="56">
        <v>0</v>
      </c>
      <c r="J50" s="56">
        <v>110573.94</v>
      </c>
      <c r="K50" s="57" t="s">
        <v>161</v>
      </c>
      <c r="L50" s="161"/>
      <c r="N50" s="245">
        <f t="shared" si="0"/>
        <v>110573.94</v>
      </c>
    </row>
    <row r="51" spans="2:14" ht="12.75">
      <c r="B51" s="320"/>
      <c r="C51" s="84" t="s">
        <v>99</v>
      </c>
      <c r="D51" s="55">
        <v>0</v>
      </c>
      <c r="E51" s="56">
        <v>0</v>
      </c>
      <c r="F51" s="56">
        <v>78000</v>
      </c>
      <c r="G51" s="57" t="s">
        <v>161</v>
      </c>
      <c r="H51" s="56">
        <v>0</v>
      </c>
      <c r="I51" s="56">
        <v>0</v>
      </c>
      <c r="J51" s="56">
        <v>74619.97</v>
      </c>
      <c r="K51" s="57" t="s">
        <v>161</v>
      </c>
      <c r="L51" s="161"/>
      <c r="N51" s="245">
        <f t="shared" si="0"/>
        <v>74619.97</v>
      </c>
    </row>
    <row r="52" spans="2:14" ht="12.75">
      <c r="B52" s="182" t="s">
        <v>119</v>
      </c>
      <c r="C52" s="183"/>
      <c r="D52" s="77">
        <v>2221024.5186</v>
      </c>
      <c r="E52" s="78">
        <v>1550806.7709000001</v>
      </c>
      <c r="F52" s="78">
        <v>1834868.8508000001</v>
      </c>
      <c r="G52" s="79">
        <v>18.317051822977692</v>
      </c>
      <c r="H52" s="78">
        <v>8122513.61</v>
      </c>
      <c r="I52" s="78">
        <v>5841723.28</v>
      </c>
      <c r="J52" s="78">
        <v>4617727.170000001</v>
      </c>
      <c r="K52" s="79">
        <v>-20.952654744714295</v>
      </c>
      <c r="L52" s="161"/>
      <c r="N52" s="245">
        <f t="shared" si="0"/>
        <v>-1223996.1099999994</v>
      </c>
    </row>
    <row r="53" spans="2:14" ht="12.75">
      <c r="B53" s="324" t="s">
        <v>85</v>
      </c>
      <c r="C53" s="84" t="s">
        <v>98</v>
      </c>
      <c r="D53" s="55">
        <v>542135</v>
      </c>
      <c r="E53" s="56">
        <v>261975</v>
      </c>
      <c r="F53" s="56">
        <v>324086</v>
      </c>
      <c r="G53" s="57">
        <v>23.708750835003343</v>
      </c>
      <c r="H53" s="56">
        <v>478507.71</v>
      </c>
      <c r="I53" s="56">
        <v>246587.71</v>
      </c>
      <c r="J53" s="56">
        <v>217114.77</v>
      </c>
      <c r="K53" s="57">
        <v>-11.95231506063299</v>
      </c>
      <c r="L53" s="161"/>
      <c r="N53" s="245">
        <f t="shared" si="0"/>
        <v>-29472.940000000002</v>
      </c>
    </row>
    <row r="54" spans="2:14" ht="12.75">
      <c r="B54" s="325"/>
      <c r="C54" s="84" t="s">
        <v>134</v>
      </c>
      <c r="D54" s="55">
        <v>362040</v>
      </c>
      <c r="E54" s="56">
        <v>259540</v>
      </c>
      <c r="F54" s="56">
        <v>264300</v>
      </c>
      <c r="G54" s="57">
        <v>1.8340140248131354</v>
      </c>
      <c r="H54" s="56">
        <v>347116.81</v>
      </c>
      <c r="I54" s="56">
        <v>249421.21</v>
      </c>
      <c r="J54" s="56">
        <v>265603.39</v>
      </c>
      <c r="K54" s="57">
        <v>6.48789250922166</v>
      </c>
      <c r="L54" s="161"/>
      <c r="N54" s="245">
        <f t="shared" si="0"/>
        <v>16182.180000000022</v>
      </c>
    </row>
    <row r="55" spans="2:14" ht="12.75">
      <c r="B55" s="325"/>
      <c r="C55" s="84" t="s">
        <v>104</v>
      </c>
      <c r="D55" s="55">
        <v>316475</v>
      </c>
      <c r="E55" s="56">
        <v>253475</v>
      </c>
      <c r="F55" s="56">
        <v>252336</v>
      </c>
      <c r="G55" s="57">
        <v>-0.44935397968240975</v>
      </c>
      <c r="H55" s="56">
        <v>263668.85</v>
      </c>
      <c r="I55" s="56">
        <v>212534.14</v>
      </c>
      <c r="J55" s="56">
        <v>191282.06</v>
      </c>
      <c r="K55" s="57">
        <v>-9.99937233613386</v>
      </c>
      <c r="L55" s="161"/>
      <c r="N55" s="245">
        <f t="shared" si="0"/>
        <v>-21252.080000000016</v>
      </c>
    </row>
    <row r="56" spans="2:14" ht="12.75">
      <c r="B56" s="325"/>
      <c r="C56" s="84" t="s">
        <v>132</v>
      </c>
      <c r="D56" s="55">
        <v>191646.2096</v>
      </c>
      <c r="E56" s="56">
        <v>94122</v>
      </c>
      <c r="F56" s="56">
        <v>303862</v>
      </c>
      <c r="G56" s="57">
        <v>222.83844372197788</v>
      </c>
      <c r="H56" s="56">
        <v>249376.98</v>
      </c>
      <c r="I56" s="56">
        <v>125292.66</v>
      </c>
      <c r="J56" s="56">
        <v>418942.92</v>
      </c>
      <c r="K56" s="57">
        <v>234.37147874424565</v>
      </c>
      <c r="L56" s="161"/>
      <c r="N56" s="245">
        <f t="shared" si="0"/>
        <v>293650.26</v>
      </c>
    </row>
    <row r="57" spans="2:14" ht="12.75">
      <c r="B57" s="325"/>
      <c r="C57" s="84" t="s">
        <v>102</v>
      </c>
      <c r="D57" s="55">
        <v>147001.1</v>
      </c>
      <c r="E57" s="56">
        <v>84000</v>
      </c>
      <c r="F57" s="56">
        <v>124320</v>
      </c>
      <c r="G57" s="57">
        <v>48</v>
      </c>
      <c r="H57" s="56">
        <v>128594.68</v>
      </c>
      <c r="I57" s="56">
        <v>78438.65</v>
      </c>
      <c r="J57" s="56">
        <v>83268.54</v>
      </c>
      <c r="K57" s="57">
        <v>6.157538407405028</v>
      </c>
      <c r="L57" s="161"/>
      <c r="N57" s="245">
        <f t="shared" si="0"/>
        <v>4829.889999999999</v>
      </c>
    </row>
    <row r="58" spans="2:14" ht="12.75" customHeight="1">
      <c r="B58" s="325"/>
      <c r="C58" s="84" t="s">
        <v>115</v>
      </c>
      <c r="D58" s="55">
        <v>52500</v>
      </c>
      <c r="E58" s="56">
        <v>0</v>
      </c>
      <c r="F58" s="56">
        <v>17500</v>
      </c>
      <c r="G58" s="57" t="s">
        <v>161</v>
      </c>
      <c r="H58" s="56">
        <v>42819.34</v>
      </c>
      <c r="I58" s="56">
        <v>0</v>
      </c>
      <c r="J58" s="56">
        <v>11423.48</v>
      </c>
      <c r="K58" s="57" t="s">
        <v>161</v>
      </c>
      <c r="L58" s="161"/>
      <c r="N58" s="245">
        <f t="shared" si="0"/>
        <v>11423.48</v>
      </c>
    </row>
    <row r="59" spans="2:14" ht="12.75" customHeight="1">
      <c r="B59" s="325"/>
      <c r="C59" s="84" t="s">
        <v>103</v>
      </c>
      <c r="D59" s="55">
        <v>21000</v>
      </c>
      <c r="E59" s="56">
        <v>21000</v>
      </c>
      <c r="F59" s="56">
        <v>2050</v>
      </c>
      <c r="G59" s="57">
        <v>-90.23809523809524</v>
      </c>
      <c r="H59" s="56">
        <v>19845</v>
      </c>
      <c r="I59" s="56">
        <v>19845</v>
      </c>
      <c r="J59" s="56">
        <v>2950</v>
      </c>
      <c r="K59" s="57">
        <v>-85.13479465860418</v>
      </c>
      <c r="L59" s="161"/>
      <c r="N59" s="245">
        <f t="shared" si="0"/>
        <v>-16895</v>
      </c>
    </row>
    <row r="60" spans="2:14" ht="12.75">
      <c r="B60" s="325"/>
      <c r="C60" s="84" t="s">
        <v>100</v>
      </c>
      <c r="D60" s="55">
        <v>24000</v>
      </c>
      <c r="E60" s="56">
        <v>0</v>
      </c>
      <c r="F60" s="56">
        <v>10</v>
      </c>
      <c r="G60" s="57" t="s">
        <v>161</v>
      </c>
      <c r="H60" s="56">
        <v>19504.15</v>
      </c>
      <c r="I60" s="56">
        <v>0</v>
      </c>
      <c r="J60" s="56">
        <v>950.23</v>
      </c>
      <c r="K60" s="57" t="s">
        <v>161</v>
      </c>
      <c r="L60" s="161"/>
      <c r="N60" s="245">
        <f t="shared" si="0"/>
        <v>950.23</v>
      </c>
    </row>
    <row r="61" spans="2:14" ht="12.75">
      <c r="B61" s="325"/>
      <c r="C61" s="84" t="s">
        <v>105</v>
      </c>
      <c r="D61" s="55">
        <v>6000</v>
      </c>
      <c r="E61" s="56">
        <v>4000</v>
      </c>
      <c r="F61" s="56">
        <v>3000</v>
      </c>
      <c r="G61" s="57">
        <v>-25</v>
      </c>
      <c r="H61" s="56">
        <v>5461.58</v>
      </c>
      <c r="I61" s="56">
        <v>3782.32</v>
      </c>
      <c r="J61" s="56">
        <v>2194.87</v>
      </c>
      <c r="K61" s="57">
        <v>-41.970272213879326</v>
      </c>
      <c r="L61" s="162"/>
      <c r="N61" s="245">
        <f t="shared" si="0"/>
        <v>-1587.4500000000003</v>
      </c>
    </row>
    <row r="62" spans="2:14" ht="12.75">
      <c r="B62" s="325"/>
      <c r="C62" s="84" t="s">
        <v>77</v>
      </c>
      <c r="D62" s="55">
        <v>3000</v>
      </c>
      <c r="E62" s="56">
        <v>0</v>
      </c>
      <c r="F62" s="56">
        <v>0</v>
      </c>
      <c r="G62" s="57" t="s">
        <v>161</v>
      </c>
      <c r="H62" s="56">
        <v>4190.34</v>
      </c>
      <c r="I62" s="56">
        <v>0</v>
      </c>
      <c r="J62" s="56">
        <v>0</v>
      </c>
      <c r="K62" s="57" t="s">
        <v>161</v>
      </c>
      <c r="L62" s="162"/>
      <c r="N62" s="245">
        <f t="shared" si="0"/>
        <v>0</v>
      </c>
    </row>
    <row r="63" spans="2:14" ht="12.75">
      <c r="B63" s="325"/>
      <c r="C63" s="84" t="s">
        <v>101</v>
      </c>
      <c r="D63" s="55">
        <v>2098</v>
      </c>
      <c r="E63" s="56">
        <v>155.5</v>
      </c>
      <c r="F63" s="56">
        <v>40</v>
      </c>
      <c r="G63" s="57">
        <v>-74.27652733118971</v>
      </c>
      <c r="H63" s="56">
        <v>2008.97</v>
      </c>
      <c r="I63" s="56">
        <v>137.5</v>
      </c>
      <c r="J63" s="56">
        <v>60.4</v>
      </c>
      <c r="K63" s="57">
        <v>-56.07272727272728</v>
      </c>
      <c r="L63" s="162"/>
      <c r="N63" s="245">
        <f t="shared" si="0"/>
        <v>-77.1</v>
      </c>
    </row>
    <row r="64" spans="2:14" ht="12.75" customHeight="1">
      <c r="B64" s="325"/>
      <c r="C64" s="84" t="s">
        <v>82</v>
      </c>
      <c r="D64" s="55">
        <v>3650</v>
      </c>
      <c r="E64" s="56">
        <v>3200</v>
      </c>
      <c r="F64" s="56">
        <v>3825</v>
      </c>
      <c r="G64" s="57">
        <v>19.53125</v>
      </c>
      <c r="H64" s="56">
        <v>569.3</v>
      </c>
      <c r="I64" s="56">
        <v>499.11</v>
      </c>
      <c r="J64" s="56">
        <v>601.54</v>
      </c>
      <c r="K64" s="57">
        <v>20.52253010358438</v>
      </c>
      <c r="L64" s="161"/>
      <c r="N64" s="245">
        <f t="shared" si="0"/>
        <v>102.42999999999995</v>
      </c>
    </row>
    <row r="65" spans="2:14" ht="12.75">
      <c r="B65" s="325"/>
      <c r="C65" s="84" t="s">
        <v>219</v>
      </c>
      <c r="D65" s="55">
        <v>0</v>
      </c>
      <c r="E65" s="56">
        <v>0</v>
      </c>
      <c r="F65" s="56">
        <v>60000</v>
      </c>
      <c r="G65" s="57" t="s">
        <v>161</v>
      </c>
      <c r="H65" s="56">
        <v>0</v>
      </c>
      <c r="I65" s="56">
        <v>0</v>
      </c>
      <c r="J65" s="56">
        <v>35415.13</v>
      </c>
      <c r="K65" s="57" t="s">
        <v>161</v>
      </c>
      <c r="L65" s="161"/>
      <c r="N65" s="245">
        <f t="shared" si="0"/>
        <v>35415.13</v>
      </c>
    </row>
    <row r="66" spans="2:14" ht="12.75">
      <c r="B66" s="325"/>
      <c r="C66" s="84" t="s">
        <v>229</v>
      </c>
      <c r="D66" s="55">
        <v>0</v>
      </c>
      <c r="E66" s="56">
        <v>0</v>
      </c>
      <c r="F66" s="56">
        <v>0.8709</v>
      </c>
      <c r="G66" s="57" t="s">
        <v>161</v>
      </c>
      <c r="H66" s="56">
        <v>0</v>
      </c>
      <c r="I66" s="56">
        <v>0</v>
      </c>
      <c r="J66" s="56">
        <v>256.1</v>
      </c>
      <c r="K66" s="57" t="s">
        <v>161</v>
      </c>
      <c r="L66" s="161"/>
      <c r="N66" s="245">
        <f t="shared" si="0"/>
        <v>256.1</v>
      </c>
    </row>
    <row r="67" spans="2:14" ht="12.75" customHeight="1">
      <c r="B67" s="326"/>
      <c r="C67" s="89" t="s">
        <v>205</v>
      </c>
      <c r="D67" s="87">
        <v>0</v>
      </c>
      <c r="E67" s="70">
        <v>0</v>
      </c>
      <c r="F67" s="70">
        <v>30</v>
      </c>
      <c r="G67" s="88" t="s">
        <v>161</v>
      </c>
      <c r="H67" s="70">
        <v>0</v>
      </c>
      <c r="I67" s="70">
        <v>0</v>
      </c>
      <c r="J67" s="70">
        <v>139.98</v>
      </c>
      <c r="K67" s="88" t="s">
        <v>161</v>
      </c>
      <c r="L67" s="161"/>
      <c r="N67" s="245">
        <f t="shared" si="0"/>
        <v>139.98</v>
      </c>
    </row>
    <row r="68" spans="2:14" ht="12.75" customHeight="1">
      <c r="B68" s="182" t="s">
        <v>121</v>
      </c>
      <c r="C68" s="183"/>
      <c r="D68" s="77">
        <v>1671545.3096</v>
      </c>
      <c r="E68" s="78">
        <v>981467.5</v>
      </c>
      <c r="F68" s="78">
        <v>1355359.8709</v>
      </c>
      <c r="G68" s="79">
        <v>38.09523707101865</v>
      </c>
      <c r="H68" s="78">
        <v>1561663.71</v>
      </c>
      <c r="I68" s="78">
        <v>936538.2999999999</v>
      </c>
      <c r="J68" s="78">
        <v>1230203.41</v>
      </c>
      <c r="K68" s="79">
        <v>31.3564442586064</v>
      </c>
      <c r="L68" s="161"/>
      <c r="N68" s="245">
        <f t="shared" si="0"/>
        <v>293665.11</v>
      </c>
    </row>
    <row r="69" spans="2:14" ht="12.75">
      <c r="B69" s="335" t="s">
        <v>130</v>
      </c>
      <c r="C69" s="83" t="s">
        <v>99</v>
      </c>
      <c r="D69" s="51">
        <v>103421</v>
      </c>
      <c r="E69" s="52">
        <v>80221</v>
      </c>
      <c r="F69" s="52">
        <v>165638</v>
      </c>
      <c r="G69" s="53">
        <v>106.4771069919348</v>
      </c>
      <c r="H69" s="52">
        <v>117172.94</v>
      </c>
      <c r="I69" s="52">
        <v>96268.86</v>
      </c>
      <c r="J69" s="52">
        <v>123648.53</v>
      </c>
      <c r="K69" s="53">
        <v>28.44083746291375</v>
      </c>
      <c r="L69" s="161"/>
      <c r="N69" s="245">
        <f t="shared" si="0"/>
        <v>27379.67</v>
      </c>
    </row>
    <row r="70" spans="2:14" ht="12.75" customHeight="1">
      <c r="B70" s="335"/>
      <c r="C70" s="84" t="s">
        <v>132</v>
      </c>
      <c r="D70" s="55">
        <v>48224.0028</v>
      </c>
      <c r="E70" s="56">
        <v>46308</v>
      </c>
      <c r="F70" s="56">
        <v>2335.91</v>
      </c>
      <c r="G70" s="57">
        <v>-94.95570959661399</v>
      </c>
      <c r="H70" s="56">
        <v>57798.14</v>
      </c>
      <c r="I70" s="56">
        <v>49781.1</v>
      </c>
      <c r="J70" s="56">
        <v>23986.93</v>
      </c>
      <c r="K70" s="57">
        <v>-51.81518688819653</v>
      </c>
      <c r="L70" s="162"/>
      <c r="N70" s="245">
        <f aca="true" t="shared" si="1" ref="N70:N96">+J70-I70</f>
        <v>-25794.17</v>
      </c>
    </row>
    <row r="71" spans="2:14" ht="12.75">
      <c r="B71" s="335"/>
      <c r="C71" s="84" t="s">
        <v>78</v>
      </c>
      <c r="D71" s="55">
        <v>18108.64</v>
      </c>
      <c r="E71" s="56">
        <v>11103.64</v>
      </c>
      <c r="F71" s="56">
        <v>29905.42</v>
      </c>
      <c r="G71" s="57">
        <v>169.32987740957017</v>
      </c>
      <c r="H71" s="56">
        <v>30880.79</v>
      </c>
      <c r="I71" s="56">
        <v>17367.36</v>
      </c>
      <c r="J71" s="56">
        <v>28748.81</v>
      </c>
      <c r="K71" s="57">
        <v>65.53356411106812</v>
      </c>
      <c r="L71" s="161"/>
      <c r="N71" s="245">
        <f t="shared" si="1"/>
        <v>11381.45</v>
      </c>
    </row>
    <row r="72" spans="2:14" ht="12.75" customHeight="1">
      <c r="B72" s="335"/>
      <c r="C72" s="84" t="s">
        <v>98</v>
      </c>
      <c r="D72" s="55">
        <v>24850</v>
      </c>
      <c r="E72" s="56">
        <v>24850</v>
      </c>
      <c r="F72" s="56">
        <v>0</v>
      </c>
      <c r="G72" s="57">
        <v>-100</v>
      </c>
      <c r="H72" s="56">
        <v>23837.66</v>
      </c>
      <c r="I72" s="56">
        <v>23837.66</v>
      </c>
      <c r="J72" s="56">
        <v>0</v>
      </c>
      <c r="K72" s="57">
        <v>-100</v>
      </c>
      <c r="L72" s="161"/>
      <c r="N72" s="245">
        <f t="shared" si="1"/>
        <v>-23837.66</v>
      </c>
    </row>
    <row r="73" spans="2:14" ht="12.75" customHeight="1">
      <c r="B73" s="335"/>
      <c r="C73" s="84" t="s">
        <v>124</v>
      </c>
      <c r="D73" s="55">
        <v>23998</v>
      </c>
      <c r="E73" s="56">
        <v>23998</v>
      </c>
      <c r="F73" s="56">
        <v>21212</v>
      </c>
      <c r="G73" s="57">
        <v>-11.60930077506459</v>
      </c>
      <c r="H73" s="56">
        <v>23651.68</v>
      </c>
      <c r="I73" s="56">
        <v>23651.68</v>
      </c>
      <c r="J73" s="56">
        <v>16478.15</v>
      </c>
      <c r="K73" s="57">
        <v>-30.329896227244735</v>
      </c>
      <c r="L73" s="161"/>
      <c r="N73" s="245">
        <f t="shared" si="1"/>
        <v>-7173.529999999999</v>
      </c>
    </row>
    <row r="74" spans="2:14" ht="12.75">
      <c r="B74" s="335"/>
      <c r="C74" s="89" t="s">
        <v>134</v>
      </c>
      <c r="D74" s="87">
        <v>60</v>
      </c>
      <c r="E74" s="70">
        <v>0</v>
      </c>
      <c r="F74" s="70">
        <v>0</v>
      </c>
      <c r="G74" s="88" t="s">
        <v>161</v>
      </c>
      <c r="H74" s="70">
        <v>879.29</v>
      </c>
      <c r="I74" s="70">
        <v>0</v>
      </c>
      <c r="J74" s="70">
        <v>0</v>
      </c>
      <c r="K74" s="88" t="s">
        <v>161</v>
      </c>
      <c r="L74" s="161"/>
      <c r="N74" s="245">
        <f t="shared" si="1"/>
        <v>0</v>
      </c>
    </row>
    <row r="75" spans="2:14" ht="12.75" customHeight="1">
      <c r="B75" s="182" t="s">
        <v>131</v>
      </c>
      <c r="C75" s="183"/>
      <c r="D75" s="77">
        <v>218661.64280000003</v>
      </c>
      <c r="E75" s="78">
        <v>186480.64</v>
      </c>
      <c r="F75" s="78">
        <v>219091.33</v>
      </c>
      <c r="G75" s="79">
        <v>17.487439983045938</v>
      </c>
      <c r="H75" s="78">
        <v>254220.5</v>
      </c>
      <c r="I75" s="78">
        <v>210906.66</v>
      </c>
      <c r="J75" s="78">
        <v>192862.41999999998</v>
      </c>
      <c r="K75" s="79">
        <v>-8.555557230862231</v>
      </c>
      <c r="L75" s="161"/>
      <c r="N75" s="245">
        <f t="shared" si="1"/>
        <v>-18044.24000000002</v>
      </c>
    </row>
    <row r="76" spans="2:14" ht="12.75" customHeight="1">
      <c r="B76" s="324" t="s">
        <v>87</v>
      </c>
      <c r="C76" s="84" t="s">
        <v>132</v>
      </c>
      <c r="D76" s="55">
        <v>82527.1077</v>
      </c>
      <c r="E76" s="56">
        <v>74886.7385</v>
      </c>
      <c r="F76" s="56">
        <v>2061.5329</v>
      </c>
      <c r="G76" s="57">
        <v>-97.24713221420373</v>
      </c>
      <c r="H76" s="56">
        <v>82093.04</v>
      </c>
      <c r="I76" s="56">
        <v>70469.15</v>
      </c>
      <c r="J76" s="56">
        <v>7442.18</v>
      </c>
      <c r="K76" s="57">
        <v>-89.43909497985997</v>
      </c>
      <c r="L76" s="161"/>
      <c r="N76" s="245">
        <f t="shared" si="1"/>
        <v>-63026.969999999994</v>
      </c>
    </row>
    <row r="77" spans="2:14" ht="12.75" customHeight="1">
      <c r="B77" s="325"/>
      <c r="C77" s="84" t="s">
        <v>98</v>
      </c>
      <c r="D77" s="55">
        <v>52500</v>
      </c>
      <c r="E77" s="56">
        <v>52500</v>
      </c>
      <c r="F77" s="56">
        <v>0</v>
      </c>
      <c r="G77" s="57">
        <v>-100</v>
      </c>
      <c r="H77" s="56">
        <v>43050</v>
      </c>
      <c r="I77" s="56">
        <v>43050</v>
      </c>
      <c r="J77" s="56">
        <v>0</v>
      </c>
      <c r="K77" s="57">
        <v>-100</v>
      </c>
      <c r="L77" s="161"/>
      <c r="N77" s="245">
        <f t="shared" si="1"/>
        <v>-43050</v>
      </c>
    </row>
    <row r="78" spans="2:14" ht="12.75">
      <c r="B78" s="325"/>
      <c r="C78" s="84" t="s">
        <v>134</v>
      </c>
      <c r="D78" s="55">
        <v>20161</v>
      </c>
      <c r="E78" s="56">
        <v>20160</v>
      </c>
      <c r="F78" s="56">
        <v>20000</v>
      </c>
      <c r="G78" s="57">
        <v>-0.7936507936507908</v>
      </c>
      <c r="H78" s="56">
        <v>31149.28</v>
      </c>
      <c r="I78" s="56">
        <v>31046.4</v>
      </c>
      <c r="J78" s="56">
        <v>14500</v>
      </c>
      <c r="K78" s="57">
        <v>-53.295712224283655</v>
      </c>
      <c r="L78" s="161"/>
      <c r="N78" s="245">
        <f t="shared" si="1"/>
        <v>-16546.4</v>
      </c>
    </row>
    <row r="79" spans="2:14" ht="12.75">
      <c r="B79" s="325"/>
      <c r="C79" s="84" t="s">
        <v>100</v>
      </c>
      <c r="D79" s="55">
        <v>16232</v>
      </c>
      <c r="E79" s="56">
        <v>16232</v>
      </c>
      <c r="F79" s="56">
        <v>0</v>
      </c>
      <c r="G79" s="57">
        <v>-100</v>
      </c>
      <c r="H79" s="56">
        <v>23234.68</v>
      </c>
      <c r="I79" s="56">
        <v>23234.68</v>
      </c>
      <c r="J79" s="56">
        <v>0</v>
      </c>
      <c r="K79" s="57">
        <v>-100</v>
      </c>
      <c r="L79" s="162"/>
      <c r="N79" s="245">
        <f t="shared" si="1"/>
        <v>-23234.68</v>
      </c>
    </row>
    <row r="80" spans="2:14" ht="12.75">
      <c r="B80" s="325"/>
      <c r="C80" s="84" t="s">
        <v>105</v>
      </c>
      <c r="D80" s="55">
        <v>411.6623</v>
      </c>
      <c r="E80" s="56">
        <v>0</v>
      </c>
      <c r="F80" s="56">
        <v>0</v>
      </c>
      <c r="G80" s="57" t="s">
        <v>161</v>
      </c>
      <c r="H80" s="56">
        <v>1043.78</v>
      </c>
      <c r="I80" s="56">
        <v>0</v>
      </c>
      <c r="J80" s="56">
        <v>0</v>
      </c>
      <c r="K80" s="57" t="s">
        <v>161</v>
      </c>
      <c r="L80" s="161"/>
      <c r="N80" s="245">
        <f t="shared" si="1"/>
        <v>0</v>
      </c>
    </row>
    <row r="81" spans="2:14" ht="12.75">
      <c r="B81" s="325"/>
      <c r="C81" s="84" t="s">
        <v>99</v>
      </c>
      <c r="D81" s="55">
        <v>441</v>
      </c>
      <c r="E81" s="56">
        <v>441</v>
      </c>
      <c r="F81" s="56">
        <v>0</v>
      </c>
      <c r="G81" s="57">
        <v>-100</v>
      </c>
      <c r="H81" s="56">
        <v>413.21</v>
      </c>
      <c r="I81" s="56">
        <v>413.21</v>
      </c>
      <c r="J81" s="56">
        <v>0</v>
      </c>
      <c r="K81" s="57">
        <v>-100</v>
      </c>
      <c r="L81" s="161"/>
      <c r="N81" s="245">
        <f t="shared" si="1"/>
        <v>-413.21</v>
      </c>
    </row>
    <row r="82" spans="2:14" ht="12.75">
      <c r="B82" s="325"/>
      <c r="C82" s="84" t="s">
        <v>101</v>
      </c>
      <c r="D82" s="55">
        <v>176.4</v>
      </c>
      <c r="E82" s="56">
        <v>176.4</v>
      </c>
      <c r="F82" s="56">
        <v>152.6277</v>
      </c>
      <c r="G82" s="57">
        <v>-13.476360544217691</v>
      </c>
      <c r="H82" s="56">
        <v>260.77</v>
      </c>
      <c r="I82" s="56">
        <v>260.77</v>
      </c>
      <c r="J82" s="56">
        <v>212.45</v>
      </c>
      <c r="K82" s="57">
        <v>-18.52973885032787</v>
      </c>
      <c r="L82" s="161"/>
      <c r="N82" s="245">
        <f t="shared" si="1"/>
        <v>-48.31999999999999</v>
      </c>
    </row>
    <row r="83" spans="2:14" ht="12.75">
      <c r="B83" s="325"/>
      <c r="C83" s="84" t="s">
        <v>103</v>
      </c>
      <c r="D83" s="55">
        <v>0</v>
      </c>
      <c r="E83" s="56">
        <v>0</v>
      </c>
      <c r="F83" s="56">
        <v>541.8</v>
      </c>
      <c r="G83" s="57" t="s">
        <v>161</v>
      </c>
      <c r="H83" s="56">
        <v>0</v>
      </c>
      <c r="I83" s="56">
        <v>0</v>
      </c>
      <c r="J83" s="56">
        <v>1443.24</v>
      </c>
      <c r="K83" s="57" t="s">
        <v>161</v>
      </c>
      <c r="L83" s="161"/>
      <c r="N83" s="245">
        <f t="shared" si="1"/>
        <v>1443.24</v>
      </c>
    </row>
    <row r="84" spans="2:14" ht="12.75">
      <c r="B84" s="326"/>
      <c r="C84" s="89" t="s">
        <v>86</v>
      </c>
      <c r="D84" s="87">
        <v>0</v>
      </c>
      <c r="E84" s="70">
        <v>0</v>
      </c>
      <c r="F84" s="70">
        <v>30</v>
      </c>
      <c r="G84" s="88" t="s">
        <v>161</v>
      </c>
      <c r="H84" s="70">
        <v>0</v>
      </c>
      <c r="I84" s="70">
        <v>0</v>
      </c>
      <c r="J84" s="70">
        <v>113.08</v>
      </c>
      <c r="K84" s="88" t="s">
        <v>161</v>
      </c>
      <c r="L84" s="162"/>
      <c r="N84" s="245">
        <f t="shared" si="1"/>
        <v>113.08</v>
      </c>
    </row>
    <row r="85" spans="2:14" ht="12.75">
      <c r="B85" s="182" t="s">
        <v>122</v>
      </c>
      <c r="C85" s="183"/>
      <c r="D85" s="77">
        <v>172449.16999999998</v>
      </c>
      <c r="E85" s="78">
        <v>164396.1385</v>
      </c>
      <c r="F85" s="78">
        <v>22785.9606</v>
      </c>
      <c r="G85" s="79">
        <v>-86.1396010831483</v>
      </c>
      <c r="H85" s="78">
        <v>181244.76</v>
      </c>
      <c r="I85" s="78">
        <v>168474.21</v>
      </c>
      <c r="J85" s="78">
        <v>23710.95</v>
      </c>
      <c r="K85" s="79">
        <v>-85.9260654791021</v>
      </c>
      <c r="L85" s="162"/>
      <c r="N85" s="245">
        <f t="shared" si="1"/>
        <v>-144763.25999999998</v>
      </c>
    </row>
    <row r="86" spans="2:14" ht="12.75">
      <c r="B86" s="324" t="s">
        <v>89</v>
      </c>
      <c r="C86" s="84" t="s">
        <v>80</v>
      </c>
      <c r="D86" s="55">
        <v>633800</v>
      </c>
      <c r="E86" s="56">
        <v>201600</v>
      </c>
      <c r="F86" s="56">
        <v>1522600</v>
      </c>
      <c r="G86" s="57">
        <v>655.2579365079365</v>
      </c>
      <c r="H86" s="56">
        <v>126726.8</v>
      </c>
      <c r="I86" s="56">
        <v>40199.6</v>
      </c>
      <c r="J86" s="56">
        <v>296285.41</v>
      </c>
      <c r="K86" s="57">
        <v>637.0357167733011</v>
      </c>
      <c r="L86" s="163"/>
      <c r="N86" s="245">
        <f t="shared" si="1"/>
        <v>256085.80999999997</v>
      </c>
    </row>
    <row r="87" spans="2:14" ht="12.75">
      <c r="B87" s="325"/>
      <c r="C87" s="84" t="s">
        <v>78</v>
      </c>
      <c r="D87" s="55">
        <v>4891.56</v>
      </c>
      <c r="E87" s="56">
        <v>0</v>
      </c>
      <c r="F87" s="56">
        <v>6485.9346</v>
      </c>
      <c r="G87" s="57" t="s">
        <v>161</v>
      </c>
      <c r="H87" s="56">
        <v>1772.86</v>
      </c>
      <c r="I87" s="56">
        <v>0</v>
      </c>
      <c r="J87" s="56">
        <v>2147.17</v>
      </c>
      <c r="K87" s="57" t="s">
        <v>161</v>
      </c>
      <c r="N87" s="245">
        <f t="shared" si="1"/>
        <v>2147.17</v>
      </c>
    </row>
    <row r="88" spans="2:14" ht="12.75">
      <c r="B88" s="326"/>
      <c r="C88" s="89" t="s">
        <v>82</v>
      </c>
      <c r="D88" s="87">
        <v>2250</v>
      </c>
      <c r="E88" s="70">
        <v>2250</v>
      </c>
      <c r="F88" s="70">
        <v>0</v>
      </c>
      <c r="G88" s="88">
        <v>-100</v>
      </c>
      <c r="H88" s="70">
        <v>350.94</v>
      </c>
      <c r="I88" s="70">
        <v>350.94</v>
      </c>
      <c r="J88" s="70">
        <v>0</v>
      </c>
      <c r="K88" s="88">
        <v>-100</v>
      </c>
      <c r="N88" s="245">
        <f t="shared" si="1"/>
        <v>-350.94</v>
      </c>
    </row>
    <row r="89" spans="2:14" ht="12.75">
      <c r="B89" s="182" t="s">
        <v>123</v>
      </c>
      <c r="C89" s="183"/>
      <c r="D89" s="77">
        <v>640941.56</v>
      </c>
      <c r="E89" s="78">
        <v>203850</v>
      </c>
      <c r="F89" s="78">
        <v>1529085.9346</v>
      </c>
      <c r="G89" s="79">
        <v>650.1034753985774</v>
      </c>
      <c r="H89" s="78">
        <v>128850.6</v>
      </c>
      <c r="I89" s="78">
        <v>40550.54</v>
      </c>
      <c r="J89" s="78">
        <v>298432.57999999996</v>
      </c>
      <c r="K89" s="79">
        <v>635.9521722768673</v>
      </c>
      <c r="N89" s="245">
        <f t="shared" si="1"/>
        <v>257882.03999999995</v>
      </c>
    </row>
    <row r="90" spans="2:14" ht="38.25">
      <c r="B90" s="219" t="s">
        <v>202</v>
      </c>
      <c r="C90" s="194" t="s">
        <v>132</v>
      </c>
      <c r="D90" s="195">
        <v>555</v>
      </c>
      <c r="E90" s="196">
        <v>0</v>
      </c>
      <c r="F90" s="196">
        <v>0</v>
      </c>
      <c r="G90" s="197" t="s">
        <v>161</v>
      </c>
      <c r="H90" s="195">
        <v>47552.25</v>
      </c>
      <c r="I90" s="196">
        <v>0</v>
      </c>
      <c r="J90" s="196">
        <v>0</v>
      </c>
      <c r="K90" s="197" t="s">
        <v>161</v>
      </c>
      <c r="N90" s="245">
        <f t="shared" si="1"/>
        <v>0</v>
      </c>
    </row>
    <row r="91" spans="2:14" ht="12.75">
      <c r="B91" s="182" t="s">
        <v>201</v>
      </c>
      <c r="C91" s="183"/>
      <c r="D91" s="77">
        <v>555</v>
      </c>
      <c r="E91" s="78">
        <v>0</v>
      </c>
      <c r="F91" s="78">
        <v>0</v>
      </c>
      <c r="G91" s="79" t="s">
        <v>161</v>
      </c>
      <c r="H91" s="78">
        <v>47552.25</v>
      </c>
      <c r="I91" s="78">
        <v>0</v>
      </c>
      <c r="J91" s="78">
        <v>0</v>
      </c>
      <c r="K91" s="79" t="s">
        <v>161</v>
      </c>
      <c r="N91" s="245">
        <f t="shared" si="1"/>
        <v>0</v>
      </c>
    </row>
    <row r="92" spans="2:14" ht="12.75">
      <c r="B92" s="324" t="s">
        <v>150</v>
      </c>
      <c r="C92" s="85" t="s">
        <v>132</v>
      </c>
      <c r="D92" s="56">
        <v>0.5</v>
      </c>
      <c r="E92" s="56">
        <v>0.5</v>
      </c>
      <c r="F92" s="56">
        <v>0</v>
      </c>
      <c r="G92" s="57">
        <v>-100</v>
      </c>
      <c r="H92" s="56">
        <v>836.71</v>
      </c>
      <c r="I92" s="56">
        <v>836.71</v>
      </c>
      <c r="J92" s="56">
        <v>0</v>
      </c>
      <c r="K92" s="57">
        <v>-100</v>
      </c>
      <c r="N92" s="245">
        <f t="shared" si="1"/>
        <v>-836.71</v>
      </c>
    </row>
    <row r="93" spans="2:14" ht="12.75">
      <c r="B93" s="325"/>
      <c r="C93" s="119" t="s">
        <v>98</v>
      </c>
      <c r="D93" s="56">
        <v>1.2385</v>
      </c>
      <c r="E93" s="56">
        <v>0.5385</v>
      </c>
      <c r="F93" s="56">
        <v>0.8</v>
      </c>
      <c r="G93" s="57">
        <v>48.560817084493976</v>
      </c>
      <c r="H93" s="56">
        <v>282.8</v>
      </c>
      <c r="I93" s="56">
        <v>164.79</v>
      </c>
      <c r="J93" s="56">
        <v>101.4</v>
      </c>
      <c r="K93" s="57">
        <v>-38.467139996359</v>
      </c>
      <c r="N93" s="245">
        <f t="shared" si="1"/>
        <v>-63.389999999999986</v>
      </c>
    </row>
    <row r="94" spans="2:14" ht="12.75">
      <c r="B94" s="326"/>
      <c r="C94" s="119" t="s">
        <v>106</v>
      </c>
      <c r="D94" s="56">
        <v>0.2769</v>
      </c>
      <c r="E94" s="56">
        <v>0</v>
      </c>
      <c r="F94" s="56">
        <v>0</v>
      </c>
      <c r="G94" s="57" t="s">
        <v>161</v>
      </c>
      <c r="H94" s="56">
        <v>99.87</v>
      </c>
      <c r="I94" s="56">
        <v>0</v>
      </c>
      <c r="J94" s="56">
        <v>0</v>
      </c>
      <c r="K94" s="57" t="s">
        <v>161</v>
      </c>
      <c r="N94" s="245">
        <f t="shared" si="1"/>
        <v>0</v>
      </c>
    </row>
    <row r="95" spans="2:14" ht="12.75">
      <c r="B95" s="182" t="s">
        <v>160</v>
      </c>
      <c r="C95" s="183"/>
      <c r="D95" s="77">
        <v>2.0153999999999996</v>
      </c>
      <c r="E95" s="78">
        <v>1.0385</v>
      </c>
      <c r="F95" s="78">
        <v>0.8</v>
      </c>
      <c r="G95" s="79">
        <v>-22.965816080885894</v>
      </c>
      <c r="H95" s="78">
        <v>1219.38</v>
      </c>
      <c r="I95" s="78">
        <v>1001.5</v>
      </c>
      <c r="J95" s="78">
        <v>101.4</v>
      </c>
      <c r="K95" s="79">
        <v>-89.87518721917125</v>
      </c>
      <c r="N95" s="245">
        <f t="shared" si="1"/>
        <v>-900.1</v>
      </c>
    </row>
    <row r="96" spans="2:14" ht="12.75">
      <c r="B96" s="182" t="s">
        <v>96</v>
      </c>
      <c r="C96" s="183"/>
      <c r="D96" s="77">
        <v>85289416.7742</v>
      </c>
      <c r="E96" s="78">
        <v>56067335.16140001</v>
      </c>
      <c r="F96" s="78">
        <v>56735829.2077</v>
      </c>
      <c r="G96" s="79">
        <v>1.1923057237794632</v>
      </c>
      <c r="H96" s="78">
        <v>93718413.53000006</v>
      </c>
      <c r="I96" s="78">
        <v>65428946.37999997</v>
      </c>
      <c r="J96" s="78">
        <v>49694178.53999999</v>
      </c>
      <c r="K96" s="79">
        <v>-24.04863399238493</v>
      </c>
      <c r="N96" s="245">
        <f t="shared" si="1"/>
        <v>-15734767.839999981</v>
      </c>
    </row>
    <row r="97" spans="2:11" ht="12.75">
      <c r="B97" s="216" t="s">
        <v>167</v>
      </c>
      <c r="C97" s="217"/>
      <c r="D97" s="217"/>
      <c r="E97" s="217"/>
      <c r="F97" s="217"/>
      <c r="G97" s="217"/>
      <c r="H97" s="217"/>
      <c r="I97" s="217"/>
      <c r="J97" s="217"/>
      <c r="K97" s="218"/>
    </row>
  </sheetData>
  <sheetProtection/>
  <mergeCells count="13">
    <mergeCell ref="B92:B94"/>
    <mergeCell ref="B86:B88"/>
    <mergeCell ref="B69:B74"/>
    <mergeCell ref="B53:B67"/>
    <mergeCell ref="B76:B84"/>
    <mergeCell ref="B33:B51"/>
    <mergeCell ref="B5:B17"/>
    <mergeCell ref="B2:K2"/>
    <mergeCell ref="D3:G3"/>
    <mergeCell ref="H3:K3"/>
    <mergeCell ref="B3:B4"/>
    <mergeCell ref="C3:C4"/>
    <mergeCell ref="B19:B31"/>
  </mergeCells>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orientation="portrait" paperSize="9" scale="54"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90" zoomScaleNormal="90" zoomScalePageLayoutView="90" workbookViewId="0" topLeftCell="A1">
      <selection activeCell="A1" sqref="A1"/>
    </sheetView>
  </sheetViews>
  <sheetFormatPr defaultColWidth="10.8515625" defaultRowHeight="15"/>
  <cols>
    <col min="1" max="9" width="10.57421875" style="150" customWidth="1"/>
    <col min="10" max="23" width="10.8515625" style="150" customWidth="1"/>
    <col min="24" max="16384" width="10.8515625" style="150" customWidth="1"/>
  </cols>
  <sheetData>
    <row r="1" spans="2:3" ht="15">
      <c r="B1" s="149"/>
      <c r="C1" s="149"/>
    </row>
    <row r="5" spans="2:8" ht="15">
      <c r="B5" s="97"/>
      <c r="C5" s="97"/>
      <c r="D5" s="98"/>
      <c r="E5" s="179" t="s">
        <v>116</v>
      </c>
      <c r="F5" s="98"/>
      <c r="G5" s="97"/>
      <c r="H5" s="97"/>
    </row>
    <row r="6" spans="2:8" ht="15" customHeight="1">
      <c r="B6" s="97"/>
      <c r="C6" s="97"/>
      <c r="E6" s="192" t="str">
        <f>+Portada!E42</f>
        <v>Septiembre 2015</v>
      </c>
      <c r="F6" s="191"/>
      <c r="G6" s="97"/>
      <c r="H6" s="97"/>
    </row>
    <row r="7" spans="2:8" ht="15">
      <c r="B7" s="97"/>
      <c r="C7" s="97"/>
      <c r="D7" s="98"/>
      <c r="E7" s="142" t="s">
        <v>227</v>
      </c>
      <c r="F7" s="98"/>
      <c r="G7" s="97"/>
      <c r="H7" s="97"/>
    </row>
    <row r="8" spans="2:8" ht="15">
      <c r="B8" s="97"/>
      <c r="D8" s="153"/>
      <c r="F8" s="153"/>
      <c r="G8" s="153"/>
      <c r="H8" s="97"/>
    </row>
    <row r="9" spans="2:8" ht="15">
      <c r="B9" s="97"/>
      <c r="C9" s="97"/>
      <c r="D9" s="97"/>
      <c r="E9" s="97"/>
      <c r="F9" s="97"/>
      <c r="G9" s="97"/>
      <c r="H9" s="97"/>
    </row>
    <row r="10" spans="2:8" ht="15">
      <c r="B10" s="97"/>
      <c r="C10" s="97"/>
      <c r="D10" s="98"/>
      <c r="E10" s="143" t="s">
        <v>158</v>
      </c>
      <c r="F10" s="98"/>
      <c r="G10" s="97"/>
      <c r="H10" s="97"/>
    </row>
    <row r="11" spans="2:8" ht="15">
      <c r="B11" s="97"/>
      <c r="C11" s="97"/>
      <c r="D11" s="97"/>
      <c r="E11" s="97"/>
      <c r="F11" s="97"/>
      <c r="G11" s="97"/>
      <c r="H11" s="97"/>
    </row>
    <row r="12" spans="2:8" ht="15">
      <c r="B12" s="97"/>
      <c r="C12" s="97"/>
      <c r="D12" s="97"/>
      <c r="E12" s="97"/>
      <c r="F12" s="97"/>
      <c r="G12" s="97"/>
      <c r="H12" s="97"/>
    </row>
    <row r="13" spans="2:8" ht="15">
      <c r="B13" s="97"/>
      <c r="C13" s="97"/>
      <c r="D13" s="97"/>
      <c r="E13" s="97"/>
      <c r="F13" s="97"/>
      <c r="G13" s="97"/>
      <c r="H13" s="97"/>
    </row>
    <row r="14" spans="2:8" ht="15">
      <c r="B14" s="97"/>
      <c r="C14" s="97"/>
      <c r="D14" s="97"/>
      <c r="E14" s="97"/>
      <c r="F14" s="97"/>
      <c r="G14" s="97"/>
      <c r="H14" s="97"/>
    </row>
    <row r="15" spans="2:8" ht="15">
      <c r="B15" s="97"/>
      <c r="C15" s="97"/>
      <c r="D15" s="97"/>
      <c r="E15" s="97"/>
      <c r="F15" s="97"/>
      <c r="G15" s="97"/>
      <c r="H15" s="97"/>
    </row>
    <row r="16" spans="2:8" ht="15">
      <c r="B16" s="98"/>
      <c r="D16" s="154"/>
      <c r="E16" s="152" t="s">
        <v>125</v>
      </c>
      <c r="F16" s="154"/>
      <c r="G16" s="154"/>
      <c r="H16" s="98"/>
    </row>
    <row r="17" spans="2:8" ht="15">
      <c r="B17" s="97"/>
      <c r="D17" s="154"/>
      <c r="E17" s="152" t="s">
        <v>0</v>
      </c>
      <c r="F17" s="154"/>
      <c r="G17" s="154"/>
      <c r="H17" s="97"/>
    </row>
    <row r="18" spans="2:8" ht="15">
      <c r="B18" s="98"/>
      <c r="D18" s="155"/>
      <c r="E18" s="156" t="s">
        <v>1</v>
      </c>
      <c r="F18" s="155"/>
      <c r="G18" s="155"/>
      <c r="H18" s="98"/>
    </row>
    <row r="19" spans="2:8" ht="15">
      <c r="B19" s="98"/>
      <c r="C19" s="98"/>
      <c r="D19" s="98"/>
      <c r="E19" s="98"/>
      <c r="F19" s="98"/>
      <c r="G19" s="98"/>
      <c r="H19" s="98"/>
    </row>
    <row r="20" spans="2:8" ht="15">
      <c r="B20" s="98"/>
      <c r="E20" s="179" t="s">
        <v>177</v>
      </c>
      <c r="F20" s="179"/>
      <c r="G20" s="179"/>
      <c r="H20" s="151"/>
    </row>
    <row r="21" spans="2:8" ht="15">
      <c r="B21" s="98"/>
      <c r="E21" s="179" t="s">
        <v>157</v>
      </c>
      <c r="F21" s="179"/>
      <c r="G21" s="179"/>
      <c r="H21" s="151"/>
    </row>
    <row r="22" spans="2:8" ht="15">
      <c r="B22" s="98"/>
      <c r="C22" s="98"/>
      <c r="D22" s="98"/>
      <c r="E22" s="98"/>
      <c r="F22" s="98"/>
      <c r="G22" s="98"/>
      <c r="H22" s="98"/>
    </row>
    <row r="23" spans="2:8" ht="15">
      <c r="B23" s="98"/>
      <c r="C23" s="98"/>
      <c r="D23" s="97"/>
      <c r="E23" s="97"/>
      <c r="F23" s="97"/>
      <c r="G23" s="98"/>
      <c r="H23" s="98"/>
    </row>
    <row r="24" spans="2:8" ht="15">
      <c r="B24" s="98"/>
      <c r="C24" s="98"/>
      <c r="D24" s="97"/>
      <c r="E24" s="97"/>
      <c r="F24" s="97"/>
      <c r="G24" s="98"/>
      <c r="H24" s="98"/>
    </row>
    <row r="25" spans="2:8" ht="15">
      <c r="B25" s="98"/>
      <c r="C25" s="98"/>
      <c r="D25" s="98"/>
      <c r="E25" s="98"/>
      <c r="F25" s="98"/>
      <c r="G25" s="98"/>
      <c r="H25" s="98"/>
    </row>
    <row r="26" spans="2:8" ht="15">
      <c r="B26" s="97"/>
      <c r="C26" s="97"/>
      <c r="D26" s="97"/>
      <c r="E26" s="97"/>
      <c r="F26" s="97"/>
      <c r="G26" s="97"/>
      <c r="H26" s="97"/>
    </row>
    <row r="27" spans="2:8" ht="15">
      <c r="B27" s="97"/>
      <c r="C27" s="97"/>
      <c r="D27" s="97"/>
      <c r="E27" s="97"/>
      <c r="F27" s="97"/>
      <c r="G27" s="97"/>
      <c r="H27" s="97"/>
    </row>
    <row r="28" spans="4:8" ht="15">
      <c r="D28" s="157"/>
      <c r="E28" s="158" t="s">
        <v>113</v>
      </c>
      <c r="F28" s="157"/>
      <c r="G28" s="157"/>
      <c r="H28" s="151"/>
    </row>
    <row r="29" spans="2:8" ht="15">
      <c r="B29" s="97"/>
      <c r="C29" s="97"/>
      <c r="D29" s="97"/>
      <c r="E29" s="97"/>
      <c r="F29" s="97"/>
      <c r="G29" s="97"/>
      <c r="H29" s="97"/>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90" zoomScaleNormal="90" zoomScalePageLayoutView="70" workbookViewId="0" topLeftCell="A1">
      <selection activeCell="A1" sqref="A1"/>
    </sheetView>
  </sheetViews>
  <sheetFormatPr defaultColWidth="10.8515625" defaultRowHeight="15"/>
  <cols>
    <col min="1" max="1" width="1.28515625" style="28" customWidth="1"/>
    <col min="2" max="9" width="11.00390625" style="28" customWidth="1"/>
    <col min="10" max="10" width="2.00390625" style="28" customWidth="1"/>
    <col min="11" max="26" width="10.8515625" style="28" customWidth="1"/>
    <col min="27" max="16384" width="10.8515625" style="28" customWidth="1"/>
  </cols>
  <sheetData>
    <row r="2" spans="2:11" ht="12.75">
      <c r="B2" s="277" t="s">
        <v>182</v>
      </c>
      <c r="C2" s="277"/>
      <c r="D2" s="277"/>
      <c r="E2" s="277"/>
      <c r="F2" s="277"/>
      <c r="G2" s="277"/>
      <c r="H2" s="277"/>
      <c r="I2" s="277"/>
      <c r="J2" s="164"/>
      <c r="K2" s="86" t="s">
        <v>166</v>
      </c>
    </row>
    <row r="3" spans="2:10" ht="12.75">
      <c r="B3" s="2"/>
      <c r="C3" s="2"/>
      <c r="D3" s="2"/>
      <c r="E3" s="2"/>
      <c r="F3" s="2"/>
      <c r="G3" s="2"/>
      <c r="H3" s="2"/>
      <c r="I3" s="2"/>
      <c r="J3" s="2"/>
    </row>
    <row r="4" spans="2:10" ht="30.75" customHeight="1">
      <c r="B4" s="278" t="s">
        <v>198</v>
      </c>
      <c r="C4" s="278"/>
      <c r="D4" s="278"/>
      <c r="E4" s="278"/>
      <c r="F4" s="278"/>
      <c r="G4" s="278"/>
      <c r="H4" s="278"/>
      <c r="I4" s="278"/>
      <c r="J4" s="144"/>
    </row>
    <row r="5" spans="2:10" ht="29.25" customHeight="1">
      <c r="B5" s="278" t="s">
        <v>186</v>
      </c>
      <c r="C5" s="278"/>
      <c r="D5" s="278"/>
      <c r="E5" s="278"/>
      <c r="F5" s="278"/>
      <c r="G5" s="278"/>
      <c r="H5" s="278"/>
      <c r="I5" s="278"/>
      <c r="J5" s="144"/>
    </row>
    <row r="6" spans="2:10" ht="15" customHeight="1">
      <c r="B6" s="276" t="s">
        <v>185</v>
      </c>
      <c r="C6" s="276"/>
      <c r="D6" s="276"/>
      <c r="E6" s="276"/>
      <c r="F6" s="276"/>
      <c r="G6" s="276"/>
      <c r="H6" s="276"/>
      <c r="I6" s="276"/>
      <c r="J6" s="144"/>
    </row>
    <row r="7" spans="2:10" ht="28.5" customHeight="1">
      <c r="B7" s="276" t="s">
        <v>199</v>
      </c>
      <c r="C7" s="276"/>
      <c r="D7" s="276"/>
      <c r="E7" s="276"/>
      <c r="F7" s="276"/>
      <c r="G7" s="276"/>
      <c r="H7" s="276"/>
      <c r="I7" s="276"/>
      <c r="J7" s="144"/>
    </row>
    <row r="8" spans="2:10" ht="28.5" customHeight="1">
      <c r="B8" s="276" t="s">
        <v>208</v>
      </c>
      <c r="C8" s="276"/>
      <c r="D8" s="276"/>
      <c r="E8" s="276"/>
      <c r="F8" s="276"/>
      <c r="G8" s="276"/>
      <c r="H8" s="276"/>
      <c r="I8" s="276"/>
      <c r="J8" s="144"/>
    </row>
    <row r="9" spans="2:9" ht="12.75">
      <c r="B9" s="276" t="s">
        <v>223</v>
      </c>
      <c r="C9" s="276"/>
      <c r="D9" s="276"/>
      <c r="E9" s="276"/>
      <c r="F9" s="276"/>
      <c r="G9" s="276"/>
      <c r="H9" s="276"/>
      <c r="I9" s="276"/>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5"/>
  <sheetViews>
    <sheetView zoomScale="90" zoomScaleNormal="90" zoomScalePageLayoutView="90" workbookViewId="0" topLeftCell="A1">
      <selection activeCell="D19" sqref="D19"/>
    </sheetView>
  </sheetViews>
  <sheetFormatPr defaultColWidth="10.8515625" defaultRowHeight="15"/>
  <cols>
    <col min="1" max="1" width="1.421875" style="13" customWidth="1"/>
    <col min="2" max="2" width="14.57421875" style="15" customWidth="1"/>
    <col min="3" max="3" width="76.28125" style="14" customWidth="1"/>
    <col min="4" max="4" width="7.421875" style="14" customWidth="1"/>
    <col min="5" max="5" width="1.8515625" style="13" customWidth="1"/>
    <col min="6" max="7" width="9.421875" style="13" customWidth="1"/>
    <col min="8" max="14" width="10.8515625" style="13" customWidth="1"/>
    <col min="15" max="16384" width="10.8515625" style="13" customWidth="1"/>
  </cols>
  <sheetData>
    <row r="1" ht="4.5" customHeight="1"/>
    <row r="2" spans="2:4" ht="12.75">
      <c r="B2" s="279" t="s">
        <v>57</v>
      </c>
      <c r="C2" s="279"/>
      <c r="D2" s="279"/>
    </row>
    <row r="3" spans="2:3" ht="12.75">
      <c r="B3" s="14"/>
      <c r="C3" s="75"/>
    </row>
    <row r="4" spans="2:4" ht="12.75">
      <c r="B4" s="30" t="s">
        <v>56</v>
      </c>
      <c r="C4" s="30" t="s">
        <v>53</v>
      </c>
      <c r="D4" s="29" t="s">
        <v>52</v>
      </c>
    </row>
    <row r="5" spans="2:4" ht="8.25" customHeight="1">
      <c r="B5" s="43"/>
      <c r="C5" s="27"/>
      <c r="D5" s="26"/>
    </row>
    <row r="6" spans="2:4" ht="12.75">
      <c r="B6" s="17">
        <v>1</v>
      </c>
      <c r="C6" s="84" t="s">
        <v>109</v>
      </c>
      <c r="D6" s="36">
        <v>5</v>
      </c>
    </row>
    <row r="7" spans="2:4" ht="12.75">
      <c r="B7" s="17">
        <v>2</v>
      </c>
      <c r="C7" s="84" t="s">
        <v>110</v>
      </c>
      <c r="D7" s="36">
        <v>5</v>
      </c>
    </row>
    <row r="8" spans="2:4" ht="12.75">
      <c r="B8" s="17">
        <v>3</v>
      </c>
      <c r="C8" s="84" t="s">
        <v>133</v>
      </c>
      <c r="D8" s="36">
        <v>5</v>
      </c>
    </row>
    <row r="9" spans="2:4" ht="12.75">
      <c r="B9" s="17">
        <v>4</v>
      </c>
      <c r="C9" s="115" t="s">
        <v>108</v>
      </c>
      <c r="D9" s="36">
        <v>5</v>
      </c>
    </row>
    <row r="10" spans="2:4" ht="7.5" customHeight="1">
      <c r="B10" s="25"/>
      <c r="C10" s="24"/>
      <c r="D10" s="23"/>
    </row>
    <row r="11" spans="2:4" ht="12.75">
      <c r="B11" s="30" t="s">
        <v>55</v>
      </c>
      <c r="C11" s="30" t="s">
        <v>53</v>
      </c>
      <c r="D11" s="29" t="s">
        <v>52</v>
      </c>
    </row>
    <row r="12" spans="2:4" ht="8.25" customHeight="1">
      <c r="B12" s="18"/>
      <c r="C12" s="20"/>
      <c r="D12" s="22"/>
    </row>
    <row r="13" spans="2:4" ht="12.75">
      <c r="B13" s="18">
        <v>1</v>
      </c>
      <c r="C13" s="16" t="s">
        <v>145</v>
      </c>
      <c r="D13" s="37">
        <v>6</v>
      </c>
    </row>
    <row r="14" spans="2:4" ht="12.75">
      <c r="B14" s="18">
        <v>2</v>
      </c>
      <c r="C14" s="16" t="s">
        <v>152</v>
      </c>
      <c r="D14" s="38">
        <v>7</v>
      </c>
    </row>
    <row r="15" spans="2:4" ht="12.75">
      <c r="B15" s="18">
        <v>3</v>
      </c>
      <c r="C15" s="16" t="s">
        <v>151</v>
      </c>
      <c r="D15" s="38">
        <v>8</v>
      </c>
    </row>
    <row r="16" spans="2:4" ht="12.75">
      <c r="B16" s="18">
        <v>4</v>
      </c>
      <c r="C16" s="16" t="s">
        <v>111</v>
      </c>
      <c r="D16" s="38">
        <v>9</v>
      </c>
    </row>
    <row r="17" spans="2:4" ht="12.75">
      <c r="B17" s="18">
        <v>5</v>
      </c>
      <c r="C17" s="16" t="s">
        <v>162</v>
      </c>
      <c r="D17" s="38">
        <v>10</v>
      </c>
    </row>
    <row r="18" spans="2:4" ht="12.75">
      <c r="B18" s="18">
        <v>6</v>
      </c>
      <c r="C18" s="16" t="s">
        <v>14</v>
      </c>
      <c r="D18" s="38">
        <v>11</v>
      </c>
    </row>
    <row r="19" spans="2:4" ht="12.75">
      <c r="B19" s="18">
        <v>7</v>
      </c>
      <c r="C19" s="16" t="s">
        <v>50</v>
      </c>
      <c r="D19" s="37">
        <v>12</v>
      </c>
    </row>
    <row r="20" spans="2:4" ht="12.75">
      <c r="B20" s="18">
        <v>8</v>
      </c>
      <c r="C20" s="16" t="s">
        <v>49</v>
      </c>
      <c r="D20" s="37">
        <v>13</v>
      </c>
    </row>
    <row r="21" spans="2:4" ht="12.75">
      <c r="B21" s="18">
        <v>9</v>
      </c>
      <c r="C21" s="16" t="s">
        <v>48</v>
      </c>
      <c r="D21" s="37">
        <v>14</v>
      </c>
    </row>
    <row r="22" spans="2:4" ht="12.75">
      <c r="B22" s="18">
        <v>10</v>
      </c>
      <c r="C22" s="16" t="s">
        <v>107</v>
      </c>
      <c r="D22" s="37">
        <v>15</v>
      </c>
    </row>
    <row r="23" spans="2:4" ht="12.75">
      <c r="B23" s="18">
        <v>11</v>
      </c>
      <c r="C23" s="16" t="s">
        <v>184</v>
      </c>
      <c r="D23" s="37">
        <v>16</v>
      </c>
    </row>
    <row r="24" spans="2:4" ht="6.75" customHeight="1">
      <c r="B24" s="18"/>
      <c r="C24" s="20"/>
      <c r="D24" s="19"/>
    </row>
    <row r="25" spans="2:4" ht="12.75">
      <c r="B25" s="30" t="s">
        <v>54</v>
      </c>
      <c r="C25" s="31" t="s">
        <v>53</v>
      </c>
      <c r="D25" s="29" t="s">
        <v>52</v>
      </c>
    </row>
    <row r="26" spans="2:4" ht="7.5" customHeight="1">
      <c r="B26" s="21"/>
      <c r="C26" s="20"/>
      <c r="D26" s="19"/>
    </row>
    <row r="27" spans="2:4" ht="12.75">
      <c r="B27" s="18">
        <v>1</v>
      </c>
      <c r="C27" s="32" t="s">
        <v>144</v>
      </c>
      <c r="D27" s="37">
        <v>6</v>
      </c>
    </row>
    <row r="28" spans="2:4" ht="12.75">
      <c r="B28" s="18">
        <v>2</v>
      </c>
      <c r="C28" s="14" t="s">
        <v>155</v>
      </c>
      <c r="D28" s="37">
        <v>7</v>
      </c>
    </row>
    <row r="29" spans="2:4" ht="12.75">
      <c r="B29" s="18">
        <v>3</v>
      </c>
      <c r="C29" s="14" t="s">
        <v>154</v>
      </c>
      <c r="D29" s="37">
        <v>8</v>
      </c>
    </row>
    <row r="30" spans="2:4" ht="12.75">
      <c r="B30" s="18">
        <v>4</v>
      </c>
      <c r="C30" s="14" t="s">
        <v>111</v>
      </c>
      <c r="D30" s="38">
        <v>9</v>
      </c>
    </row>
    <row r="31" spans="2:4" ht="12.75">
      <c r="B31" s="18">
        <v>5</v>
      </c>
      <c r="C31" s="16" t="s">
        <v>163</v>
      </c>
      <c r="D31" s="38">
        <v>10</v>
      </c>
    </row>
    <row r="32" spans="2:4" ht="12.75">
      <c r="B32" s="18">
        <v>6</v>
      </c>
      <c r="C32" s="16" t="s">
        <v>164</v>
      </c>
      <c r="D32" s="38">
        <v>10</v>
      </c>
    </row>
    <row r="33" spans="2:4" ht="12.75">
      <c r="B33" s="18">
        <v>7</v>
      </c>
      <c r="C33" s="14" t="s">
        <v>51</v>
      </c>
      <c r="D33" s="38">
        <v>11</v>
      </c>
    </row>
    <row r="34" spans="2:4" ht="12.75">
      <c r="B34" s="18">
        <v>8</v>
      </c>
      <c r="C34" s="14" t="s">
        <v>50</v>
      </c>
      <c r="D34" s="37">
        <v>12</v>
      </c>
    </row>
    <row r="35" spans="2:4" ht="12.75">
      <c r="B35" s="18">
        <v>9</v>
      </c>
      <c r="C35" s="14" t="s">
        <v>49</v>
      </c>
      <c r="D35" s="37">
        <v>13</v>
      </c>
    </row>
    <row r="36" spans="2:4" ht="12.75">
      <c r="B36" s="18">
        <v>10</v>
      </c>
      <c r="C36" s="14" t="s">
        <v>48</v>
      </c>
      <c r="D36" s="37">
        <v>14</v>
      </c>
    </row>
    <row r="37" spans="2:4" ht="12.75">
      <c r="B37" s="18"/>
      <c r="C37" s="16"/>
      <c r="D37" s="39"/>
    </row>
    <row r="38" spans="2:4" ht="12.75">
      <c r="B38" s="18"/>
      <c r="C38" s="16"/>
      <c r="D38" s="39"/>
    </row>
    <row r="39" spans="2:4" ht="12.75">
      <c r="B39" s="18"/>
      <c r="C39" s="16"/>
      <c r="D39" s="39"/>
    </row>
    <row r="40" spans="2:4" ht="12.75">
      <c r="B40" s="18"/>
      <c r="C40" s="16"/>
      <c r="D40" s="39"/>
    </row>
    <row r="41" spans="2:4" ht="12.75">
      <c r="B41" s="18"/>
      <c r="C41" s="16"/>
      <c r="D41" s="39"/>
    </row>
    <row r="42" spans="2:4" ht="12.75">
      <c r="B42" s="18"/>
      <c r="C42" s="16"/>
      <c r="D42" s="39"/>
    </row>
    <row r="43" spans="2:4" ht="12.75">
      <c r="B43" s="18"/>
      <c r="C43" s="16"/>
      <c r="D43" s="39"/>
    </row>
    <row r="44" spans="2:4" ht="12.75">
      <c r="B44" s="18"/>
      <c r="C44" s="16"/>
      <c r="D44" s="39"/>
    </row>
    <row r="45" spans="2:4" ht="12.75">
      <c r="B45" s="18"/>
      <c r="C45" s="16"/>
      <c r="D45" s="39"/>
    </row>
    <row r="46" spans="2:4" ht="12.75">
      <c r="B46" s="18"/>
      <c r="C46" s="16"/>
      <c r="D46" s="39"/>
    </row>
    <row r="47" spans="2:4" ht="12.75">
      <c r="B47" s="18"/>
      <c r="C47" s="16"/>
      <c r="D47" s="39"/>
    </row>
    <row r="48" spans="2:4" ht="12.75">
      <c r="B48" s="18"/>
      <c r="C48" s="16"/>
      <c r="D48" s="39"/>
    </row>
    <row r="49" spans="2:4" ht="12.75">
      <c r="B49" s="18"/>
      <c r="C49" s="16"/>
      <c r="D49" s="39"/>
    </row>
    <row r="50" spans="2:3" ht="12.75">
      <c r="B50" s="13"/>
      <c r="C50" s="13"/>
    </row>
    <row r="51" spans="2:3" ht="12.75">
      <c r="B51" s="13"/>
      <c r="C51" s="13"/>
    </row>
    <row r="52" spans="2:3" ht="12.75">
      <c r="B52" s="13"/>
      <c r="C52" s="13"/>
    </row>
    <row r="53" spans="2:3" ht="12.75">
      <c r="B53" s="13"/>
      <c r="C53" s="13"/>
    </row>
    <row r="54" spans="2:3" ht="12.75">
      <c r="B54" s="13"/>
      <c r="C54" s="13"/>
    </row>
    <row r="55" spans="2:4" ht="12.75">
      <c r="B55" s="17"/>
      <c r="C55" s="16"/>
      <c r="D55" s="16"/>
    </row>
  </sheetData>
  <sheetProtection/>
  <mergeCells count="1">
    <mergeCell ref="B2:D2"/>
  </mergeCells>
  <hyperlinks>
    <hyperlink ref="D6" location="Comentario!A1" display="Comentario!A1"/>
    <hyperlink ref="D7" location="Comentario!A18" display="Comentario!A18"/>
    <hyperlink ref="D13" location="'precio mayorista'!A1" display="'precio mayorista'!A1"/>
    <hyperlink ref="D19" location="'sup región'!A1" display="'sup región'!A1"/>
    <hyperlink ref="D20" location="'prod región'!A1" display="'prod región'!A1"/>
    <hyperlink ref="D21" location="'rend región'!A1" display="'rend región'!A1"/>
    <hyperlink ref="D27" location="'precio mayorista'!A23" display="'precio mayorista'!A23"/>
    <hyperlink ref="D8" location="Comentario!A41" display="Comentario!A41"/>
    <hyperlink ref="D9" location="Comentario!A56" display="Comentario!A56"/>
    <hyperlink ref="D14" location="'precio mayorista2'!A1" display="'precio mayorista2'!A1"/>
    <hyperlink ref="D16" location="'precio minorista'!A1" display="'precio minorista'!A1"/>
    <hyperlink ref="D18" location="'sup, prod y rend'!A1" display="'sup, prod y rend'!A1"/>
    <hyperlink ref="D22" location="export!A1" display="export!A1"/>
    <hyperlink ref="D23" location="import!A1" display="import!A1"/>
    <hyperlink ref="D28" location="'precio mayorista2'!A42" display="'precio mayorista2'!A42"/>
    <hyperlink ref="D30" location="'precio minorista'!A23" display="'precio minorista'!A23"/>
    <hyperlink ref="D33" location="'sup, prod y rend'!A22" display="'sup, prod y rend'!A22"/>
    <hyperlink ref="D34" location="'sup región'!A22" display="'sup región'!A22"/>
    <hyperlink ref="D35" location="'prod región'!A22" display="'prod región'!A22"/>
    <hyperlink ref="D36" location="'rend región'!A22" display="'rend región'!A22"/>
    <hyperlink ref="D15" location="'precio mayorista3'!A1" display="'precio mayorista3'!A1"/>
    <hyperlink ref="D17" location="'precio minorista regiones'!A1" display="'precio minorista regiones'!A1"/>
    <hyperlink ref="D29" location="'precio mayorista3'!A43" display="'precio mayorista3'!A43"/>
    <hyperlink ref="D31" location="'precio minorista regiones'!A25" display="'precio minorista regiones'!A25"/>
    <hyperlink ref="D32" location="'precio minorista regiones'!A45" display="'precio minorista regiones'!A45"/>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7"/>
  <sheetViews>
    <sheetView zoomScaleSheetLayoutView="90" zoomScalePageLayoutView="70" workbookViewId="0" topLeftCell="A6">
      <selection activeCell="N7" sqref="N7"/>
    </sheetView>
  </sheetViews>
  <sheetFormatPr defaultColWidth="10.8515625" defaultRowHeight="15"/>
  <cols>
    <col min="1" max="1" width="1.28515625" style="235" customWidth="1"/>
    <col min="2" max="10" width="15.8515625" style="235" customWidth="1"/>
    <col min="11" max="11" width="2.00390625" style="235" customWidth="1"/>
    <col min="12" max="18" width="10.8515625" style="235" customWidth="1"/>
    <col min="19" max="16384" width="10.8515625" style="235" customWidth="1"/>
  </cols>
  <sheetData>
    <row r="1" ht="7.5" customHeight="1"/>
    <row r="2" spans="2:12" ht="16.5" customHeight="1">
      <c r="B2" s="280" t="s">
        <v>175</v>
      </c>
      <c r="C2" s="281"/>
      <c r="D2" s="281"/>
      <c r="E2" s="281"/>
      <c r="F2" s="281"/>
      <c r="G2" s="281"/>
      <c r="H2" s="281"/>
      <c r="I2" s="281"/>
      <c r="J2" s="282"/>
      <c r="K2" s="236"/>
      <c r="L2" s="237" t="s">
        <v>166</v>
      </c>
    </row>
    <row r="3" spans="2:11" ht="14.25">
      <c r="B3" s="238"/>
      <c r="C3" s="239"/>
      <c r="D3" s="239"/>
      <c r="E3" s="239"/>
      <c r="F3" s="239"/>
      <c r="G3" s="239"/>
      <c r="H3" s="239"/>
      <c r="I3" s="239"/>
      <c r="J3" s="240"/>
      <c r="K3" s="239"/>
    </row>
    <row r="4" spans="2:11" ht="178.5" customHeight="1">
      <c r="B4" s="283" t="s">
        <v>234</v>
      </c>
      <c r="C4" s="284"/>
      <c r="D4" s="284"/>
      <c r="E4" s="284"/>
      <c r="F4" s="284"/>
      <c r="G4" s="284"/>
      <c r="H4" s="284"/>
      <c r="I4" s="284"/>
      <c r="J4" s="285"/>
      <c r="K4" s="241"/>
    </row>
    <row r="5" spans="2:11" ht="231" customHeight="1">
      <c r="B5" s="283" t="s">
        <v>235</v>
      </c>
      <c r="C5" s="284"/>
      <c r="D5" s="284"/>
      <c r="E5" s="284"/>
      <c r="F5" s="284"/>
      <c r="G5" s="284"/>
      <c r="H5" s="284"/>
      <c r="I5" s="284"/>
      <c r="J5" s="285"/>
      <c r="K5" s="241"/>
    </row>
    <row r="6" spans="2:11" ht="261.75" customHeight="1">
      <c r="B6" s="286" t="s">
        <v>236</v>
      </c>
      <c r="C6" s="287"/>
      <c r="D6" s="287"/>
      <c r="E6" s="287"/>
      <c r="F6" s="287"/>
      <c r="G6" s="287"/>
      <c r="H6" s="287"/>
      <c r="I6" s="287"/>
      <c r="J6" s="288"/>
      <c r="K6" s="241"/>
    </row>
    <row r="7" spans="2:11" ht="192" customHeight="1">
      <c r="B7" s="289" t="s">
        <v>232</v>
      </c>
      <c r="C7" s="290"/>
      <c r="D7" s="290"/>
      <c r="E7" s="290"/>
      <c r="F7" s="290"/>
      <c r="G7" s="290"/>
      <c r="H7" s="290"/>
      <c r="I7" s="290"/>
      <c r="J7" s="291"/>
      <c r="K7" s="241"/>
    </row>
  </sheetData>
  <sheetProtection/>
  <mergeCells count="5">
    <mergeCell ref="B2:J2"/>
    <mergeCell ref="B4:J4"/>
    <mergeCell ref="B5:J5"/>
    <mergeCell ref="B6:J6"/>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orientation="portrait" scale="63" r:id="rId1"/>
  <headerFooter differentFirst="1">
    <oddFooter>&amp;C5</oddFooter>
  </headerFooter>
  <colBreaks count="1" manualBreakCount="1">
    <brk id="10" min="1" max="7" man="1"/>
  </colBreaks>
</worksheet>
</file>

<file path=xl/worksheets/sheet6.xml><?xml version="1.0" encoding="utf-8"?>
<worksheet xmlns="http://schemas.openxmlformats.org/spreadsheetml/2006/main" xmlns:r="http://schemas.openxmlformats.org/officeDocument/2006/relationships">
  <dimension ref="B2:Q44"/>
  <sheetViews>
    <sheetView zoomScaleSheetLayoutView="40" zoomScalePageLayoutView="80" workbookViewId="0" topLeftCell="A1">
      <selection activeCell="J22" sqref="J22"/>
    </sheetView>
  </sheetViews>
  <sheetFormatPr defaultColWidth="10.8515625" defaultRowHeight="15"/>
  <cols>
    <col min="1" max="1" width="1.421875" style="28" customWidth="1"/>
    <col min="2" max="2" width="38.421875" style="28" customWidth="1"/>
    <col min="3" max="7" width="10.8515625" style="28" customWidth="1"/>
    <col min="8" max="8" width="2.8515625" style="28" customWidth="1"/>
    <col min="9" max="11" width="10.8515625" style="28" customWidth="1"/>
    <col min="12" max="16384" width="10.8515625" style="28" customWidth="1"/>
  </cols>
  <sheetData>
    <row r="1" ht="13.5" customHeight="1"/>
    <row r="2" spans="2:9" ht="12.75" customHeight="1">
      <c r="B2" s="296" t="s">
        <v>58</v>
      </c>
      <c r="C2" s="296"/>
      <c r="D2" s="296"/>
      <c r="E2" s="296"/>
      <c r="F2" s="296"/>
      <c r="G2" s="296"/>
      <c r="I2" s="58" t="s">
        <v>166</v>
      </c>
    </row>
    <row r="3" spans="2:7" ht="12.75" customHeight="1">
      <c r="B3" s="296" t="s">
        <v>143</v>
      </c>
      <c r="C3" s="296"/>
      <c r="D3" s="296"/>
      <c r="E3" s="296"/>
      <c r="F3" s="296"/>
      <c r="G3" s="296"/>
    </row>
    <row r="4" spans="2:7" ht="12.75">
      <c r="B4" s="296" t="s">
        <v>139</v>
      </c>
      <c r="C4" s="296"/>
      <c r="D4" s="296"/>
      <c r="E4" s="296"/>
      <c r="F4" s="296"/>
      <c r="G4" s="296"/>
    </row>
    <row r="5" spans="2:7" ht="12.75">
      <c r="B5" s="2"/>
      <c r="C5" s="2"/>
      <c r="D5" s="2"/>
      <c r="E5" s="2"/>
      <c r="F5" s="2"/>
      <c r="G5" s="2"/>
    </row>
    <row r="6" spans="2:7" ht="12.75">
      <c r="B6" s="294" t="s">
        <v>47</v>
      </c>
      <c r="C6" s="293" t="s">
        <v>46</v>
      </c>
      <c r="D6" s="293"/>
      <c r="E6" s="293"/>
      <c r="F6" s="293" t="s">
        <v>45</v>
      </c>
      <c r="G6" s="293"/>
    </row>
    <row r="7" spans="2:17" ht="12.75">
      <c r="B7" s="295"/>
      <c r="C7" s="12">
        <v>2013</v>
      </c>
      <c r="D7" s="11">
        <v>2014</v>
      </c>
      <c r="E7" s="11">
        <v>2015</v>
      </c>
      <c r="F7" s="11" t="s">
        <v>44</v>
      </c>
      <c r="G7" s="11" t="s">
        <v>43</v>
      </c>
      <c r="O7" s="64"/>
      <c r="P7" s="64"/>
      <c r="Q7" s="64"/>
    </row>
    <row r="8" spans="2:10" ht="12.75">
      <c r="B8" s="134" t="s">
        <v>42</v>
      </c>
      <c r="C8" s="135">
        <v>6954.8</v>
      </c>
      <c r="D8" s="135">
        <v>9268.92</v>
      </c>
      <c r="E8" s="135">
        <v>8941.52</v>
      </c>
      <c r="F8" s="136">
        <f>(E8/D19-1)*100</f>
        <v>2.0210191467974425</v>
      </c>
      <c r="G8" s="136">
        <f aca="true" t="shared" si="0" ref="G8:G14">(E8/D8-1)*100</f>
        <v>-3.5322346076997024</v>
      </c>
      <c r="J8" s="64"/>
    </row>
    <row r="9" spans="2:7" ht="12.75">
      <c r="B9" s="137" t="s">
        <v>41</v>
      </c>
      <c r="C9" s="138">
        <v>6859</v>
      </c>
      <c r="D9" s="138">
        <v>12026.35</v>
      </c>
      <c r="E9" s="138">
        <v>10344.36</v>
      </c>
      <c r="F9" s="139">
        <f aca="true" t="shared" si="1" ref="F9:F14">(E9/E8-1)*100</f>
        <v>15.689055104724915</v>
      </c>
      <c r="G9" s="139">
        <f t="shared" si="0"/>
        <v>-13.985872687889511</v>
      </c>
    </row>
    <row r="10" spans="2:7" ht="12.75">
      <c r="B10" s="137" t="s">
        <v>40</v>
      </c>
      <c r="C10" s="138">
        <v>7854.7</v>
      </c>
      <c r="D10" s="138">
        <v>10066.12</v>
      </c>
      <c r="E10" s="138">
        <v>10958.08</v>
      </c>
      <c r="F10" s="139">
        <f t="shared" si="1"/>
        <v>5.932894833513136</v>
      </c>
      <c r="G10" s="139">
        <f t="shared" si="0"/>
        <v>8.861010995299079</v>
      </c>
    </row>
    <row r="11" spans="2:7" ht="12.75">
      <c r="B11" s="137" t="s">
        <v>39</v>
      </c>
      <c r="C11" s="138">
        <v>8949.9</v>
      </c>
      <c r="D11" s="138">
        <v>9874.3</v>
      </c>
      <c r="E11" s="222">
        <v>12639</v>
      </c>
      <c r="F11" s="139">
        <f t="shared" si="1"/>
        <v>15.33954853404975</v>
      </c>
      <c r="G11" s="139">
        <f t="shared" si="0"/>
        <v>27.99894676078305</v>
      </c>
    </row>
    <row r="12" spans="2:7" ht="12.75">
      <c r="B12" s="137" t="s">
        <v>38</v>
      </c>
      <c r="C12" s="138">
        <v>10977.15</v>
      </c>
      <c r="D12" s="138">
        <v>10143.86</v>
      </c>
      <c r="E12" s="222">
        <v>12836.39</v>
      </c>
      <c r="F12" s="139">
        <f t="shared" si="1"/>
        <v>1.5617533032676656</v>
      </c>
      <c r="G12" s="139">
        <f t="shared" si="0"/>
        <v>26.543445986044745</v>
      </c>
    </row>
    <row r="13" spans="2:11" ht="12.75">
      <c r="B13" s="137" t="s">
        <v>37</v>
      </c>
      <c r="C13" s="138">
        <v>11813.64</v>
      </c>
      <c r="D13" s="138">
        <v>10446.05</v>
      </c>
      <c r="E13" s="138">
        <v>11885</v>
      </c>
      <c r="F13" s="139">
        <f t="shared" si="1"/>
        <v>-7.41166324800041</v>
      </c>
      <c r="G13" s="139">
        <f t="shared" si="0"/>
        <v>13.775063301439317</v>
      </c>
      <c r="K13" s="28" t="s">
        <v>225</v>
      </c>
    </row>
    <row r="14" spans="2:7" ht="12.75">
      <c r="B14" s="137" t="s">
        <v>36</v>
      </c>
      <c r="C14" s="138">
        <v>11876.14</v>
      </c>
      <c r="D14" s="138">
        <v>11272.55</v>
      </c>
      <c r="E14" s="138">
        <v>13782.97</v>
      </c>
      <c r="F14" s="139">
        <f t="shared" si="1"/>
        <v>15.969457299116518</v>
      </c>
      <c r="G14" s="139">
        <f t="shared" si="0"/>
        <v>22.270205055644034</v>
      </c>
    </row>
    <row r="15" spans="2:7" ht="12.75">
      <c r="B15" s="137" t="s">
        <v>35</v>
      </c>
      <c r="C15" s="138">
        <v>11763.67</v>
      </c>
      <c r="D15" s="138">
        <v>11520.43</v>
      </c>
      <c r="E15" s="138">
        <v>18956.02</v>
      </c>
      <c r="F15" s="139">
        <f>(E15/E14-1)*100</f>
        <v>37.532186459086844</v>
      </c>
      <c r="G15" s="139">
        <f>(E15/D15-1)*100</f>
        <v>64.54264293954306</v>
      </c>
    </row>
    <row r="16" spans="2:7" ht="12.75">
      <c r="B16" s="137" t="s">
        <v>34</v>
      </c>
      <c r="C16" s="138">
        <v>15462.62</v>
      </c>
      <c r="D16" s="138">
        <v>11671.66</v>
      </c>
      <c r="E16" s="138"/>
      <c r="F16" s="139"/>
      <c r="G16" s="139"/>
    </row>
    <row r="17" spans="2:7" ht="12.75">
      <c r="B17" s="137" t="s">
        <v>33</v>
      </c>
      <c r="C17" s="138">
        <v>19589.54</v>
      </c>
      <c r="D17" s="138">
        <v>11173.91</v>
      </c>
      <c r="E17" s="138"/>
      <c r="F17" s="139"/>
      <c r="G17" s="139"/>
    </row>
    <row r="18" spans="2:7" ht="12.75">
      <c r="B18" s="137" t="s">
        <v>32</v>
      </c>
      <c r="C18" s="138">
        <v>18796.27</v>
      </c>
      <c r="D18" s="138">
        <v>9563.55</v>
      </c>
      <c r="E18" s="138"/>
      <c r="F18" s="139"/>
      <c r="G18" s="139"/>
    </row>
    <row r="19" spans="2:7" ht="12.75">
      <c r="B19" s="2" t="s">
        <v>31</v>
      </c>
      <c r="C19" s="74">
        <v>8399.39</v>
      </c>
      <c r="D19" s="74">
        <v>8764.39</v>
      </c>
      <c r="E19" s="74"/>
      <c r="F19" s="139"/>
      <c r="G19" s="139"/>
    </row>
    <row r="20" spans="2:7" ht="12.75">
      <c r="B20" s="10" t="s">
        <v>165</v>
      </c>
      <c r="C20" s="9">
        <v>11592.33</v>
      </c>
      <c r="D20" s="9">
        <v>10407.35</v>
      </c>
      <c r="E20" s="230">
        <v>12677.19</v>
      </c>
      <c r="F20" s="8"/>
      <c r="G20" s="8">
        <f>(E20/D20-1)*100</f>
        <v>21.809970837917426</v>
      </c>
    </row>
    <row r="21" spans="2:7" ht="12.75">
      <c r="B21" s="7" t="s">
        <v>228</v>
      </c>
      <c r="C21" s="6">
        <f>AVERAGE(C8:C15)</f>
        <v>9631.125</v>
      </c>
      <c r="D21" s="6">
        <f>AVERAGE(D8:D15)</f>
        <v>10577.322500000002</v>
      </c>
      <c r="E21" s="6">
        <f>AVERAGE(E8:E19)</f>
        <v>12542.917500000001</v>
      </c>
      <c r="F21" s="5"/>
      <c r="G21" s="5">
        <f>(E21/D21-1)*100</f>
        <v>18.583105507088394</v>
      </c>
    </row>
    <row r="22" spans="2:8" ht="112.5" customHeight="1">
      <c r="B22" s="292" t="s">
        <v>220</v>
      </c>
      <c r="C22" s="292"/>
      <c r="D22" s="292"/>
      <c r="E22" s="292"/>
      <c r="F22" s="292"/>
      <c r="G22" s="292"/>
      <c r="H22" s="146"/>
    </row>
    <row r="40" ht="12.75"/>
    <row r="41" ht="12.75"/>
    <row r="44" ht="12.75">
      <c r="B44" s="61"/>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4"/>
  <headerFooter differentFirst="1">
    <oddFooter>&amp;C&amp;P</oddFooter>
  </headerFooter>
  <ignoredErrors>
    <ignoredError sqref="E21 C21:D21" formulaRange="1"/>
  </ignoredErrors>
  <drawing r:id="rId3"/>
  <legacyDrawing r:id="rId2"/>
</worksheet>
</file>

<file path=xl/worksheets/sheet7.xml><?xml version="1.0" encoding="utf-8"?>
<worksheet xmlns="http://schemas.openxmlformats.org/spreadsheetml/2006/main" xmlns:r="http://schemas.openxmlformats.org/officeDocument/2006/relationships">
  <dimension ref="B2:N60"/>
  <sheetViews>
    <sheetView zoomScale="90" zoomScaleNormal="90" zoomScalePageLayoutView="60" workbookViewId="0" topLeftCell="A1">
      <selection activeCell="Q41" sqref="Q41"/>
    </sheetView>
  </sheetViews>
  <sheetFormatPr defaultColWidth="10.8515625" defaultRowHeight="15"/>
  <cols>
    <col min="1" max="1" width="1.421875" style="45" customWidth="1"/>
    <col min="2" max="12" width="11.00390625" style="45" customWidth="1"/>
    <col min="13" max="13" width="3.57421875" style="45" customWidth="1"/>
    <col min="14" max="14" width="14.140625" style="45" customWidth="1"/>
    <col min="15" max="16384" width="10.8515625" style="45" customWidth="1"/>
  </cols>
  <sheetData>
    <row r="1" ht="6.75" customHeight="1"/>
    <row r="2" spans="2:14" ht="12.75">
      <c r="B2" s="277" t="s">
        <v>59</v>
      </c>
      <c r="C2" s="277"/>
      <c r="D2" s="277"/>
      <c r="E2" s="277"/>
      <c r="F2" s="277"/>
      <c r="G2" s="277"/>
      <c r="H2" s="277"/>
      <c r="I2" s="277"/>
      <c r="J2" s="277"/>
      <c r="K2" s="277"/>
      <c r="L2" s="277"/>
      <c r="M2" s="213"/>
      <c r="N2" s="58" t="s">
        <v>166</v>
      </c>
    </row>
    <row r="3" spans="2:14" ht="12.75">
      <c r="B3" s="277" t="s">
        <v>152</v>
      </c>
      <c r="C3" s="277"/>
      <c r="D3" s="277"/>
      <c r="E3" s="277"/>
      <c r="F3" s="277"/>
      <c r="G3" s="277"/>
      <c r="H3" s="277"/>
      <c r="I3" s="277"/>
      <c r="J3" s="277"/>
      <c r="K3" s="277"/>
      <c r="L3" s="277"/>
      <c r="M3" s="210"/>
      <c r="N3" s="145"/>
    </row>
    <row r="4" spans="2:14" ht="12.75">
      <c r="B4" s="277" t="s">
        <v>140</v>
      </c>
      <c r="C4" s="277"/>
      <c r="D4" s="277"/>
      <c r="E4" s="277"/>
      <c r="F4" s="277"/>
      <c r="G4" s="277"/>
      <c r="H4" s="277"/>
      <c r="I4" s="277"/>
      <c r="J4" s="277"/>
      <c r="K4" s="277"/>
      <c r="L4" s="277"/>
      <c r="M4" s="210"/>
      <c r="N4" s="145"/>
    </row>
    <row r="5" spans="2:14" ht="25.5">
      <c r="B5" s="72" t="s">
        <v>66</v>
      </c>
      <c r="C5" s="73" t="s">
        <v>62</v>
      </c>
      <c r="D5" s="73" t="s">
        <v>129</v>
      </c>
      <c r="E5" s="73" t="s">
        <v>63</v>
      </c>
      <c r="F5" s="73" t="s">
        <v>64</v>
      </c>
      <c r="G5" s="73" t="s">
        <v>65</v>
      </c>
      <c r="H5" s="73" t="s">
        <v>135</v>
      </c>
      <c r="I5" s="73" t="s">
        <v>172</v>
      </c>
      <c r="J5" s="73" t="s">
        <v>178</v>
      </c>
      <c r="K5" s="73" t="s">
        <v>180</v>
      </c>
      <c r="L5" s="116" t="s">
        <v>71</v>
      </c>
      <c r="M5" s="84"/>
      <c r="N5" s="165"/>
    </row>
    <row r="6" spans="2:14" ht="12.75">
      <c r="B6" s="130">
        <v>42206</v>
      </c>
      <c r="C6" s="131">
        <v>15950.877499999999</v>
      </c>
      <c r="D6" s="131">
        <v>14801.985</v>
      </c>
      <c r="E6" s="131">
        <v>10605.045</v>
      </c>
      <c r="F6" s="131">
        <v>13165.265</v>
      </c>
      <c r="G6" s="131">
        <v>12379.832499999999</v>
      </c>
      <c r="H6" s="131">
        <v>12237.113333333333</v>
      </c>
      <c r="I6" s="131">
        <v>11449.58</v>
      </c>
      <c r="J6" s="131"/>
      <c r="K6" s="131">
        <v>13445.38</v>
      </c>
      <c r="L6" s="131">
        <v>13176.165499999997</v>
      </c>
      <c r="N6" s="56"/>
    </row>
    <row r="7" spans="2:14" ht="12.75">
      <c r="B7" s="132">
        <v>42207</v>
      </c>
      <c r="C7" s="133">
        <v>14384.022</v>
      </c>
      <c r="D7" s="133">
        <v>16578.273333333334</v>
      </c>
      <c r="E7" s="133">
        <v>11564.95</v>
      </c>
      <c r="F7" s="133"/>
      <c r="G7" s="133">
        <v>13709.88</v>
      </c>
      <c r="H7" s="133">
        <v>12572.529999999999</v>
      </c>
      <c r="I7" s="133"/>
      <c r="J7" s="133"/>
      <c r="K7" s="133">
        <v>13445.38</v>
      </c>
      <c r="L7" s="133">
        <v>14094.530625000001</v>
      </c>
      <c r="N7" s="56"/>
    </row>
    <row r="8" spans="2:14" ht="12.75">
      <c r="B8" s="132">
        <v>42208</v>
      </c>
      <c r="C8" s="133">
        <v>16180.24</v>
      </c>
      <c r="D8" s="133">
        <v>15767.08</v>
      </c>
      <c r="E8" s="133">
        <v>12298.82</v>
      </c>
      <c r="F8" s="133">
        <v>13907.56</v>
      </c>
      <c r="G8" s="133">
        <v>13580.049999999997</v>
      </c>
      <c r="H8" s="133">
        <v>14360.195</v>
      </c>
      <c r="I8" s="133"/>
      <c r="J8" s="133"/>
      <c r="K8" s="133">
        <v>13890.26</v>
      </c>
      <c r="L8" s="133">
        <v>14214.02125</v>
      </c>
      <c r="N8" s="56"/>
    </row>
    <row r="9" spans="2:14" ht="12.75">
      <c r="B9" s="132">
        <v>42209</v>
      </c>
      <c r="C9" s="133">
        <v>13831.407500000001</v>
      </c>
      <c r="D9" s="133">
        <v>17493.8</v>
      </c>
      <c r="E9" s="133">
        <v>11134.45</v>
      </c>
      <c r="F9" s="133">
        <v>13667.82</v>
      </c>
      <c r="G9" s="133">
        <v>12022.975</v>
      </c>
      <c r="H9" s="133">
        <v>11379.55</v>
      </c>
      <c r="I9" s="133">
        <v>11134.45</v>
      </c>
      <c r="J9" s="133">
        <v>12402.2</v>
      </c>
      <c r="K9" s="133"/>
      <c r="L9" s="133">
        <v>13370.265000000001</v>
      </c>
      <c r="N9" s="56"/>
    </row>
    <row r="10" spans="2:14" ht="12.75">
      <c r="B10" s="132">
        <v>42212</v>
      </c>
      <c r="C10" s="133">
        <v>15879.299999999997</v>
      </c>
      <c r="D10" s="133">
        <v>18990.73</v>
      </c>
      <c r="E10" s="133">
        <v>12274.91</v>
      </c>
      <c r="F10" s="133">
        <v>15521.5</v>
      </c>
      <c r="G10" s="133">
        <v>14705.884999999998</v>
      </c>
      <c r="H10" s="133">
        <v>22232.555</v>
      </c>
      <c r="I10" s="133">
        <v>11860.2</v>
      </c>
      <c r="J10" s="133">
        <v>12605.04</v>
      </c>
      <c r="K10" s="133">
        <v>14245.7</v>
      </c>
      <c r="L10" s="133">
        <v>15633.668749999999</v>
      </c>
      <c r="N10" s="56"/>
    </row>
    <row r="11" spans="2:14" ht="12.75">
      <c r="B11" s="132">
        <v>42213</v>
      </c>
      <c r="C11" s="133">
        <v>13285.5425</v>
      </c>
      <c r="D11" s="133">
        <v>15647.06</v>
      </c>
      <c r="E11" s="133">
        <v>11707.410000000002</v>
      </c>
      <c r="F11" s="133">
        <v>13661.14</v>
      </c>
      <c r="G11" s="133">
        <v>13265.305</v>
      </c>
      <c r="H11" s="133">
        <v>14576.055</v>
      </c>
      <c r="I11" s="133">
        <v>10924.37</v>
      </c>
      <c r="J11" s="133">
        <v>15126.05</v>
      </c>
      <c r="K11" s="133">
        <v>15126.05</v>
      </c>
      <c r="L11" s="133">
        <v>13541.110555555551</v>
      </c>
      <c r="N11" s="56"/>
    </row>
    <row r="12" spans="2:14" ht="12.75">
      <c r="B12" s="132">
        <v>42214</v>
      </c>
      <c r="C12" s="133">
        <v>15870.636666666667</v>
      </c>
      <c r="D12" s="133">
        <v>17226.89</v>
      </c>
      <c r="E12" s="133">
        <v>12184.875</v>
      </c>
      <c r="F12" s="133">
        <v>14837.18</v>
      </c>
      <c r="G12" s="133">
        <v>10924.37</v>
      </c>
      <c r="H12" s="133">
        <v>15521.100000000002</v>
      </c>
      <c r="I12" s="133"/>
      <c r="J12" s="133">
        <v>12156.86</v>
      </c>
      <c r="K12" s="133">
        <v>14705.88</v>
      </c>
      <c r="L12" s="133">
        <v>14795.832352941174</v>
      </c>
      <c r="N12" s="56"/>
    </row>
    <row r="13" spans="2:14" ht="12.75">
      <c r="B13" s="132">
        <v>42215</v>
      </c>
      <c r="C13" s="133">
        <v>14544.843333333332</v>
      </c>
      <c r="D13" s="133">
        <v>19774.72</v>
      </c>
      <c r="E13" s="133"/>
      <c r="F13" s="133">
        <v>14285.715</v>
      </c>
      <c r="G13" s="133">
        <v>14747.9</v>
      </c>
      <c r="H13" s="133">
        <v>15437.960000000001</v>
      </c>
      <c r="I13" s="133">
        <v>10924.37</v>
      </c>
      <c r="J13" s="133"/>
      <c r="K13" s="133">
        <v>14685.87</v>
      </c>
      <c r="L13" s="133">
        <v>15163.215</v>
      </c>
      <c r="N13" s="56"/>
    </row>
    <row r="14" spans="2:14" ht="12.75">
      <c r="B14" s="132">
        <v>42216</v>
      </c>
      <c r="C14" s="133">
        <v>13677.288333333336</v>
      </c>
      <c r="D14" s="133">
        <v>18789.056666666667</v>
      </c>
      <c r="E14" s="133">
        <v>11764.71</v>
      </c>
      <c r="F14" s="133">
        <v>14285.715</v>
      </c>
      <c r="G14" s="133">
        <v>13039.5775</v>
      </c>
      <c r="H14" s="133">
        <v>13951.158000000001</v>
      </c>
      <c r="I14" s="133"/>
      <c r="J14" s="133"/>
      <c r="K14" s="133">
        <v>14697.31</v>
      </c>
      <c r="L14" s="133">
        <v>14335.384090909092</v>
      </c>
      <c r="N14" s="56"/>
    </row>
    <row r="15" spans="2:14" ht="12.75">
      <c r="B15" s="132">
        <v>42219</v>
      </c>
      <c r="C15" s="133">
        <v>15061.41</v>
      </c>
      <c r="D15" s="133">
        <v>18728.016666666666</v>
      </c>
      <c r="E15" s="133">
        <v>12968.896666666667</v>
      </c>
      <c r="F15" s="133">
        <v>13593.67</v>
      </c>
      <c r="G15" s="133">
        <v>16197.185</v>
      </c>
      <c r="H15" s="133">
        <v>15728.364000000001</v>
      </c>
      <c r="I15" s="133"/>
      <c r="J15" s="133">
        <v>12994.09</v>
      </c>
      <c r="K15" s="133">
        <v>15524.1</v>
      </c>
      <c r="L15" s="133">
        <v>15257.807727272731</v>
      </c>
      <c r="N15" s="56"/>
    </row>
    <row r="16" spans="2:14" ht="12.75">
      <c r="B16" s="132">
        <v>42220</v>
      </c>
      <c r="C16" s="133">
        <v>15799.7775</v>
      </c>
      <c r="D16" s="133">
        <v>18311.13</v>
      </c>
      <c r="E16" s="133">
        <v>12184.87</v>
      </c>
      <c r="F16" s="133">
        <v>14705.884999999998</v>
      </c>
      <c r="G16" s="133">
        <v>13520.182499999999</v>
      </c>
      <c r="H16" s="133">
        <v>15720.39</v>
      </c>
      <c r="I16" s="133"/>
      <c r="J16" s="133"/>
      <c r="K16" s="133">
        <v>15449.26</v>
      </c>
      <c r="L16" s="133">
        <v>15375.825789473683</v>
      </c>
      <c r="N16" s="56"/>
    </row>
    <row r="17" spans="2:14" ht="12.75">
      <c r="B17" s="132">
        <v>42221</v>
      </c>
      <c r="C17" s="133">
        <v>17029.317142857144</v>
      </c>
      <c r="D17" s="133">
        <v>20297.04</v>
      </c>
      <c r="E17" s="133">
        <v>12184.87</v>
      </c>
      <c r="F17" s="133">
        <v>15320.759999999998</v>
      </c>
      <c r="G17" s="133">
        <v>16160.31</v>
      </c>
      <c r="H17" s="133">
        <v>12987.01</v>
      </c>
      <c r="I17" s="133"/>
      <c r="J17" s="133"/>
      <c r="K17" s="133">
        <v>15126.05</v>
      </c>
      <c r="L17" s="133">
        <v>16459.93733333333</v>
      </c>
      <c r="N17" s="56"/>
    </row>
    <row r="18" spans="2:14" ht="12.75">
      <c r="B18" s="132">
        <v>42222</v>
      </c>
      <c r="C18" s="133">
        <v>17016.652857142857</v>
      </c>
      <c r="D18" s="133">
        <v>21353.733333333334</v>
      </c>
      <c r="E18" s="133">
        <v>15966.39</v>
      </c>
      <c r="F18" s="133">
        <v>18191.125</v>
      </c>
      <c r="G18" s="133">
        <v>17647.055</v>
      </c>
      <c r="H18" s="133">
        <v>17674.345</v>
      </c>
      <c r="I18" s="133"/>
      <c r="J18" s="133"/>
      <c r="K18" s="133">
        <v>18487.39</v>
      </c>
      <c r="L18" s="133">
        <v>18036.477777777778</v>
      </c>
      <c r="N18" s="56"/>
    </row>
    <row r="19" spans="2:14" ht="12.75">
      <c r="B19" s="132">
        <v>42223</v>
      </c>
      <c r="C19" s="133">
        <v>18625.806666666664</v>
      </c>
      <c r="D19" s="133">
        <v>23618.11</v>
      </c>
      <c r="E19" s="133">
        <v>15966.39</v>
      </c>
      <c r="F19" s="133">
        <v>19127.903333333332</v>
      </c>
      <c r="G19" s="133">
        <v>17769.8425</v>
      </c>
      <c r="H19" s="133">
        <v>18557.855</v>
      </c>
      <c r="I19" s="133"/>
      <c r="J19" s="133"/>
      <c r="K19" s="133">
        <v>18310.48</v>
      </c>
      <c r="L19" s="133">
        <v>18830.586818181822</v>
      </c>
      <c r="N19" s="56"/>
    </row>
    <row r="20" spans="2:14" ht="12.75">
      <c r="B20" s="132">
        <v>42226</v>
      </c>
      <c r="C20" s="133">
        <v>19882.766666666666</v>
      </c>
      <c r="D20" s="133">
        <v>25280.11</v>
      </c>
      <c r="E20" s="133">
        <v>15966.39</v>
      </c>
      <c r="F20" s="133">
        <v>17549.536666666667</v>
      </c>
      <c r="G20" s="133">
        <v>18376.280000000002</v>
      </c>
      <c r="H20" s="133">
        <v>21210.06</v>
      </c>
      <c r="I20" s="133">
        <v>16365.89</v>
      </c>
      <c r="J20" s="133">
        <v>15942.619999999999</v>
      </c>
      <c r="K20" s="133">
        <v>20521.89</v>
      </c>
      <c r="L20" s="133">
        <v>19378.280999999995</v>
      </c>
      <c r="N20" s="56"/>
    </row>
    <row r="21" spans="2:14" ht="12.75">
      <c r="B21" s="132">
        <v>42227</v>
      </c>
      <c r="C21" s="133">
        <v>18527.0875</v>
      </c>
      <c r="D21" s="133">
        <v>22805.775</v>
      </c>
      <c r="E21" s="133">
        <v>16806.72</v>
      </c>
      <c r="F21" s="133">
        <v>16943.506666666664</v>
      </c>
      <c r="G21" s="133">
        <v>15520.9925</v>
      </c>
      <c r="H21" s="133">
        <v>22585.875</v>
      </c>
      <c r="I21" s="133">
        <v>17219.77</v>
      </c>
      <c r="J21" s="133">
        <v>16386.55</v>
      </c>
      <c r="K21" s="133">
        <v>22737.09</v>
      </c>
      <c r="L21" s="133">
        <v>18641.5975</v>
      </c>
      <c r="N21" s="56"/>
    </row>
    <row r="22" spans="2:14" ht="12.75">
      <c r="B22" s="132">
        <v>42228</v>
      </c>
      <c r="C22" s="133">
        <v>22634.61</v>
      </c>
      <c r="D22" s="133">
        <v>22682.9</v>
      </c>
      <c r="E22" s="133">
        <v>16386.55</v>
      </c>
      <c r="F22" s="133">
        <v>17501.164999999997</v>
      </c>
      <c r="G22" s="133">
        <v>18311.09</v>
      </c>
      <c r="H22" s="133">
        <v>16806.72</v>
      </c>
      <c r="I22" s="133">
        <v>17206.88</v>
      </c>
      <c r="J22" s="133"/>
      <c r="K22" s="133">
        <v>21403.86</v>
      </c>
      <c r="L22" s="133">
        <v>19375.723124999997</v>
      </c>
      <c r="N22" s="56"/>
    </row>
    <row r="23" spans="2:14" ht="12.75">
      <c r="B23" s="132">
        <v>42229</v>
      </c>
      <c r="C23" s="133">
        <v>23398.0525</v>
      </c>
      <c r="D23" s="133">
        <v>24789.92</v>
      </c>
      <c r="E23" s="133">
        <v>16386.555</v>
      </c>
      <c r="F23" s="133">
        <v>18454.55</v>
      </c>
      <c r="G23" s="133">
        <v>19388.19</v>
      </c>
      <c r="H23" s="133">
        <v>19387.254000000004</v>
      </c>
      <c r="I23" s="133"/>
      <c r="J23" s="133">
        <v>16386.555</v>
      </c>
      <c r="K23" s="133">
        <v>22288.92</v>
      </c>
      <c r="L23" s="133">
        <v>19841.98857142857</v>
      </c>
      <c r="N23" s="56"/>
    </row>
    <row r="24" spans="2:14" ht="12.75">
      <c r="B24" s="132">
        <v>42230</v>
      </c>
      <c r="C24" s="133">
        <v>21428.57</v>
      </c>
      <c r="D24" s="133">
        <v>23949.58</v>
      </c>
      <c r="E24" s="133"/>
      <c r="F24" s="133"/>
      <c r="G24" s="133"/>
      <c r="H24" s="133"/>
      <c r="I24" s="133"/>
      <c r="J24" s="133"/>
      <c r="K24" s="133"/>
      <c r="L24" s="133">
        <v>22689.075</v>
      </c>
      <c r="N24" s="56"/>
    </row>
    <row r="25" spans="2:14" ht="12.75">
      <c r="B25" s="132">
        <v>42233</v>
      </c>
      <c r="C25" s="133">
        <v>22636.223999999995</v>
      </c>
      <c r="D25" s="133">
        <v>21662.84</v>
      </c>
      <c r="E25" s="133">
        <v>16031.03</v>
      </c>
      <c r="F25" s="133">
        <v>18329.536666666667</v>
      </c>
      <c r="G25" s="133">
        <v>18441.2</v>
      </c>
      <c r="H25" s="133"/>
      <c r="I25" s="133">
        <v>17245.7</v>
      </c>
      <c r="J25" s="133"/>
      <c r="K25" s="133">
        <v>21443.06</v>
      </c>
      <c r="L25" s="133">
        <v>20096.174999999996</v>
      </c>
      <c r="N25" s="56"/>
    </row>
    <row r="26" spans="2:14" ht="12.75">
      <c r="B26" s="132">
        <v>42234</v>
      </c>
      <c r="C26" s="133">
        <v>20628.304285714286</v>
      </c>
      <c r="D26" s="133">
        <v>21726.190000000002</v>
      </c>
      <c r="E26" s="133">
        <v>15936.375</v>
      </c>
      <c r="F26" s="133">
        <v>17697.13</v>
      </c>
      <c r="G26" s="133">
        <v>17092.835</v>
      </c>
      <c r="H26" s="133"/>
      <c r="I26" s="133">
        <v>14873.95</v>
      </c>
      <c r="J26" s="133"/>
      <c r="K26" s="133"/>
      <c r="L26" s="133">
        <v>18506.23904761905</v>
      </c>
      <c r="N26" s="56"/>
    </row>
    <row r="27" spans="2:14" ht="12.75">
      <c r="B27" s="132">
        <v>42235</v>
      </c>
      <c r="C27" s="133">
        <v>20201.523999999998</v>
      </c>
      <c r="D27" s="133">
        <v>21769.765</v>
      </c>
      <c r="E27" s="133">
        <v>16566.625</v>
      </c>
      <c r="F27" s="133">
        <v>17614.506666666668</v>
      </c>
      <c r="G27" s="133">
        <v>19129.315000000002</v>
      </c>
      <c r="H27" s="133">
        <v>18011.54</v>
      </c>
      <c r="I27" s="133">
        <v>14645.86</v>
      </c>
      <c r="J27" s="133"/>
      <c r="K27" s="133">
        <v>21066.76</v>
      </c>
      <c r="L27" s="133">
        <v>18970.98294117647</v>
      </c>
      <c r="N27" s="56"/>
    </row>
    <row r="28" spans="2:14" ht="12.75">
      <c r="B28" s="132">
        <v>42236</v>
      </c>
      <c r="C28" s="133">
        <v>21015.144285714283</v>
      </c>
      <c r="D28" s="133">
        <v>23680.80666666667</v>
      </c>
      <c r="E28" s="133">
        <v>16261.64</v>
      </c>
      <c r="F28" s="133">
        <v>18061.213333333333</v>
      </c>
      <c r="G28" s="133">
        <v>18470.416666666668</v>
      </c>
      <c r="H28" s="133">
        <v>18043.22</v>
      </c>
      <c r="I28" s="133"/>
      <c r="J28" s="133">
        <v>15932.77</v>
      </c>
      <c r="K28" s="133">
        <v>21008.4</v>
      </c>
      <c r="L28" s="133">
        <v>19949.4675</v>
      </c>
      <c r="N28" s="56"/>
    </row>
    <row r="29" spans="2:14" ht="12.75">
      <c r="B29" s="132">
        <v>42237</v>
      </c>
      <c r="C29" s="133">
        <v>19578.824285714283</v>
      </c>
      <c r="D29" s="133">
        <v>24939.975</v>
      </c>
      <c r="E29" s="133">
        <v>17564.3</v>
      </c>
      <c r="F29" s="133">
        <v>18362.627500000002</v>
      </c>
      <c r="G29" s="133">
        <v>17974.506666666668</v>
      </c>
      <c r="H29" s="133">
        <v>17082.835</v>
      </c>
      <c r="I29" s="133"/>
      <c r="J29" s="133"/>
      <c r="K29" s="133">
        <v>21008.4</v>
      </c>
      <c r="L29" s="133">
        <v>19189.669090909094</v>
      </c>
      <c r="N29" s="56"/>
    </row>
    <row r="30" spans="2:14" ht="12.75">
      <c r="B30" s="132">
        <v>42240</v>
      </c>
      <c r="C30" s="133">
        <v>22689.966666666664</v>
      </c>
      <c r="D30" s="133">
        <v>24581.675</v>
      </c>
      <c r="E30" s="133">
        <v>16316.53</v>
      </c>
      <c r="F30" s="133">
        <v>18161.36333333333</v>
      </c>
      <c r="G30" s="133">
        <v>17448.035</v>
      </c>
      <c r="H30" s="133">
        <v>18762.715</v>
      </c>
      <c r="I30" s="133"/>
      <c r="J30" s="133"/>
      <c r="K30" s="133">
        <v>19327.73</v>
      </c>
      <c r="L30" s="133">
        <v>19984.507142857143</v>
      </c>
      <c r="N30" s="56"/>
    </row>
    <row r="31" spans="2:14" ht="12.75">
      <c r="B31" s="132">
        <v>42241</v>
      </c>
      <c r="C31" s="133">
        <v>20008.9625</v>
      </c>
      <c r="D31" s="133">
        <v>20798.32</v>
      </c>
      <c r="E31" s="133">
        <v>16386.55</v>
      </c>
      <c r="F31" s="133">
        <v>17607.747499999998</v>
      </c>
      <c r="G31" s="133">
        <v>17190.873333333333</v>
      </c>
      <c r="H31" s="133">
        <v>19093.975</v>
      </c>
      <c r="I31" s="133"/>
      <c r="J31" s="133"/>
      <c r="K31" s="133">
        <v>19327.73</v>
      </c>
      <c r="L31" s="133">
        <v>18592.22</v>
      </c>
      <c r="N31" s="56"/>
    </row>
    <row r="32" spans="2:14" ht="12.75">
      <c r="B32" s="132">
        <v>42242</v>
      </c>
      <c r="C32" s="133">
        <v>21116.399999999998</v>
      </c>
      <c r="D32" s="133">
        <v>20798.32</v>
      </c>
      <c r="E32" s="133">
        <v>16386.55</v>
      </c>
      <c r="F32" s="133">
        <v>17967.626666666667</v>
      </c>
      <c r="G32" s="133">
        <v>17844.010000000002</v>
      </c>
      <c r="H32" s="133">
        <v>18464.05</v>
      </c>
      <c r="I32" s="133">
        <v>16418.875</v>
      </c>
      <c r="J32" s="133">
        <v>15563.49</v>
      </c>
      <c r="K32" s="133">
        <v>20168.07</v>
      </c>
      <c r="L32" s="133">
        <v>18476.39875</v>
      </c>
      <c r="N32" s="56"/>
    </row>
    <row r="33" spans="2:14" ht="12.75">
      <c r="B33" s="132">
        <v>42243</v>
      </c>
      <c r="C33" s="133">
        <v>20111.7425</v>
      </c>
      <c r="D33" s="133">
        <v>22562.77</v>
      </c>
      <c r="E33" s="133">
        <v>16386.55</v>
      </c>
      <c r="F33" s="133">
        <v>16864.194</v>
      </c>
      <c r="G33" s="133">
        <v>17857.14</v>
      </c>
      <c r="H33" s="133">
        <v>18598.379999999997</v>
      </c>
      <c r="I33" s="133"/>
      <c r="J33" s="133"/>
      <c r="K33" s="133">
        <v>18487.39</v>
      </c>
      <c r="L33" s="133">
        <v>18880.453684210523</v>
      </c>
      <c r="N33" s="56"/>
    </row>
    <row r="34" spans="2:14" ht="14.25" customHeight="1">
      <c r="B34" s="132">
        <v>42244</v>
      </c>
      <c r="C34" s="133">
        <v>20046.602857142858</v>
      </c>
      <c r="D34" s="133">
        <v>24647.245</v>
      </c>
      <c r="E34" s="133">
        <v>17160.256666666668</v>
      </c>
      <c r="F34" s="133">
        <v>16766.1275</v>
      </c>
      <c r="G34" s="133">
        <v>17864.385000000002</v>
      </c>
      <c r="H34" s="133">
        <v>16989.66</v>
      </c>
      <c r="I34" s="133"/>
      <c r="J34" s="133"/>
      <c r="K34" s="133">
        <v>18067.225</v>
      </c>
      <c r="L34" s="133">
        <v>18739.05173913044</v>
      </c>
      <c r="N34" s="56"/>
    </row>
    <row r="35" spans="2:14" ht="12.75">
      <c r="B35" s="122">
        <v>42247</v>
      </c>
      <c r="C35" s="54">
        <v>18884.14</v>
      </c>
      <c r="D35" s="54">
        <v>20781.515</v>
      </c>
      <c r="E35" s="54">
        <v>15966.39</v>
      </c>
      <c r="F35" s="54">
        <v>16270.279999999999</v>
      </c>
      <c r="G35" s="54">
        <v>17794.12</v>
      </c>
      <c r="H35" s="54">
        <v>16225.26</v>
      </c>
      <c r="I35" s="54"/>
      <c r="J35" s="54"/>
      <c r="K35" s="54">
        <v>17647.06</v>
      </c>
      <c r="L35" s="54">
        <v>17555.80769230769</v>
      </c>
      <c r="M35" s="84"/>
      <c r="N35" s="54"/>
    </row>
    <row r="36" spans="2:14" ht="78" customHeight="1">
      <c r="B36" s="297" t="s">
        <v>200</v>
      </c>
      <c r="C36" s="297"/>
      <c r="D36" s="297"/>
      <c r="E36" s="297"/>
      <c r="F36" s="297"/>
      <c r="G36" s="297"/>
      <c r="H36" s="297"/>
      <c r="I36" s="297"/>
      <c r="J36" s="297"/>
      <c r="K36" s="297"/>
      <c r="L36" s="297"/>
      <c r="M36" s="298"/>
      <c r="N36" s="166"/>
    </row>
    <row r="56" ht="12.75"/>
    <row r="57" ht="12.75"/>
    <row r="60" ht="12.75">
      <c r="B60" s="140"/>
    </row>
  </sheetData>
  <sheetProtection/>
  <mergeCells count="4">
    <mergeCell ref="B36:M36"/>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Z58"/>
  <sheetViews>
    <sheetView zoomScalePageLayoutView="60" workbookViewId="0" topLeftCell="A1">
      <selection activeCell="O46" sqref="O46"/>
    </sheetView>
  </sheetViews>
  <sheetFormatPr defaultColWidth="10.8515625" defaultRowHeight="15"/>
  <cols>
    <col min="1" max="1" width="1.8515625" style="45" customWidth="1"/>
    <col min="2" max="2" width="12.28125" style="45" customWidth="1"/>
    <col min="3" max="3" width="10.57421875" style="71" customWidth="1"/>
    <col min="4" max="4" width="12.57421875" style="71" customWidth="1"/>
    <col min="5" max="5" width="10.00390625" style="71" customWidth="1"/>
    <col min="6" max="6" width="12.8515625" style="45" customWidth="1"/>
    <col min="7" max="7" width="13.00390625" style="45" customWidth="1"/>
    <col min="8" max="8" width="12.57421875" style="45" customWidth="1"/>
    <col min="9" max="9" width="14.28125" style="45" customWidth="1"/>
    <col min="10" max="10" width="15.00390625" style="45" customWidth="1"/>
    <col min="11" max="11" width="12.57421875" style="45" customWidth="1"/>
    <col min="12" max="12" width="14.140625" style="45" customWidth="1"/>
    <col min="13" max="13" width="12.28125" style="45" customWidth="1"/>
    <col min="14" max="14" width="1.8515625" style="45" customWidth="1"/>
    <col min="15" max="15" width="10.8515625" style="45" customWidth="1"/>
    <col min="16" max="16" width="13.00390625" style="242" customWidth="1"/>
    <col min="17" max="26" width="10.8515625" style="244" hidden="1" customWidth="1"/>
    <col min="27" max="27" width="10.8515625" style="242" customWidth="1"/>
    <col min="28" max="16384" width="10.8515625" style="45" customWidth="1"/>
  </cols>
  <sheetData>
    <row r="1" ht="4.5" customHeight="1"/>
    <row r="2" spans="2:16" ht="12.75">
      <c r="B2" s="296" t="s">
        <v>117</v>
      </c>
      <c r="C2" s="296"/>
      <c r="D2" s="296"/>
      <c r="E2" s="296"/>
      <c r="F2" s="296"/>
      <c r="G2" s="296"/>
      <c r="H2" s="296"/>
      <c r="I2" s="296"/>
      <c r="J2" s="296"/>
      <c r="K2" s="296"/>
      <c r="L2" s="296"/>
      <c r="M2" s="296"/>
      <c r="N2" s="145"/>
      <c r="O2" s="58" t="s">
        <v>166</v>
      </c>
      <c r="P2" s="243"/>
    </row>
    <row r="3" spans="2:14" ht="12.75">
      <c r="B3" s="296" t="s">
        <v>151</v>
      </c>
      <c r="C3" s="296"/>
      <c r="D3" s="296"/>
      <c r="E3" s="296"/>
      <c r="F3" s="296"/>
      <c r="G3" s="296"/>
      <c r="H3" s="296"/>
      <c r="I3" s="296"/>
      <c r="J3" s="296"/>
      <c r="K3" s="296"/>
      <c r="L3" s="296"/>
      <c r="M3" s="296"/>
      <c r="N3" s="145"/>
    </row>
    <row r="4" spans="2:14" ht="12.75">
      <c r="B4" s="296" t="s">
        <v>140</v>
      </c>
      <c r="C4" s="296"/>
      <c r="D4" s="296"/>
      <c r="E4" s="296"/>
      <c r="F4" s="296"/>
      <c r="G4" s="296"/>
      <c r="H4" s="296"/>
      <c r="I4" s="296"/>
      <c r="J4" s="296"/>
      <c r="K4" s="296"/>
      <c r="L4" s="296"/>
      <c r="M4" s="296"/>
      <c r="N4" s="145"/>
    </row>
    <row r="5" spans="2:26" ht="39" customHeight="1">
      <c r="B5" s="40" t="s">
        <v>66</v>
      </c>
      <c r="C5" s="41" t="s">
        <v>209</v>
      </c>
      <c r="D5" s="41" t="s">
        <v>221</v>
      </c>
      <c r="E5" s="41" t="s">
        <v>210</v>
      </c>
      <c r="F5" s="41" t="s">
        <v>211</v>
      </c>
      <c r="G5" s="41" t="s">
        <v>212</v>
      </c>
      <c r="H5" s="41" t="s">
        <v>213</v>
      </c>
      <c r="I5" s="41" t="s">
        <v>214</v>
      </c>
      <c r="J5" s="41" t="s">
        <v>179</v>
      </c>
      <c r="K5" s="41" t="s">
        <v>215</v>
      </c>
      <c r="L5" s="41" t="s">
        <v>216</v>
      </c>
      <c r="M5" s="41" t="s">
        <v>71</v>
      </c>
      <c r="N5" s="167"/>
      <c r="Q5" s="225" t="s">
        <v>188</v>
      </c>
      <c r="R5" s="225" t="s">
        <v>189</v>
      </c>
      <c r="S5" s="225" t="s">
        <v>190</v>
      </c>
      <c r="T5" s="225" t="s">
        <v>191</v>
      </c>
      <c r="U5" s="225" t="s">
        <v>192</v>
      </c>
      <c r="V5" s="225" t="s">
        <v>193</v>
      </c>
      <c r="W5" s="225" t="s">
        <v>194</v>
      </c>
      <c r="X5" s="225" t="s">
        <v>195</v>
      </c>
      <c r="Y5" s="225" t="s">
        <v>196</v>
      </c>
      <c r="Z5" s="225" t="s">
        <v>197</v>
      </c>
    </row>
    <row r="6" spans="2:26" ht="12.75">
      <c r="B6" s="128">
        <v>42206</v>
      </c>
      <c r="C6" s="129">
        <v>22107.3</v>
      </c>
      <c r="D6" s="129">
        <v>15756.3</v>
      </c>
      <c r="E6" s="129">
        <v>13340.3375</v>
      </c>
      <c r="F6" s="129">
        <v>12621.313999999998</v>
      </c>
      <c r="G6" s="129">
        <v>17188.69</v>
      </c>
      <c r="H6" s="129">
        <v>12324.93</v>
      </c>
      <c r="I6" s="129">
        <v>12223.07</v>
      </c>
      <c r="J6" s="129">
        <v>11619.705</v>
      </c>
      <c r="K6" s="129">
        <v>9663.87</v>
      </c>
      <c r="L6" s="129">
        <v>11113.445</v>
      </c>
      <c r="M6" s="129">
        <v>13176.1655</v>
      </c>
      <c r="N6" s="168"/>
      <c r="Q6" s="226">
        <f>+IF(C6=0,"--",(C6-$M6)/$M6)</f>
        <v>0.6778250091045077</v>
      </c>
      <c r="R6" s="226">
        <f>+IF(D6=0,"--",(D6-$M6)/$M6)</f>
        <v>0.19581831299857308</v>
      </c>
      <c r="S6" s="226">
        <f>+IF(E6=0,"--",(E6-$M6)/$M6)</f>
        <v>0.012459770636608997</v>
      </c>
      <c r="T6" s="226">
        <f>+IF(F6=0,"--",(F6-$M6)/$M6)</f>
        <v>-0.042110240646263945</v>
      </c>
      <c r="U6" s="226">
        <f>+IF(G6=0,"--",(G6-$M6)/$M6)</f>
        <v>0.30452899973061204</v>
      </c>
      <c r="V6" s="226">
        <f aca="true" t="shared" si="0" ref="V6:Z21">+IF(H6=0,"--",(H6-$M6)/$M6)</f>
        <v>-0.06460419004299839</v>
      </c>
      <c r="W6" s="226">
        <f t="shared" si="0"/>
        <v>-0.07233481546660897</v>
      </c>
      <c r="X6" s="226">
        <f t="shared" si="0"/>
        <v>-0.11812696948896091</v>
      </c>
      <c r="Y6" s="226">
        <f t="shared" si="0"/>
        <v>-0.2665643126598553</v>
      </c>
      <c r="Z6" s="226">
        <f t="shared" si="0"/>
        <v>-0.15654937697921292</v>
      </c>
    </row>
    <row r="7" spans="2:26" ht="12.75">
      <c r="B7" s="128">
        <v>42207</v>
      </c>
      <c r="C7" s="129">
        <v>20623.25</v>
      </c>
      <c r="D7" s="129">
        <v>15765.85</v>
      </c>
      <c r="E7" s="129">
        <v>13577.196666666665</v>
      </c>
      <c r="F7" s="129">
        <v>13424.220000000001</v>
      </c>
      <c r="G7" s="129"/>
      <c r="H7" s="129">
        <v>12394.96</v>
      </c>
      <c r="I7" s="129">
        <v>12676.665</v>
      </c>
      <c r="J7" s="129"/>
      <c r="K7" s="129">
        <v>10504.2</v>
      </c>
      <c r="L7" s="129"/>
      <c r="M7" s="129">
        <v>14094.530625000005</v>
      </c>
      <c r="N7" s="168"/>
      <c r="Q7" s="226">
        <f>+IF(C7=0,"--",(C7-$M7)/$M7)</f>
        <v>0.46320942134956644</v>
      </c>
      <c r="R7" s="226">
        <f aca="true" t="shared" si="1" ref="R7:R35">+IF(D7=0,"--",(D7-$M7)/$M7)</f>
        <v>0.11857928578590002</v>
      </c>
      <c r="S7" s="226">
        <f aca="true" t="shared" si="2" ref="S7:S35">+IF(E7=0,"--",(E7-$M7)/$M7)</f>
        <v>-0.03670458932599891</v>
      </c>
      <c r="T7" s="226">
        <f aca="true" t="shared" si="3" ref="T7:T35">+IF(F7=0,"--",(F7-$M7)/$M7)</f>
        <v>-0.04755820841674914</v>
      </c>
      <c r="U7" s="226" t="str">
        <f aca="true" t="shared" si="4" ref="U7:U35">+IF(G7=0,"--",(G7-$M7)/$M7)</f>
        <v>--</v>
      </c>
      <c r="V7" s="226">
        <f t="shared" si="0"/>
        <v>-0.12058369804705754</v>
      </c>
      <c r="W7" s="226">
        <f t="shared" si="0"/>
        <v>-0.10059686716243546</v>
      </c>
      <c r="X7" s="226" t="str">
        <f t="shared" si="0"/>
        <v>--</v>
      </c>
      <c r="Y7" s="226">
        <f t="shared" si="0"/>
        <v>-0.25473218800430986</v>
      </c>
      <c r="Z7" s="226" t="str">
        <f t="shared" si="0"/>
        <v>--</v>
      </c>
    </row>
    <row r="8" spans="2:26" ht="12.75">
      <c r="B8" s="128">
        <v>42208</v>
      </c>
      <c r="C8" s="129">
        <v>21796.22</v>
      </c>
      <c r="D8" s="129">
        <v>15767.08</v>
      </c>
      <c r="E8" s="129">
        <v>13882.227499999999</v>
      </c>
      <c r="F8" s="129">
        <v>14783.427500000002</v>
      </c>
      <c r="G8" s="129">
        <v>17180.21</v>
      </c>
      <c r="H8" s="129">
        <v>12184.875</v>
      </c>
      <c r="I8" s="129">
        <v>12079.83</v>
      </c>
      <c r="J8" s="129"/>
      <c r="K8" s="129">
        <v>10504.2</v>
      </c>
      <c r="L8" s="129">
        <v>11064.43</v>
      </c>
      <c r="M8" s="129">
        <v>14214.021249999998</v>
      </c>
      <c r="N8" s="168"/>
      <c r="Q8" s="226">
        <f aca="true" t="shared" si="5" ref="Q8:Q35">+IF(C8=0,"--",(C8-$M8)/$M8)</f>
        <v>0.533430942352081</v>
      </c>
      <c r="R8" s="226">
        <f t="shared" si="1"/>
        <v>0.10926244745835048</v>
      </c>
      <c r="S8" s="226">
        <f t="shared" si="2"/>
        <v>-0.02334270817274872</v>
      </c>
      <c r="T8" s="226">
        <f t="shared" si="3"/>
        <v>0.04005947648347604</v>
      </c>
      <c r="U8" s="226">
        <f t="shared" si="4"/>
        <v>0.20868047808778967</v>
      </c>
      <c r="V8" s="226">
        <f t="shared" si="0"/>
        <v>-0.1427566636007385</v>
      </c>
      <c r="W8" s="226">
        <f t="shared" si="0"/>
        <v>-0.15014690160252844</v>
      </c>
      <c r="X8" s="226" t="str">
        <f t="shared" si="0"/>
        <v>--</v>
      </c>
      <c r="Y8" s="226">
        <f t="shared" si="0"/>
        <v>-0.260997305741329</v>
      </c>
      <c r="Z8" s="226">
        <f t="shared" si="0"/>
        <v>-0.22158340659579345</v>
      </c>
    </row>
    <row r="9" spans="2:26" ht="12.75">
      <c r="B9" s="128">
        <v>42209</v>
      </c>
      <c r="C9" s="129">
        <v>21788.72</v>
      </c>
      <c r="D9" s="129">
        <v>15980.71</v>
      </c>
      <c r="E9" s="129">
        <v>13865.545</v>
      </c>
      <c r="F9" s="129">
        <v>13905.26</v>
      </c>
      <c r="G9" s="129">
        <v>16424.75</v>
      </c>
      <c r="H9" s="129">
        <v>12605.044999999998</v>
      </c>
      <c r="I9" s="129">
        <v>12598.04</v>
      </c>
      <c r="J9" s="129">
        <v>11355</v>
      </c>
      <c r="K9" s="129">
        <v>10504.2</v>
      </c>
      <c r="L9" s="129">
        <v>11134.450000000003</v>
      </c>
      <c r="M9" s="129">
        <v>13370.265000000003</v>
      </c>
      <c r="N9" s="168"/>
      <c r="Q9" s="226">
        <f t="shared" si="5"/>
        <v>0.6296401006262775</v>
      </c>
      <c r="R9" s="226">
        <f t="shared" si="1"/>
        <v>0.19524257746574175</v>
      </c>
      <c r="S9" s="226">
        <f t="shared" si="2"/>
        <v>0.0370433944278589</v>
      </c>
      <c r="T9" s="226">
        <f t="shared" si="3"/>
        <v>0.04001379179844207</v>
      </c>
      <c r="U9" s="226">
        <f t="shared" si="4"/>
        <v>0.22845358712037467</v>
      </c>
      <c r="V9" s="226">
        <f t="shared" si="0"/>
        <v>-0.0572329718221744</v>
      </c>
      <c r="W9" s="226">
        <f t="shared" si="0"/>
        <v>-0.05775689561874817</v>
      </c>
      <c r="X9" s="226">
        <f t="shared" si="0"/>
        <v>-0.15072737900108954</v>
      </c>
      <c r="Y9" s="226">
        <f t="shared" si="0"/>
        <v>-0.21436112148861683</v>
      </c>
      <c r="Z9" s="226">
        <f t="shared" si="0"/>
        <v>-0.1672229383636001</v>
      </c>
    </row>
    <row r="10" spans="2:26" ht="12.75">
      <c r="B10" s="128">
        <v>42212</v>
      </c>
      <c r="C10" s="129">
        <v>22277.754999999997</v>
      </c>
      <c r="D10" s="129">
        <v>15778.89</v>
      </c>
      <c r="E10" s="129">
        <v>15114.869999999999</v>
      </c>
      <c r="F10" s="129">
        <v>18393.913333333334</v>
      </c>
      <c r="G10" s="129"/>
      <c r="H10" s="129">
        <v>12184.875</v>
      </c>
      <c r="I10" s="129">
        <v>12447.48</v>
      </c>
      <c r="J10" s="129"/>
      <c r="K10" s="129">
        <v>12184.87</v>
      </c>
      <c r="L10" s="129">
        <v>12580.490000000002</v>
      </c>
      <c r="M10" s="129">
        <v>15633.66875</v>
      </c>
      <c r="N10" s="168"/>
      <c r="Q10" s="226">
        <f t="shared" si="5"/>
        <v>0.42498573791260585</v>
      </c>
      <c r="R10" s="226">
        <f t="shared" si="1"/>
        <v>0.009289006459216343</v>
      </c>
      <c r="S10" s="226">
        <f t="shared" si="2"/>
        <v>-0.03318470912337846</v>
      </c>
      <c r="T10" s="226">
        <f t="shared" si="3"/>
        <v>0.1765576991218605</v>
      </c>
      <c r="U10" s="226" t="str">
        <f t="shared" si="4"/>
        <v>--</v>
      </c>
      <c r="V10" s="226">
        <f t="shared" si="0"/>
        <v>-0.22060041089203714</v>
      </c>
      <c r="W10" s="226">
        <f t="shared" si="0"/>
        <v>-0.20380301009000212</v>
      </c>
      <c r="X10" s="226" t="str">
        <f t="shared" si="0"/>
        <v>--</v>
      </c>
      <c r="Y10" s="226">
        <f t="shared" si="0"/>
        <v>-0.2206007307145995</v>
      </c>
      <c r="Z10" s="226">
        <f t="shared" si="0"/>
        <v>-0.19529509028391043</v>
      </c>
    </row>
    <row r="11" spans="2:26" ht="12.75">
      <c r="B11" s="126">
        <v>42213</v>
      </c>
      <c r="C11" s="127"/>
      <c r="D11" s="127">
        <v>17226.89</v>
      </c>
      <c r="E11" s="127">
        <v>15128.322</v>
      </c>
      <c r="F11" s="127">
        <v>13103.6325</v>
      </c>
      <c r="G11" s="127">
        <v>17106.84</v>
      </c>
      <c r="H11" s="127">
        <v>11764.705000000002</v>
      </c>
      <c r="I11" s="127">
        <v>12112.43</v>
      </c>
      <c r="J11" s="127">
        <v>11404.56</v>
      </c>
      <c r="K11" s="127">
        <v>10924.37</v>
      </c>
      <c r="L11" s="127">
        <v>11974.79</v>
      </c>
      <c r="M11" s="127">
        <v>13541.110555555555</v>
      </c>
      <c r="N11" s="168"/>
      <c r="Q11" s="226" t="str">
        <f t="shared" si="5"/>
        <v>--</v>
      </c>
      <c r="R11" s="226">
        <f t="shared" si="1"/>
        <v>0.27219181390792707</v>
      </c>
      <c r="S11" s="226">
        <f t="shared" si="2"/>
        <v>0.11721427411234411</v>
      </c>
      <c r="T11" s="226">
        <f t="shared" si="3"/>
        <v>-0.032307398552038985</v>
      </c>
      <c r="U11" s="226">
        <f t="shared" si="4"/>
        <v>0.26332621905826786</v>
      </c>
      <c r="V11" s="226">
        <f t="shared" si="0"/>
        <v>-0.13118610532477645</v>
      </c>
      <c r="W11" s="226">
        <f t="shared" si="0"/>
        <v>-0.10550689691913086</v>
      </c>
      <c r="X11" s="226">
        <f t="shared" si="0"/>
        <v>-0.15778252062782147</v>
      </c>
      <c r="Y11" s="226">
        <f t="shared" si="0"/>
        <v>-0.19324416153459256</v>
      </c>
      <c r="Z11" s="226">
        <f t="shared" si="0"/>
        <v>-0.11567149896083928</v>
      </c>
    </row>
    <row r="12" spans="2:26" ht="12.75">
      <c r="B12" s="126">
        <v>42214</v>
      </c>
      <c r="C12" s="127">
        <v>21292.535000000003</v>
      </c>
      <c r="D12" s="127">
        <v>16281.509999999998</v>
      </c>
      <c r="E12" s="127">
        <v>14948.79</v>
      </c>
      <c r="F12" s="127">
        <v>13448.466666666667</v>
      </c>
      <c r="G12" s="127">
        <v>16806.72</v>
      </c>
      <c r="H12" s="127">
        <v>12184.875</v>
      </c>
      <c r="I12" s="127">
        <v>12164.87</v>
      </c>
      <c r="J12" s="127"/>
      <c r="K12" s="127">
        <v>10924.37</v>
      </c>
      <c r="L12" s="127">
        <v>11974.79</v>
      </c>
      <c r="M12" s="127">
        <v>14795.832352941175</v>
      </c>
      <c r="N12" s="168"/>
      <c r="Q12" s="226">
        <f t="shared" si="5"/>
        <v>0.4390900418500205</v>
      </c>
      <c r="R12" s="226">
        <f t="shared" si="1"/>
        <v>0.10041190056897974</v>
      </c>
      <c r="S12" s="226">
        <f t="shared" si="2"/>
        <v>0.010337887278671406</v>
      </c>
      <c r="T12" s="226">
        <f t="shared" si="3"/>
        <v>-0.09106386542739338</v>
      </c>
      <c r="U12" s="226">
        <f t="shared" si="4"/>
        <v>0.13590905865185024</v>
      </c>
      <c r="V12" s="226">
        <f t="shared" si="0"/>
        <v>-0.1764657297176092</v>
      </c>
      <c r="W12" s="226">
        <f t="shared" si="0"/>
        <v>-0.177817799646681</v>
      </c>
      <c r="X12" s="226" t="str">
        <f t="shared" si="0"/>
        <v>--</v>
      </c>
      <c r="Y12" s="226">
        <f t="shared" si="0"/>
        <v>-0.26165897670309773</v>
      </c>
      <c r="Z12" s="226">
        <f t="shared" si="0"/>
        <v>-0.1906646605373571</v>
      </c>
    </row>
    <row r="13" spans="2:26" ht="12.75">
      <c r="B13" s="126">
        <v>42215</v>
      </c>
      <c r="C13" s="127">
        <v>22261.1</v>
      </c>
      <c r="D13" s="127">
        <v>16281.509999999998</v>
      </c>
      <c r="E13" s="127">
        <v>14962.384</v>
      </c>
      <c r="F13" s="127">
        <v>14586.345000000001</v>
      </c>
      <c r="G13" s="127">
        <v>17116.32</v>
      </c>
      <c r="H13" s="127">
        <v>12605.043333333333</v>
      </c>
      <c r="I13" s="127">
        <v>12987.01</v>
      </c>
      <c r="J13" s="127"/>
      <c r="K13" s="127">
        <v>11974.79</v>
      </c>
      <c r="L13" s="127"/>
      <c r="M13" s="127">
        <v>15163.215</v>
      </c>
      <c r="N13" s="168"/>
      <c r="Q13" s="226">
        <f t="shared" si="5"/>
        <v>0.4680989486728242</v>
      </c>
      <c r="R13" s="226">
        <f t="shared" si="1"/>
        <v>0.07375052058550896</v>
      </c>
      <c r="S13" s="226">
        <f t="shared" si="2"/>
        <v>-0.013244618637933983</v>
      </c>
      <c r="T13" s="226">
        <f t="shared" si="3"/>
        <v>-0.03804404277061289</v>
      </c>
      <c r="U13" s="226">
        <f t="shared" si="4"/>
        <v>0.12880546770589216</v>
      </c>
      <c r="V13" s="226">
        <f t="shared" si="0"/>
        <v>-0.16870905455516308</v>
      </c>
      <c r="W13" s="226">
        <f t="shared" si="0"/>
        <v>-0.14351870629018978</v>
      </c>
      <c r="X13" s="226" t="str">
        <f t="shared" si="0"/>
        <v>--</v>
      </c>
      <c r="Y13" s="226">
        <f t="shared" si="0"/>
        <v>-0.2102736787679921</v>
      </c>
      <c r="Z13" s="226" t="str">
        <f t="shared" si="0"/>
        <v>--</v>
      </c>
    </row>
    <row r="14" spans="2:26" ht="12.75">
      <c r="B14" s="126">
        <v>42216</v>
      </c>
      <c r="C14" s="127">
        <v>21988.8</v>
      </c>
      <c r="D14" s="127">
        <v>16281.509999999998</v>
      </c>
      <c r="E14" s="127">
        <v>14965.606</v>
      </c>
      <c r="F14" s="127">
        <v>16070.742499999998</v>
      </c>
      <c r="G14" s="127"/>
      <c r="H14" s="127">
        <v>12870.789999999999</v>
      </c>
      <c r="I14" s="127">
        <v>13145.26</v>
      </c>
      <c r="J14" s="127">
        <v>11344.54</v>
      </c>
      <c r="K14" s="127">
        <v>11764.71</v>
      </c>
      <c r="L14" s="127">
        <v>11974.79</v>
      </c>
      <c r="M14" s="127">
        <v>14335.384090909096</v>
      </c>
      <c r="N14" s="168"/>
      <c r="Q14" s="226">
        <f t="shared" si="5"/>
        <v>0.5338828635881742</v>
      </c>
      <c r="R14" s="226">
        <f t="shared" si="1"/>
        <v>0.13575680266042223</v>
      </c>
      <c r="S14" s="226">
        <f t="shared" si="2"/>
        <v>0.04396268039239802</v>
      </c>
      <c r="T14" s="226">
        <f t="shared" si="3"/>
        <v>0.12105419694972767</v>
      </c>
      <c r="U14" s="226" t="str">
        <f t="shared" si="4"/>
        <v>--</v>
      </c>
      <c r="V14" s="226">
        <f t="shared" si="0"/>
        <v>-0.10216636552053611</v>
      </c>
      <c r="W14" s="226">
        <f t="shared" si="0"/>
        <v>-0.0830200351355652</v>
      </c>
      <c r="X14" s="226">
        <f t="shared" si="0"/>
        <v>-0.2086336907293446</v>
      </c>
      <c r="Y14" s="226">
        <f t="shared" si="0"/>
        <v>-0.17932369824254038</v>
      </c>
      <c r="Z14" s="226">
        <f t="shared" si="0"/>
        <v>-0.16466905078644425</v>
      </c>
    </row>
    <row r="15" spans="2:26" ht="12.75">
      <c r="B15" s="126">
        <v>42219</v>
      </c>
      <c r="C15" s="127">
        <v>22325.47</v>
      </c>
      <c r="D15" s="127">
        <v>17226.89</v>
      </c>
      <c r="E15" s="127">
        <v>15462.704000000002</v>
      </c>
      <c r="F15" s="127">
        <v>15482.204285714284</v>
      </c>
      <c r="G15" s="127"/>
      <c r="H15" s="127">
        <v>13025.21</v>
      </c>
      <c r="I15" s="127">
        <v>12897.33</v>
      </c>
      <c r="J15" s="127"/>
      <c r="K15" s="127">
        <v>12418.3</v>
      </c>
      <c r="L15" s="127">
        <v>12160.32</v>
      </c>
      <c r="M15" s="127">
        <v>15257.807727272728</v>
      </c>
      <c r="N15" s="168"/>
      <c r="Q15" s="226">
        <f t="shared" si="5"/>
        <v>0.46321610542346175</v>
      </c>
      <c r="R15" s="226">
        <f t="shared" si="1"/>
        <v>0.12905407565253393</v>
      </c>
      <c r="S15" s="226">
        <f t="shared" si="2"/>
        <v>0.013428945782363593</v>
      </c>
      <c r="T15" s="226">
        <f t="shared" si="3"/>
        <v>0.014706998702078047</v>
      </c>
      <c r="U15" s="226" t="str">
        <f t="shared" si="4"/>
        <v>--</v>
      </c>
      <c r="V15" s="226">
        <f t="shared" si="0"/>
        <v>-0.1463249352187109</v>
      </c>
      <c r="W15" s="226">
        <f t="shared" si="0"/>
        <v>-0.1547062179223472</v>
      </c>
      <c r="X15" s="226" t="str">
        <f t="shared" si="0"/>
        <v>--</v>
      </c>
      <c r="Y15" s="226">
        <f t="shared" si="0"/>
        <v>-0.1861019471491452</v>
      </c>
      <c r="Z15" s="226">
        <f t="shared" si="0"/>
        <v>-0.2030100118338817</v>
      </c>
    </row>
    <row r="16" spans="2:26" ht="12.75">
      <c r="B16" s="126">
        <v>42220</v>
      </c>
      <c r="C16" s="127">
        <v>21331.61</v>
      </c>
      <c r="D16" s="127">
        <v>17226.89</v>
      </c>
      <c r="E16" s="127">
        <v>15680.89</v>
      </c>
      <c r="F16" s="127">
        <v>15568.19</v>
      </c>
      <c r="G16" s="127">
        <v>18921.12</v>
      </c>
      <c r="H16" s="127">
        <v>12885.156666666664</v>
      </c>
      <c r="I16" s="127">
        <v>13095.24</v>
      </c>
      <c r="J16" s="127">
        <v>11306.34</v>
      </c>
      <c r="K16" s="127">
        <v>12184.87</v>
      </c>
      <c r="L16" s="127">
        <v>12978.52</v>
      </c>
      <c r="M16" s="127">
        <v>15375.825789473683</v>
      </c>
      <c r="N16" s="168"/>
      <c r="Q16" s="226">
        <f t="shared" si="5"/>
        <v>0.38734727435606464</v>
      </c>
      <c r="R16" s="226">
        <f t="shared" si="1"/>
        <v>0.12038795417372364</v>
      </c>
      <c r="S16" s="226">
        <f t="shared" si="2"/>
        <v>0.01984050903693013</v>
      </c>
      <c r="T16" s="226">
        <f t="shared" si="3"/>
        <v>0.012510821412792665</v>
      </c>
      <c r="U16" s="226">
        <f t="shared" si="4"/>
        <v>0.2305758571323974</v>
      </c>
      <c r="V16" s="226">
        <f t="shared" si="0"/>
        <v>-0.1619860394433017</v>
      </c>
      <c r="W16" s="226">
        <f t="shared" si="0"/>
        <v>-0.1483228166538526</v>
      </c>
      <c r="X16" s="226">
        <f t="shared" si="0"/>
        <v>-0.26466778729111645</v>
      </c>
      <c r="Y16" s="226">
        <f t="shared" si="0"/>
        <v>-0.20753069351619582</v>
      </c>
      <c r="Z16" s="226">
        <f t="shared" si="0"/>
        <v>-0.15591395365020866</v>
      </c>
    </row>
    <row r="17" spans="2:26" ht="12.75">
      <c r="B17" s="126">
        <v>42221</v>
      </c>
      <c r="C17" s="127"/>
      <c r="D17" s="127">
        <v>20063.03</v>
      </c>
      <c r="E17" s="127">
        <v>15535.97</v>
      </c>
      <c r="F17" s="127">
        <v>18355.406666666666</v>
      </c>
      <c r="G17" s="127">
        <v>18932.28</v>
      </c>
      <c r="H17" s="127">
        <v>16031.026666666667</v>
      </c>
      <c r="I17" s="127">
        <v>12901.63</v>
      </c>
      <c r="J17" s="127"/>
      <c r="K17" s="127">
        <v>12184.87</v>
      </c>
      <c r="L17" s="127">
        <v>12987.01</v>
      </c>
      <c r="M17" s="127">
        <v>16459.93733333333</v>
      </c>
      <c r="N17" s="168"/>
      <c r="Q17" s="226" t="str">
        <f t="shared" si="5"/>
        <v>--</v>
      </c>
      <c r="R17" s="226">
        <f t="shared" si="1"/>
        <v>0.21890075239654624</v>
      </c>
      <c r="S17" s="226">
        <f t="shared" si="2"/>
        <v>-0.056134316590755684</v>
      </c>
      <c r="T17" s="226">
        <f t="shared" si="3"/>
        <v>0.11515653401029562</v>
      </c>
      <c r="U17" s="226">
        <f t="shared" si="4"/>
        <v>0.15020365002604713</v>
      </c>
      <c r="V17" s="226">
        <f t="shared" si="0"/>
        <v>-0.026057855384301477</v>
      </c>
      <c r="W17" s="226">
        <f t="shared" si="0"/>
        <v>-0.2161798833904025</v>
      </c>
      <c r="X17" s="226" t="str">
        <f t="shared" si="0"/>
        <v>--</v>
      </c>
      <c r="Y17" s="226">
        <f t="shared" si="0"/>
        <v>-0.2597256141841932</v>
      </c>
      <c r="Z17" s="226">
        <f t="shared" si="0"/>
        <v>-0.21099274335025808</v>
      </c>
    </row>
    <row r="18" spans="2:26" ht="12.75">
      <c r="B18" s="126">
        <v>42222</v>
      </c>
      <c r="C18" s="127">
        <v>22697.89</v>
      </c>
      <c r="D18" s="127">
        <v>20063.03</v>
      </c>
      <c r="E18" s="127">
        <v>17968.468333333334</v>
      </c>
      <c r="F18" s="127">
        <v>18877.416666666668</v>
      </c>
      <c r="G18" s="127"/>
      <c r="H18" s="127">
        <v>15966.385</v>
      </c>
      <c r="I18" s="127">
        <v>13827.35</v>
      </c>
      <c r="J18" s="127"/>
      <c r="K18" s="127">
        <v>15966.39</v>
      </c>
      <c r="L18" s="127">
        <v>12965.19</v>
      </c>
      <c r="M18" s="127">
        <v>18036.477777777778</v>
      </c>
      <c r="N18" s="168"/>
      <c r="Q18" s="226">
        <f t="shared" si="5"/>
        <v>0.25844359855921606</v>
      </c>
      <c r="R18" s="226">
        <f t="shared" si="1"/>
        <v>0.11235853514143859</v>
      </c>
      <c r="S18" s="226">
        <f t="shared" si="2"/>
        <v>-0.0037706610615647145</v>
      </c>
      <c r="T18" s="226">
        <f t="shared" si="3"/>
        <v>0.04662434091898953</v>
      </c>
      <c r="U18" s="226" t="str">
        <f t="shared" si="4"/>
        <v>--</v>
      </c>
      <c r="V18" s="226">
        <f t="shared" si="0"/>
        <v>-0.11477256276323969</v>
      </c>
      <c r="W18" s="226">
        <f t="shared" si="0"/>
        <v>-0.2333675027706198</v>
      </c>
      <c r="X18" s="226" t="str">
        <f t="shared" si="0"/>
        <v>--</v>
      </c>
      <c r="Y18" s="226">
        <f t="shared" si="0"/>
        <v>-0.11477228554725213</v>
      </c>
      <c r="Z18" s="226">
        <f t="shared" si="0"/>
        <v>-0.2811684099445383</v>
      </c>
    </row>
    <row r="19" spans="2:26" ht="12.75">
      <c r="B19" s="126">
        <v>42223</v>
      </c>
      <c r="C19" s="127">
        <v>22195.22</v>
      </c>
      <c r="D19" s="127">
        <v>21953.78</v>
      </c>
      <c r="E19" s="127">
        <v>18035.235</v>
      </c>
      <c r="F19" s="127">
        <v>20868.203999999998</v>
      </c>
      <c r="G19" s="127">
        <v>22291.02</v>
      </c>
      <c r="H19" s="127">
        <v>19564.746666666666</v>
      </c>
      <c r="I19" s="127">
        <v>16883.12</v>
      </c>
      <c r="J19" s="127">
        <v>11316.485</v>
      </c>
      <c r="K19" s="127">
        <v>15966.39</v>
      </c>
      <c r="L19" s="127">
        <v>13025.21</v>
      </c>
      <c r="M19" s="127">
        <v>18830.586818181822</v>
      </c>
      <c r="N19" s="168"/>
      <c r="Q19" s="226">
        <f t="shared" si="5"/>
        <v>0.1786791465558294</v>
      </c>
      <c r="R19" s="226">
        <f t="shared" si="1"/>
        <v>0.1658574537253712</v>
      </c>
      <c r="S19" s="226">
        <f t="shared" si="2"/>
        <v>-0.04223722955961584</v>
      </c>
      <c r="T19" s="226">
        <f t="shared" si="3"/>
        <v>0.10820784298929866</v>
      </c>
      <c r="U19" s="226">
        <f t="shared" si="4"/>
        <v>0.1837666141384912</v>
      </c>
      <c r="V19" s="226">
        <f t="shared" si="0"/>
        <v>0.03898762452670767</v>
      </c>
      <c r="W19" s="226">
        <f t="shared" si="0"/>
        <v>-0.10342039985187568</v>
      </c>
      <c r="X19" s="226">
        <f t="shared" si="0"/>
        <v>-0.39903705023821145</v>
      </c>
      <c r="Y19" s="226">
        <f t="shared" si="0"/>
        <v>-0.15210342863114099</v>
      </c>
      <c r="Z19" s="226">
        <f t="shared" si="0"/>
        <v>-0.3082950560296112</v>
      </c>
    </row>
    <row r="20" spans="2:26" ht="12.75">
      <c r="B20" s="126">
        <v>42226</v>
      </c>
      <c r="C20" s="127">
        <v>28171.265</v>
      </c>
      <c r="D20" s="127">
        <v>20588.235</v>
      </c>
      <c r="E20" s="127">
        <v>21506.835</v>
      </c>
      <c r="F20" s="127">
        <v>17185.776</v>
      </c>
      <c r="G20" s="127"/>
      <c r="H20" s="127">
        <v>16806.72</v>
      </c>
      <c r="I20" s="127">
        <v>18881.3</v>
      </c>
      <c r="J20" s="127"/>
      <c r="K20" s="127">
        <v>16398.915</v>
      </c>
      <c r="L20" s="127"/>
      <c r="M20" s="127">
        <v>19378.281</v>
      </c>
      <c r="N20" s="168"/>
      <c r="Q20" s="226">
        <f t="shared" si="5"/>
        <v>0.45375459257712286</v>
      </c>
      <c r="R20" s="226">
        <f t="shared" si="1"/>
        <v>0.062438665225259225</v>
      </c>
      <c r="S20" s="226">
        <f t="shared" si="2"/>
        <v>0.1098422507135695</v>
      </c>
      <c r="T20" s="226">
        <f t="shared" si="3"/>
        <v>-0.11314238863601975</v>
      </c>
      <c r="U20" s="226" t="str">
        <f t="shared" si="4"/>
        <v>--</v>
      </c>
      <c r="V20" s="226">
        <f t="shared" si="0"/>
        <v>-0.13270325680590545</v>
      </c>
      <c r="W20" s="226">
        <f t="shared" si="0"/>
        <v>-0.025646289265802254</v>
      </c>
      <c r="X20" s="226" t="str">
        <f t="shared" si="0"/>
        <v>--</v>
      </c>
      <c r="Y20" s="226">
        <f t="shared" si="0"/>
        <v>-0.15374769310033218</v>
      </c>
      <c r="Z20" s="226" t="str">
        <f t="shared" si="0"/>
        <v>--</v>
      </c>
    </row>
    <row r="21" spans="2:26" ht="12.75">
      <c r="B21" s="126">
        <v>42227</v>
      </c>
      <c r="C21" s="127">
        <v>27586.565</v>
      </c>
      <c r="D21" s="127">
        <v>20483.195</v>
      </c>
      <c r="E21" s="127">
        <v>22254.1725</v>
      </c>
      <c r="F21" s="127">
        <v>16929.286</v>
      </c>
      <c r="G21" s="127">
        <v>23409.36</v>
      </c>
      <c r="H21" s="127">
        <v>16246.496666666668</v>
      </c>
      <c r="I21" s="127">
        <v>17962.18</v>
      </c>
      <c r="J21" s="127">
        <v>12154.705</v>
      </c>
      <c r="K21" s="127">
        <v>16506.600000000002</v>
      </c>
      <c r="L21" s="127">
        <v>13655.46</v>
      </c>
      <c r="M21" s="127">
        <v>18641.597499999996</v>
      </c>
      <c r="N21" s="168"/>
      <c r="Q21" s="226">
        <f t="shared" si="5"/>
        <v>0.47983910713660693</v>
      </c>
      <c r="R21" s="226">
        <f t="shared" si="1"/>
        <v>0.0987896825902396</v>
      </c>
      <c r="S21" s="226">
        <f t="shared" si="2"/>
        <v>0.19379106323908157</v>
      </c>
      <c r="T21" s="226">
        <f t="shared" si="3"/>
        <v>-0.09185433276305835</v>
      </c>
      <c r="U21" s="226">
        <f t="shared" si="4"/>
        <v>0.2557593307118666</v>
      </c>
      <c r="V21" s="226">
        <f t="shared" si="0"/>
        <v>-0.12848152275218522</v>
      </c>
      <c r="W21" s="226">
        <f t="shared" si="0"/>
        <v>-0.036446313144568004</v>
      </c>
      <c r="X21" s="226">
        <f t="shared" si="0"/>
        <v>-0.3479794314838091</v>
      </c>
      <c r="Y21" s="226">
        <f t="shared" si="0"/>
        <v>-0.11452867706214526</v>
      </c>
      <c r="Z21" s="226">
        <f t="shared" si="0"/>
        <v>-0.2674737237514112</v>
      </c>
    </row>
    <row r="22" spans="2:26" ht="12.75">
      <c r="B22" s="126">
        <v>42228</v>
      </c>
      <c r="C22" s="127"/>
      <c r="D22" s="127">
        <v>23529.415</v>
      </c>
      <c r="E22" s="127">
        <v>22157.345</v>
      </c>
      <c r="F22" s="127">
        <v>18026.455</v>
      </c>
      <c r="G22" s="127">
        <v>23436.04</v>
      </c>
      <c r="H22" s="127">
        <v>16246.496666666668</v>
      </c>
      <c r="I22" s="127"/>
      <c r="J22" s="127"/>
      <c r="K22" s="127">
        <v>16386.55</v>
      </c>
      <c r="L22" s="127">
        <v>13655.46</v>
      </c>
      <c r="M22" s="127">
        <v>19375.723125</v>
      </c>
      <c r="N22" s="168"/>
      <c r="Q22" s="226" t="str">
        <f t="shared" si="5"/>
        <v>--</v>
      </c>
      <c r="R22" s="226">
        <f t="shared" si="1"/>
        <v>0.2143760957050732</v>
      </c>
      <c r="S22" s="226">
        <f t="shared" si="2"/>
        <v>0.14356222253253326</v>
      </c>
      <c r="T22" s="226">
        <f t="shared" si="3"/>
        <v>-0.06963704612702029</v>
      </c>
      <c r="U22" s="226">
        <f t="shared" si="4"/>
        <v>0.20955692073041018</v>
      </c>
      <c r="V22" s="226">
        <f aca="true" t="shared" si="6" ref="V22:V35">+IF(H22=0,"--",(H22-$M22)/$M22)</f>
        <v>-0.1615024346779487</v>
      </c>
      <c r="W22" s="226" t="str">
        <f aca="true" t="shared" si="7" ref="W22:W35">+IF(I22=0,"--",(I22-$M22)/$M22)</f>
        <v>--</v>
      </c>
      <c r="X22" s="226" t="str">
        <f aca="true" t="shared" si="8" ref="X22:X35">+IF(J22=0,"--",(J22-$M22)/$M22)</f>
        <v>--</v>
      </c>
      <c r="Y22" s="226">
        <f aca="true" t="shared" si="9" ref="Y22:Y35">+IF(K22=0,"--",(K22-$M22)/$M22)</f>
        <v>-0.15427414531657646</v>
      </c>
      <c r="Z22" s="226">
        <f aca="true" t="shared" si="10" ref="Z22:Z35">+IF(L22=0,"--",(L22-$M22)/$M22)</f>
        <v>-0.29522836841218547</v>
      </c>
    </row>
    <row r="23" spans="2:26" ht="12.75">
      <c r="B23" s="126">
        <v>42229</v>
      </c>
      <c r="C23" s="127">
        <v>27310.925</v>
      </c>
      <c r="D23" s="127">
        <v>23529.415</v>
      </c>
      <c r="E23" s="127">
        <v>22288.6525</v>
      </c>
      <c r="F23" s="127">
        <v>19493.176666666666</v>
      </c>
      <c r="G23" s="127">
        <v>22689.08</v>
      </c>
      <c r="H23" s="127">
        <v>16246.496666666668</v>
      </c>
      <c r="I23" s="127"/>
      <c r="J23" s="127"/>
      <c r="K23" s="127">
        <v>16470.588</v>
      </c>
      <c r="L23" s="127">
        <v>13585.43</v>
      </c>
      <c r="M23" s="127">
        <v>19841.98857142857</v>
      </c>
      <c r="N23" s="168"/>
      <c r="Q23" s="226">
        <f t="shared" si="5"/>
        <v>0.37642076053437046</v>
      </c>
      <c r="R23" s="226">
        <f t="shared" si="1"/>
        <v>0.18583956014777334</v>
      </c>
      <c r="S23" s="226">
        <f t="shared" si="2"/>
        <v>0.12330739531291227</v>
      </c>
      <c r="T23" s="226">
        <f t="shared" si="3"/>
        <v>-0.01757948320080049</v>
      </c>
      <c r="U23" s="226">
        <f t="shared" si="4"/>
        <v>0.14348821028307088</v>
      </c>
      <c r="V23" s="226">
        <f t="shared" si="6"/>
        <v>-0.18120622798559735</v>
      </c>
      <c r="W23" s="226" t="str">
        <f t="shared" si="7"/>
        <v>--</v>
      </c>
      <c r="X23" s="226" t="str">
        <f t="shared" si="8"/>
        <v>--</v>
      </c>
      <c r="Y23" s="226">
        <f t="shared" si="9"/>
        <v>-0.16991243389199465</v>
      </c>
      <c r="Z23" s="226">
        <f t="shared" si="10"/>
        <v>-0.3153191298798392</v>
      </c>
    </row>
    <row r="24" spans="2:26" ht="12.75">
      <c r="B24" s="126">
        <v>42230</v>
      </c>
      <c r="C24" s="127"/>
      <c r="D24" s="127">
        <v>22689.075</v>
      </c>
      <c r="E24" s="127"/>
      <c r="F24" s="127"/>
      <c r="G24" s="127"/>
      <c r="H24" s="127"/>
      <c r="I24" s="127"/>
      <c r="J24" s="127"/>
      <c r="K24" s="127"/>
      <c r="L24" s="127"/>
      <c r="M24" s="127">
        <v>22689.075</v>
      </c>
      <c r="N24" s="168"/>
      <c r="Q24" s="226" t="str">
        <f t="shared" si="5"/>
        <v>--</v>
      </c>
      <c r="R24" s="226">
        <f t="shared" si="1"/>
        <v>0</v>
      </c>
      <c r="S24" s="226" t="str">
        <f t="shared" si="2"/>
        <v>--</v>
      </c>
      <c r="T24" s="226" t="str">
        <f t="shared" si="3"/>
        <v>--</v>
      </c>
      <c r="U24" s="226" t="str">
        <f t="shared" si="4"/>
        <v>--</v>
      </c>
      <c r="V24" s="226" t="str">
        <f t="shared" si="6"/>
        <v>--</v>
      </c>
      <c r="W24" s="226" t="str">
        <f t="shared" si="7"/>
        <v>--</v>
      </c>
      <c r="X24" s="226" t="str">
        <f t="shared" si="8"/>
        <v>--</v>
      </c>
      <c r="Y24" s="226" t="str">
        <f t="shared" si="9"/>
        <v>--</v>
      </c>
      <c r="Z24" s="226" t="str">
        <f t="shared" si="10"/>
        <v>--</v>
      </c>
    </row>
    <row r="25" spans="2:26" ht="12.75">
      <c r="B25" s="126">
        <v>42233</v>
      </c>
      <c r="C25" s="127">
        <v>28711.48</v>
      </c>
      <c r="D25" s="127">
        <v>21428.575</v>
      </c>
      <c r="E25" s="127">
        <v>21269.296666666665</v>
      </c>
      <c r="F25" s="127">
        <v>19165.37833333333</v>
      </c>
      <c r="G25" s="127"/>
      <c r="H25" s="127">
        <v>15966.385</v>
      </c>
      <c r="I25" s="127">
        <v>23206.21</v>
      </c>
      <c r="J25" s="127"/>
      <c r="K25" s="127">
        <v>16031.03</v>
      </c>
      <c r="L25" s="127"/>
      <c r="M25" s="127">
        <v>20096.175000000003</v>
      </c>
      <c r="N25" s="168"/>
      <c r="Q25" s="226">
        <f t="shared" si="5"/>
        <v>0.4287037209817289</v>
      </c>
      <c r="R25" s="226">
        <f t="shared" si="1"/>
        <v>0.06630117422842892</v>
      </c>
      <c r="S25" s="226">
        <f t="shared" si="2"/>
        <v>0.05837537076914697</v>
      </c>
      <c r="T25" s="226">
        <f t="shared" si="3"/>
        <v>-0.046317105950096096</v>
      </c>
      <c r="U25" s="226" t="str">
        <f t="shared" si="4"/>
        <v>--</v>
      </c>
      <c r="V25" s="226">
        <f t="shared" si="6"/>
        <v>-0.2055012956445693</v>
      </c>
      <c r="W25" s="226">
        <f t="shared" si="7"/>
        <v>0.15475755958534376</v>
      </c>
      <c r="X25" s="226" t="str">
        <f t="shared" si="8"/>
        <v>--</v>
      </c>
      <c r="Y25" s="226">
        <f t="shared" si="9"/>
        <v>-0.20228451434165962</v>
      </c>
      <c r="Z25" s="226" t="str">
        <f t="shared" si="10"/>
        <v>--</v>
      </c>
    </row>
    <row r="26" spans="2:26" ht="12.75">
      <c r="B26" s="126">
        <v>42234</v>
      </c>
      <c r="C26" s="127"/>
      <c r="D26" s="127">
        <v>21953.78</v>
      </c>
      <c r="E26" s="127">
        <v>21028.853333333336</v>
      </c>
      <c r="F26" s="127">
        <v>19543.696000000004</v>
      </c>
      <c r="G26" s="127">
        <v>24828.11</v>
      </c>
      <c r="H26" s="127">
        <v>15126.049999999997</v>
      </c>
      <c r="I26" s="127">
        <v>19675.46</v>
      </c>
      <c r="J26" s="127">
        <v>15847.366666666667</v>
      </c>
      <c r="K26" s="127">
        <v>15546.22</v>
      </c>
      <c r="L26" s="127">
        <v>15474.19</v>
      </c>
      <c r="M26" s="127">
        <v>18506.239047619045</v>
      </c>
      <c r="N26" s="168"/>
      <c r="Q26" s="226" t="str">
        <f t="shared" si="5"/>
        <v>--</v>
      </c>
      <c r="R26" s="226">
        <f t="shared" si="1"/>
        <v>0.1862907392209712</v>
      </c>
      <c r="S26" s="226">
        <f t="shared" si="2"/>
        <v>0.13631155845459822</v>
      </c>
      <c r="T26" s="226">
        <f t="shared" si="3"/>
        <v>0.056059848233422374</v>
      </c>
      <c r="U26" s="226">
        <f t="shared" si="4"/>
        <v>0.3416075484658947</v>
      </c>
      <c r="V26" s="226">
        <f t="shared" si="6"/>
        <v>-0.18265132309819224</v>
      </c>
      <c r="W26" s="226">
        <f t="shared" si="7"/>
        <v>0.06317982542927233</v>
      </c>
      <c r="X26" s="226">
        <f t="shared" si="8"/>
        <v>-0.1436743778198661</v>
      </c>
      <c r="Y26" s="226">
        <f t="shared" si="9"/>
        <v>-0.15994708811458222</v>
      </c>
      <c r="Z26" s="226">
        <f t="shared" si="10"/>
        <v>-0.1638392889996273</v>
      </c>
    </row>
    <row r="27" spans="2:26" ht="12.75">
      <c r="B27" s="126">
        <v>42235</v>
      </c>
      <c r="C27" s="127"/>
      <c r="D27" s="127">
        <v>21323.53</v>
      </c>
      <c r="E27" s="127">
        <v>21165.316666666666</v>
      </c>
      <c r="F27" s="127">
        <v>18508.234</v>
      </c>
      <c r="G27" s="127">
        <v>24817.93</v>
      </c>
      <c r="H27" s="127">
        <v>16106.44</v>
      </c>
      <c r="I27" s="127">
        <v>19012.61</v>
      </c>
      <c r="J27" s="127"/>
      <c r="K27" s="127">
        <v>16806.72</v>
      </c>
      <c r="L27" s="127">
        <v>15486.195</v>
      </c>
      <c r="M27" s="127">
        <v>18970.98294117647</v>
      </c>
      <c r="N27" s="168"/>
      <c r="Q27" s="226" t="str">
        <f t="shared" si="5"/>
        <v>--</v>
      </c>
      <c r="R27" s="226">
        <f t="shared" si="1"/>
        <v>0.1240076524299293</v>
      </c>
      <c r="S27" s="226">
        <f t="shared" si="2"/>
        <v>0.1156678982999558</v>
      </c>
      <c r="T27" s="226">
        <f t="shared" si="3"/>
        <v>-0.024392459927422828</v>
      </c>
      <c r="U27" s="226">
        <f t="shared" si="4"/>
        <v>0.3082047502205459</v>
      </c>
      <c r="V27" s="226">
        <f t="shared" si="6"/>
        <v>-0.15099602113704852</v>
      </c>
      <c r="W27" s="226">
        <f t="shared" si="7"/>
        <v>0.0021942489196582265</v>
      </c>
      <c r="X27" s="226" t="str">
        <f t="shared" si="8"/>
        <v>--</v>
      </c>
      <c r="Y27" s="226">
        <f t="shared" si="9"/>
        <v>-0.11408280466474624</v>
      </c>
      <c r="Z27" s="226">
        <f t="shared" si="10"/>
        <v>-0.18369042616198586</v>
      </c>
    </row>
    <row r="28" spans="2:26" ht="12.75">
      <c r="B28" s="126">
        <v>42236</v>
      </c>
      <c r="C28" s="127">
        <v>26768.21</v>
      </c>
      <c r="D28" s="127">
        <v>21218.485</v>
      </c>
      <c r="E28" s="127">
        <v>21524.062500000004</v>
      </c>
      <c r="F28" s="127">
        <v>18171.125714285714</v>
      </c>
      <c r="G28" s="127">
        <v>23996.27</v>
      </c>
      <c r="H28" s="127">
        <v>15966.385</v>
      </c>
      <c r="I28" s="127">
        <v>17531.15</v>
      </c>
      <c r="J28" s="127"/>
      <c r="K28" s="127">
        <v>16261.64</v>
      </c>
      <c r="L28" s="127"/>
      <c r="M28" s="127">
        <v>19949.467500000002</v>
      </c>
      <c r="N28" s="168"/>
      <c r="Q28" s="226">
        <f t="shared" si="5"/>
        <v>0.3418007272625195</v>
      </c>
      <c r="R28" s="226">
        <f t="shared" si="1"/>
        <v>0.06361159765291971</v>
      </c>
      <c r="S28" s="226">
        <f t="shared" si="2"/>
        <v>0.07892917442533245</v>
      </c>
      <c r="T28" s="226">
        <f t="shared" si="3"/>
        <v>-0.08914231849618484</v>
      </c>
      <c r="U28" s="226">
        <f t="shared" si="4"/>
        <v>0.20285265759599835</v>
      </c>
      <c r="V28" s="226">
        <f t="shared" si="6"/>
        <v>-0.19965858737833486</v>
      </c>
      <c r="W28" s="226">
        <f t="shared" si="7"/>
        <v>-0.12122215793479203</v>
      </c>
      <c r="X28" s="226" t="str">
        <f t="shared" si="8"/>
        <v>--</v>
      </c>
      <c r="Y28" s="226">
        <f t="shared" si="9"/>
        <v>-0.18485844296345266</v>
      </c>
      <c r="Z28" s="226" t="str">
        <f t="shared" si="10"/>
        <v>--</v>
      </c>
    </row>
    <row r="29" spans="2:26" ht="12.75">
      <c r="B29" s="126">
        <v>42237</v>
      </c>
      <c r="C29" s="127">
        <v>28451.38</v>
      </c>
      <c r="D29" s="127">
        <v>20903.36</v>
      </c>
      <c r="E29" s="127">
        <v>21142.684999999998</v>
      </c>
      <c r="F29" s="127">
        <v>19882.1175</v>
      </c>
      <c r="G29" s="127">
        <v>24313.73</v>
      </c>
      <c r="H29" s="127">
        <v>16844.920000000002</v>
      </c>
      <c r="I29" s="127">
        <v>17983.19</v>
      </c>
      <c r="J29" s="127">
        <v>15950.413333333336</v>
      </c>
      <c r="K29" s="127">
        <v>16491.595</v>
      </c>
      <c r="L29" s="127">
        <v>15497.11</v>
      </c>
      <c r="M29" s="127">
        <v>19189.66909090909</v>
      </c>
      <c r="N29" s="168"/>
      <c r="Q29" s="226">
        <f t="shared" si="5"/>
        <v>0.48264046999531385</v>
      </c>
      <c r="R29" s="226">
        <f t="shared" si="1"/>
        <v>0.08930278583609104</v>
      </c>
      <c r="S29" s="226">
        <f t="shared" si="2"/>
        <v>0.10177434013263567</v>
      </c>
      <c r="T29" s="226">
        <f t="shared" si="3"/>
        <v>0.03608443719433132</v>
      </c>
      <c r="U29" s="226">
        <f t="shared" si="4"/>
        <v>0.2670218483089102</v>
      </c>
      <c r="V29" s="226">
        <f t="shared" si="6"/>
        <v>-0.12218809401043237</v>
      </c>
      <c r="W29" s="226">
        <f t="shared" si="7"/>
        <v>-0.06287128168774149</v>
      </c>
      <c r="X29" s="226">
        <f t="shared" si="8"/>
        <v>-0.16880206439361264</v>
      </c>
      <c r="Y29" s="226">
        <f t="shared" si="9"/>
        <v>-0.14060034480674158</v>
      </c>
      <c r="Z29" s="226">
        <f t="shared" si="10"/>
        <v>-0.19242432339067284</v>
      </c>
    </row>
    <row r="30" spans="2:26" ht="12.75">
      <c r="B30" s="126">
        <v>42240</v>
      </c>
      <c r="C30" s="127">
        <v>28468.23</v>
      </c>
      <c r="D30" s="127">
        <v>19957.985</v>
      </c>
      <c r="E30" s="127">
        <v>19154.6675</v>
      </c>
      <c r="F30" s="127">
        <v>18681.963333333333</v>
      </c>
      <c r="G30" s="127"/>
      <c r="H30" s="127">
        <v>15966.39</v>
      </c>
      <c r="I30" s="127">
        <v>17983.19</v>
      </c>
      <c r="J30" s="127"/>
      <c r="K30" s="127">
        <v>16316.53</v>
      </c>
      <c r="L30" s="127"/>
      <c r="M30" s="127">
        <v>19984.507142857146</v>
      </c>
      <c r="N30" s="168"/>
      <c r="Q30" s="226">
        <f t="shared" si="5"/>
        <v>0.4245149903621767</v>
      </c>
      <c r="R30" s="226">
        <f t="shared" si="1"/>
        <v>-0.0013271351986593946</v>
      </c>
      <c r="S30" s="226">
        <f t="shared" si="2"/>
        <v>-0.04152414852791342</v>
      </c>
      <c r="T30" s="226">
        <f t="shared" si="3"/>
        <v>-0.06517767990037061</v>
      </c>
      <c r="U30" s="226" t="str">
        <f t="shared" si="4"/>
        <v>--</v>
      </c>
      <c r="V30" s="226">
        <f t="shared" si="6"/>
        <v>-0.20106160808140322</v>
      </c>
      <c r="W30" s="226">
        <f t="shared" si="7"/>
        <v>-0.10014343253756236</v>
      </c>
      <c r="X30" s="226" t="str">
        <f t="shared" si="8"/>
        <v>--</v>
      </c>
      <c r="Y30" s="226">
        <f t="shared" si="9"/>
        <v>-0.18354103589530615</v>
      </c>
      <c r="Z30" s="226" t="str">
        <f t="shared" si="10"/>
        <v>--</v>
      </c>
    </row>
    <row r="31" spans="2:26" ht="12.75">
      <c r="B31" s="126">
        <v>42241</v>
      </c>
      <c r="C31" s="127"/>
      <c r="D31" s="127">
        <v>19852.940000000002</v>
      </c>
      <c r="E31" s="127">
        <v>19344.463333333333</v>
      </c>
      <c r="F31" s="127">
        <v>19320.355</v>
      </c>
      <c r="G31" s="127">
        <v>23919.57</v>
      </c>
      <c r="H31" s="127">
        <v>17366.945</v>
      </c>
      <c r="I31" s="127">
        <v>18034.91</v>
      </c>
      <c r="J31" s="127">
        <v>15990.710000000001</v>
      </c>
      <c r="K31" s="127">
        <v>16386.55</v>
      </c>
      <c r="L31" s="127"/>
      <c r="M31" s="127">
        <v>18592.22</v>
      </c>
      <c r="N31" s="168"/>
      <c r="Q31" s="226" t="str">
        <f t="shared" si="5"/>
        <v>--</v>
      </c>
      <c r="R31" s="226">
        <f t="shared" si="1"/>
        <v>0.0678090082841103</v>
      </c>
      <c r="S31" s="226">
        <f t="shared" si="2"/>
        <v>0.040460113603073326</v>
      </c>
      <c r="T31" s="226">
        <f t="shared" si="3"/>
        <v>0.039163424271012194</v>
      </c>
      <c r="U31" s="226">
        <f t="shared" si="4"/>
        <v>0.28653651903860855</v>
      </c>
      <c r="V31" s="226">
        <f t="shared" si="6"/>
        <v>-0.06590256569683456</v>
      </c>
      <c r="W31" s="226">
        <f t="shared" si="7"/>
        <v>-0.02997544134051777</v>
      </c>
      <c r="X31" s="226">
        <f t="shared" si="8"/>
        <v>-0.1399246566574621</v>
      </c>
      <c r="Y31" s="226">
        <f t="shared" si="9"/>
        <v>-0.11863403079352555</v>
      </c>
      <c r="Z31" s="226" t="str">
        <f t="shared" si="10"/>
        <v>--</v>
      </c>
    </row>
    <row r="32" spans="2:26" ht="12.75">
      <c r="B32" s="126">
        <v>42242</v>
      </c>
      <c r="C32" s="127"/>
      <c r="D32" s="127">
        <v>21113.445</v>
      </c>
      <c r="E32" s="127">
        <v>20177.662500000002</v>
      </c>
      <c r="F32" s="127">
        <v>16824.674</v>
      </c>
      <c r="G32" s="127">
        <v>23214.29</v>
      </c>
      <c r="H32" s="127">
        <v>15966.385</v>
      </c>
      <c r="I32" s="127">
        <v>17027.86</v>
      </c>
      <c r="J32" s="127"/>
      <c r="K32" s="127">
        <v>16386.55</v>
      </c>
      <c r="L32" s="127"/>
      <c r="M32" s="127">
        <v>18476.398749999997</v>
      </c>
      <c r="N32" s="168"/>
      <c r="Q32" s="226" t="str">
        <f t="shared" si="5"/>
        <v>--</v>
      </c>
      <c r="R32" s="226">
        <f t="shared" si="1"/>
        <v>0.14272512114948827</v>
      </c>
      <c r="S32" s="226">
        <f t="shared" si="2"/>
        <v>0.09207767016827377</v>
      </c>
      <c r="T32" s="226">
        <f t="shared" si="3"/>
        <v>-0.08939646585620468</v>
      </c>
      <c r="U32" s="226">
        <f t="shared" si="4"/>
        <v>0.25642936776302283</v>
      </c>
      <c r="V32" s="226">
        <f t="shared" si="6"/>
        <v>-0.13584972829188355</v>
      </c>
      <c r="W32" s="226">
        <f t="shared" si="7"/>
        <v>-0.07839940940871913</v>
      </c>
      <c r="X32" s="226" t="str">
        <f t="shared" si="8"/>
        <v>--</v>
      </c>
      <c r="Y32" s="226">
        <f t="shared" si="9"/>
        <v>-0.11310909546158164</v>
      </c>
      <c r="Z32" s="226" t="str">
        <f t="shared" si="10"/>
        <v>--</v>
      </c>
    </row>
    <row r="33" spans="2:26" ht="12.75">
      <c r="B33" s="126">
        <v>42243</v>
      </c>
      <c r="C33" s="127">
        <v>30532.21</v>
      </c>
      <c r="D33" s="127">
        <v>21113.445</v>
      </c>
      <c r="E33" s="127">
        <v>18788.8375</v>
      </c>
      <c r="F33" s="127">
        <v>17324.1375</v>
      </c>
      <c r="G33" s="127">
        <v>23062.56</v>
      </c>
      <c r="H33" s="127">
        <v>16806.72</v>
      </c>
      <c r="I33" s="127">
        <v>18034.91</v>
      </c>
      <c r="J33" s="127"/>
      <c r="K33" s="127">
        <v>16386.55</v>
      </c>
      <c r="L33" s="127">
        <v>16806.72</v>
      </c>
      <c r="M33" s="127">
        <v>18880.453684210526</v>
      </c>
      <c r="N33" s="168"/>
      <c r="Q33" s="226">
        <f t="shared" si="5"/>
        <v>0.6171332803053182</v>
      </c>
      <c r="R33" s="226">
        <f t="shared" si="1"/>
        <v>0.11827000310150887</v>
      </c>
      <c r="S33" s="226">
        <f t="shared" si="2"/>
        <v>-0.0048524355263317755</v>
      </c>
      <c r="T33" s="226">
        <f t="shared" si="3"/>
        <v>-0.08243002049850381</v>
      </c>
      <c r="U33" s="226">
        <f t="shared" si="4"/>
        <v>0.22150454569250713</v>
      </c>
      <c r="V33" s="226">
        <f t="shared" si="6"/>
        <v>-0.10983494988495754</v>
      </c>
      <c r="W33" s="226">
        <f t="shared" si="7"/>
        <v>-0.044784076609220645</v>
      </c>
      <c r="X33" s="226" t="str">
        <f t="shared" si="8"/>
        <v>--</v>
      </c>
      <c r="Y33" s="226">
        <f t="shared" si="9"/>
        <v>-0.13208918206749162</v>
      </c>
      <c r="Z33" s="226">
        <f t="shared" si="10"/>
        <v>-0.10983494988495754</v>
      </c>
    </row>
    <row r="34" spans="2:26" ht="12.75">
      <c r="B34" s="126">
        <v>42244</v>
      </c>
      <c r="C34" s="127">
        <v>27640.94</v>
      </c>
      <c r="D34" s="127">
        <v>21113.445</v>
      </c>
      <c r="E34" s="127">
        <v>18309.58</v>
      </c>
      <c r="F34" s="127">
        <v>16100.28</v>
      </c>
      <c r="G34" s="127">
        <v>22258.13</v>
      </c>
      <c r="H34" s="127">
        <v>16806.72</v>
      </c>
      <c r="I34" s="127">
        <v>18910.504999999997</v>
      </c>
      <c r="J34" s="127">
        <v>18200.555</v>
      </c>
      <c r="K34" s="127">
        <v>16386.55</v>
      </c>
      <c r="L34" s="127">
        <v>16281.509999999998</v>
      </c>
      <c r="M34" s="127">
        <v>18739.05173913043</v>
      </c>
      <c r="N34" s="168"/>
      <c r="Q34" s="226">
        <f t="shared" si="5"/>
        <v>0.47504475598841867</v>
      </c>
      <c r="R34" s="226">
        <f t="shared" si="1"/>
        <v>0.1267082931369157</v>
      </c>
      <c r="S34" s="226">
        <f t="shared" si="2"/>
        <v>-0.022918541722877946</v>
      </c>
      <c r="T34" s="226">
        <f t="shared" si="3"/>
        <v>-0.14081671665488876</v>
      </c>
      <c r="U34" s="226">
        <f t="shared" si="4"/>
        <v>0.1877938280900904</v>
      </c>
      <c r="V34" s="226">
        <f t="shared" si="6"/>
        <v>-0.10311790404502603</v>
      </c>
      <c r="W34" s="226">
        <f t="shared" si="7"/>
        <v>0.009149516381959807</v>
      </c>
      <c r="X34" s="226">
        <f t="shared" si="8"/>
        <v>-0.02873660559920196</v>
      </c>
      <c r="Y34" s="226">
        <f t="shared" si="9"/>
        <v>-0.12554006317288696</v>
      </c>
      <c r="Z34" s="226">
        <f t="shared" si="10"/>
        <v>-0.1311454695436191</v>
      </c>
    </row>
    <row r="35" spans="2:26" ht="12.75">
      <c r="B35" s="69">
        <v>42247</v>
      </c>
      <c r="C35" s="42"/>
      <c r="D35" s="42">
        <v>21848.739999999998</v>
      </c>
      <c r="E35" s="42">
        <v>17924.464999999997</v>
      </c>
      <c r="F35" s="42">
        <v>16103.464999999998</v>
      </c>
      <c r="G35" s="42"/>
      <c r="H35" s="42"/>
      <c r="I35" s="42">
        <v>16418.88</v>
      </c>
      <c r="J35" s="42"/>
      <c r="K35" s="42">
        <v>15998.71</v>
      </c>
      <c r="L35" s="42"/>
      <c r="M35" s="42">
        <v>17555.80769230769</v>
      </c>
      <c r="N35" s="168"/>
      <c r="Q35" s="226" t="str">
        <f t="shared" si="5"/>
        <v>--</v>
      </c>
      <c r="R35" s="226">
        <f t="shared" si="1"/>
        <v>0.24453060679021402</v>
      </c>
      <c r="S35" s="226">
        <f t="shared" si="2"/>
        <v>0.020999165299232406</v>
      </c>
      <c r="T35" s="226">
        <f t="shared" si="3"/>
        <v>-0.08272719306124869</v>
      </c>
      <c r="U35" s="226" t="str">
        <f t="shared" si="4"/>
        <v>--</v>
      </c>
      <c r="V35" s="226" t="str">
        <f t="shared" si="6"/>
        <v>--</v>
      </c>
      <c r="W35" s="226">
        <f t="shared" si="7"/>
        <v>-0.06476077388372455</v>
      </c>
      <c r="X35" s="226" t="str">
        <f t="shared" si="8"/>
        <v>--</v>
      </c>
      <c r="Y35" s="226">
        <f t="shared" si="9"/>
        <v>-0.08869416432431959</v>
      </c>
      <c r="Z35" s="226" t="str">
        <f t="shared" si="10"/>
        <v>--</v>
      </c>
    </row>
    <row r="36" spans="2:26" ht="12.75">
      <c r="B36" s="68" t="s">
        <v>171</v>
      </c>
      <c r="F36" s="71"/>
      <c r="G36" s="71"/>
      <c r="H36" s="71"/>
      <c r="I36" s="71"/>
      <c r="J36" s="71"/>
      <c r="K36" s="71"/>
      <c r="L36" s="71"/>
      <c r="Q36" s="227"/>
      <c r="R36" s="227"/>
      <c r="S36" s="227"/>
      <c r="T36" s="227"/>
      <c r="U36" s="227"/>
      <c r="V36" s="227"/>
      <c r="W36" s="227"/>
      <c r="X36" s="227"/>
      <c r="Y36" s="227"/>
      <c r="Z36" s="227"/>
    </row>
    <row r="37" spans="17:26" ht="12.75">
      <c r="Q37" s="228">
        <f>+_xlfn.AVERAGEIF(Q15:Q35,"&lt;&gt;#¡DIV/0!")</f>
        <v>0.4128875792337038</v>
      </c>
      <c r="R37" s="228">
        <f aca="true" t="shared" si="11" ref="R37:Z37">+_xlfn.AVERAGEIF(R15:R35,"&lt;&gt;#¡DIV/0!")</f>
        <v>0.12077298197094655</v>
      </c>
      <c r="S37" s="228">
        <f t="shared" si="11"/>
        <v>0.05384651723902899</v>
      </c>
      <c r="T37" s="228">
        <f t="shared" si="11"/>
        <v>-0.02420494816697994</v>
      </c>
      <c r="U37" s="228">
        <f t="shared" si="11"/>
        <v>0.23180726058556153</v>
      </c>
      <c r="V37" s="228">
        <f t="shared" si="11"/>
        <v>-0.13109522567227183</v>
      </c>
      <c r="W37" s="228">
        <f t="shared" si="11"/>
        <v>-0.06616471367141734</v>
      </c>
      <c r="X37" s="228">
        <f t="shared" si="11"/>
        <v>-0.21326028192618285</v>
      </c>
      <c r="Y37" s="228">
        <f t="shared" si="11"/>
        <v>-0.15380388425026345</v>
      </c>
      <c r="Z37" s="228">
        <f t="shared" si="11"/>
        <v>-0.21679506575636895</v>
      </c>
    </row>
    <row r="38" spans="17:26" ht="12.75">
      <c r="Q38" s="226">
        <f>+_xlfn.STDEV.S(Q6:Q35)</f>
        <v>0.11450238654239865</v>
      </c>
      <c r="R38" s="226">
        <f aca="true" t="shared" si="12" ref="R38:Z38">+_xlfn.STDEV.S(R6:R35)</f>
        <v>0.06882358055365811</v>
      </c>
      <c r="S38" s="226">
        <f t="shared" si="12"/>
        <v>0.0674182639735192</v>
      </c>
      <c r="T38" s="226">
        <f t="shared" si="12"/>
        <v>0.07922180154577209</v>
      </c>
      <c r="U38" s="226">
        <f t="shared" si="12"/>
        <v>0.06041682884616042</v>
      </c>
      <c r="V38" s="226">
        <f t="shared" si="12"/>
        <v>0.05807909758439275</v>
      </c>
      <c r="W38" s="226">
        <f t="shared" si="12"/>
        <v>0.08532999961629478</v>
      </c>
      <c r="X38" s="226">
        <f t="shared" si="12"/>
        <v>0.10644221182757929</v>
      </c>
      <c r="Y38" s="226">
        <f t="shared" si="12"/>
        <v>0.0523005416576813</v>
      </c>
      <c r="Z38" s="226">
        <f t="shared" si="12"/>
        <v>0.06226553790119734</v>
      </c>
    </row>
    <row r="58" ht="12.75">
      <c r="B58" s="68"/>
    </row>
  </sheetData>
  <sheetProtection/>
  <mergeCells count="3">
    <mergeCell ref="B2:M2"/>
    <mergeCell ref="B3:M3"/>
    <mergeCell ref="B4:M4"/>
  </mergeCells>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dimension ref="B2:M46"/>
  <sheetViews>
    <sheetView zoomScale="90" zoomScaleNormal="90" zoomScalePageLayoutView="90" workbookViewId="0" topLeftCell="A1">
      <selection activeCell="N16" sqref="N16"/>
    </sheetView>
  </sheetViews>
  <sheetFormatPr defaultColWidth="10.8515625" defaultRowHeight="15"/>
  <cols>
    <col min="1" max="1" width="1.7109375" style="28" customWidth="1"/>
    <col min="2" max="2" width="27.8515625" style="28" customWidth="1"/>
    <col min="3" max="10" width="10.8515625" style="28" customWidth="1"/>
    <col min="11" max="11" width="2.421875" style="28" customWidth="1"/>
    <col min="12" max="13" width="10.8515625" style="28" customWidth="1"/>
    <col min="14" max="14" width="14.140625" style="28" customWidth="1"/>
    <col min="15" max="16384" width="10.8515625" style="28" customWidth="1"/>
  </cols>
  <sheetData>
    <row r="1" ht="6.75" customHeight="1"/>
    <row r="2" spans="2:12" ht="12.75">
      <c r="B2" s="296" t="s">
        <v>60</v>
      </c>
      <c r="C2" s="296"/>
      <c r="D2" s="296"/>
      <c r="E2" s="296"/>
      <c r="F2" s="296"/>
      <c r="G2" s="296"/>
      <c r="H2" s="296"/>
      <c r="I2" s="296"/>
      <c r="J2" s="296"/>
      <c r="K2" s="145"/>
      <c r="L2" s="58" t="s">
        <v>166</v>
      </c>
    </row>
    <row r="3" spans="2:11" ht="12.75">
      <c r="B3" s="296" t="s">
        <v>111</v>
      </c>
      <c r="C3" s="296"/>
      <c r="D3" s="296"/>
      <c r="E3" s="296"/>
      <c r="F3" s="296"/>
      <c r="G3" s="296"/>
      <c r="H3" s="296"/>
      <c r="I3" s="296"/>
      <c r="J3" s="296"/>
      <c r="K3" s="145"/>
    </row>
    <row r="4" spans="2:11" ht="12.75">
      <c r="B4" s="296" t="s">
        <v>114</v>
      </c>
      <c r="C4" s="296"/>
      <c r="D4" s="296"/>
      <c r="E4" s="296"/>
      <c r="F4" s="296"/>
      <c r="G4" s="296"/>
      <c r="H4" s="296"/>
      <c r="I4" s="296"/>
      <c r="J4" s="296"/>
      <c r="K4" s="145"/>
    </row>
    <row r="5" spans="2:11" ht="15" customHeight="1">
      <c r="B5" s="300" t="s">
        <v>47</v>
      </c>
      <c r="C5" s="303" t="s">
        <v>68</v>
      </c>
      <c r="D5" s="304"/>
      <c r="E5" s="304"/>
      <c r="F5" s="305"/>
      <c r="G5" s="303" t="s">
        <v>69</v>
      </c>
      <c r="H5" s="304"/>
      <c r="I5" s="304"/>
      <c r="J5" s="305"/>
      <c r="K5" s="145"/>
    </row>
    <row r="6" spans="2:11" ht="12.75">
      <c r="B6" s="301"/>
      <c r="C6" s="303" t="s">
        <v>46</v>
      </c>
      <c r="D6" s="304"/>
      <c r="E6" s="304" t="s">
        <v>45</v>
      </c>
      <c r="F6" s="305"/>
      <c r="G6" s="303" t="s">
        <v>46</v>
      </c>
      <c r="H6" s="304"/>
      <c r="I6" s="304" t="s">
        <v>45</v>
      </c>
      <c r="J6" s="305"/>
      <c r="K6" s="145"/>
    </row>
    <row r="7" spans="2:12" ht="21.75" customHeight="1">
      <c r="B7" s="302"/>
      <c r="C7" s="108">
        <v>2014</v>
      </c>
      <c r="D7" s="109">
        <v>2015</v>
      </c>
      <c r="E7" s="109" t="s">
        <v>44</v>
      </c>
      <c r="F7" s="110" t="s">
        <v>43</v>
      </c>
      <c r="G7" s="108">
        <f>+C7</f>
        <v>2014</v>
      </c>
      <c r="H7" s="109">
        <f>+D7</f>
        <v>2015</v>
      </c>
      <c r="I7" s="109" t="s">
        <v>44</v>
      </c>
      <c r="J7" s="110" t="s">
        <v>43</v>
      </c>
      <c r="K7" s="229"/>
      <c r="L7" s="232"/>
    </row>
    <row r="8" spans="2:12" ht="12.75" customHeight="1">
      <c r="B8" s="76" t="s">
        <v>42</v>
      </c>
      <c r="C8" s="105">
        <v>941</v>
      </c>
      <c r="D8" s="92">
        <v>1057</v>
      </c>
      <c r="E8" s="106">
        <f>+(D8/C19-1)*100</f>
        <v>-1.3071895424836555</v>
      </c>
      <c r="F8" s="107">
        <f aca="true" t="shared" si="0" ref="F8:F13">(D8/C8-1)*100</f>
        <v>12.327311370882033</v>
      </c>
      <c r="G8" s="105">
        <v>387</v>
      </c>
      <c r="H8" s="92">
        <v>418</v>
      </c>
      <c r="I8" s="106">
        <f>+(H8/G19-1)*100</f>
        <v>-0.7125890736342066</v>
      </c>
      <c r="J8" s="107">
        <f aca="true" t="shared" si="1" ref="J8:J13">(H8/G8-1)*100</f>
        <v>8.010335917312661</v>
      </c>
      <c r="K8" s="106"/>
      <c r="L8" s="214">
        <f aca="true" t="shared" si="2" ref="L8:L15">+(D8-H8)/H8</f>
        <v>1.5287081339712918</v>
      </c>
    </row>
    <row r="9" spans="2:12" ht="12.75" customHeight="1">
      <c r="B9" s="76" t="s">
        <v>41</v>
      </c>
      <c r="C9" s="105">
        <v>886</v>
      </c>
      <c r="D9" s="92">
        <v>981</v>
      </c>
      <c r="E9" s="106">
        <f aca="true" t="shared" si="3" ref="E9:E14">+(D9/D8-1)*100</f>
        <v>-7.190160832544934</v>
      </c>
      <c r="F9" s="107">
        <f t="shared" si="0"/>
        <v>10.722347629796847</v>
      </c>
      <c r="G9" s="105">
        <v>462</v>
      </c>
      <c r="H9" s="92">
        <v>408</v>
      </c>
      <c r="I9" s="106">
        <f aca="true" t="shared" si="4" ref="I9:I14">+(H9/H8-1)*100</f>
        <v>-2.392344497607657</v>
      </c>
      <c r="J9" s="107">
        <f t="shared" si="1"/>
        <v>-11.688311688311693</v>
      </c>
      <c r="K9" s="106"/>
      <c r="L9" s="214">
        <f t="shared" si="2"/>
        <v>1.4044117647058822</v>
      </c>
    </row>
    <row r="10" spans="2:12" ht="12.75" customHeight="1">
      <c r="B10" s="76" t="s">
        <v>40</v>
      </c>
      <c r="C10" s="105">
        <v>902</v>
      </c>
      <c r="D10" s="92">
        <v>1002</v>
      </c>
      <c r="E10" s="106">
        <f t="shared" si="3"/>
        <v>2.1406727828746197</v>
      </c>
      <c r="F10" s="107">
        <f t="shared" si="0"/>
        <v>11.086474501108645</v>
      </c>
      <c r="G10" s="105">
        <v>445</v>
      </c>
      <c r="H10" s="92">
        <v>442</v>
      </c>
      <c r="I10" s="106">
        <f t="shared" si="4"/>
        <v>8.333333333333325</v>
      </c>
      <c r="J10" s="107">
        <f t="shared" si="1"/>
        <v>-0.6741573033707815</v>
      </c>
      <c r="K10" s="106"/>
      <c r="L10" s="214">
        <f t="shared" si="2"/>
        <v>1.2669683257918551</v>
      </c>
    </row>
    <row r="11" spans="2:12" ht="12.75">
      <c r="B11" s="76" t="s">
        <v>39</v>
      </c>
      <c r="C11" s="105">
        <v>816</v>
      </c>
      <c r="D11" s="92">
        <v>991</v>
      </c>
      <c r="E11" s="106">
        <f t="shared" si="3"/>
        <v>-1.0978043912175606</v>
      </c>
      <c r="F11" s="107">
        <f t="shared" si="0"/>
        <v>21.44607843137254</v>
      </c>
      <c r="G11" s="105">
        <v>442</v>
      </c>
      <c r="H11" s="92">
        <v>482</v>
      </c>
      <c r="I11" s="106">
        <f t="shared" si="4"/>
        <v>9.049773755656098</v>
      </c>
      <c r="J11" s="107">
        <f t="shared" si="1"/>
        <v>9.049773755656098</v>
      </c>
      <c r="K11" s="106"/>
      <c r="L11" s="214">
        <f t="shared" si="2"/>
        <v>1.0560165975103735</v>
      </c>
    </row>
    <row r="12" spans="2:12" ht="12.75">
      <c r="B12" s="76" t="s">
        <v>38</v>
      </c>
      <c r="C12" s="105">
        <v>851</v>
      </c>
      <c r="D12" s="92">
        <v>970</v>
      </c>
      <c r="E12" s="106">
        <f t="shared" si="3"/>
        <v>-2.1190716448032276</v>
      </c>
      <c r="F12" s="107">
        <f t="shared" si="0"/>
        <v>13.983548766157462</v>
      </c>
      <c r="G12" s="105">
        <v>462</v>
      </c>
      <c r="H12" s="92">
        <v>479</v>
      </c>
      <c r="I12" s="106">
        <f t="shared" si="4"/>
        <v>-0.6224066390041472</v>
      </c>
      <c r="J12" s="107">
        <f t="shared" si="1"/>
        <v>3.6796536796536827</v>
      </c>
      <c r="K12" s="106"/>
      <c r="L12" s="214">
        <f t="shared" si="2"/>
        <v>1.0250521920668059</v>
      </c>
    </row>
    <row r="13" spans="2:13" ht="12.75">
      <c r="B13" s="76" t="s">
        <v>37</v>
      </c>
      <c r="C13" s="105">
        <v>904</v>
      </c>
      <c r="D13" s="92">
        <v>954</v>
      </c>
      <c r="E13" s="106">
        <f t="shared" si="3"/>
        <v>-1.6494845360824795</v>
      </c>
      <c r="F13" s="107">
        <f t="shared" si="0"/>
        <v>5.530973451327426</v>
      </c>
      <c r="G13" s="105">
        <v>468</v>
      </c>
      <c r="H13" s="92">
        <v>455</v>
      </c>
      <c r="I13" s="106">
        <f t="shared" si="4"/>
        <v>-5.0104384133611735</v>
      </c>
      <c r="J13" s="107">
        <f t="shared" si="1"/>
        <v>-2.777777777777779</v>
      </c>
      <c r="K13" s="106"/>
      <c r="L13" s="214">
        <f t="shared" si="2"/>
        <v>1.0967032967032968</v>
      </c>
      <c r="M13" s="231"/>
    </row>
    <row r="14" spans="2:12" ht="12.75">
      <c r="B14" s="76" t="s">
        <v>36</v>
      </c>
      <c r="C14" s="105">
        <v>944</v>
      </c>
      <c r="D14" s="92">
        <v>974</v>
      </c>
      <c r="E14" s="106">
        <f t="shared" si="3"/>
        <v>2.0964360587002018</v>
      </c>
      <c r="F14" s="107">
        <f>(D14/C14-1)*100</f>
        <v>3.177966101694918</v>
      </c>
      <c r="G14" s="105">
        <v>449</v>
      </c>
      <c r="H14" s="92">
        <v>525</v>
      </c>
      <c r="I14" s="106">
        <f t="shared" si="4"/>
        <v>15.384615384615374</v>
      </c>
      <c r="J14" s="107">
        <f>(H14/G14-1)*100</f>
        <v>16.92650334075725</v>
      </c>
      <c r="K14" s="106"/>
      <c r="L14" s="214">
        <f t="shared" si="2"/>
        <v>0.8552380952380952</v>
      </c>
    </row>
    <row r="15" spans="2:12" ht="13.5" customHeight="1">
      <c r="B15" s="76" t="s">
        <v>35</v>
      </c>
      <c r="C15" s="105">
        <v>848</v>
      </c>
      <c r="D15" s="92">
        <v>1094</v>
      </c>
      <c r="E15" s="106">
        <f>+(D15/D14-1)*100</f>
        <v>12.320328542094462</v>
      </c>
      <c r="F15" s="107">
        <f>(D15/C15-1)*100</f>
        <v>29.00943396226414</v>
      </c>
      <c r="G15" s="105">
        <v>435</v>
      </c>
      <c r="H15" s="92">
        <v>651</v>
      </c>
      <c r="I15" s="106">
        <f>+(H15/H14-1)*100</f>
        <v>24</v>
      </c>
      <c r="J15" s="107">
        <f>(H15/G15-1)*100</f>
        <v>49.65517241379311</v>
      </c>
      <c r="K15" s="106"/>
      <c r="L15" s="214">
        <f t="shared" si="2"/>
        <v>0.6804915514592934</v>
      </c>
    </row>
    <row r="16" spans="2:11" ht="12.75">
      <c r="B16" s="76" t="s">
        <v>34</v>
      </c>
      <c r="C16" s="105">
        <v>979</v>
      </c>
      <c r="D16" s="92"/>
      <c r="E16" s="106"/>
      <c r="F16" s="107"/>
      <c r="G16" s="105">
        <v>467</v>
      </c>
      <c r="H16" s="92"/>
      <c r="I16" s="106"/>
      <c r="J16" s="107"/>
      <c r="K16" s="106"/>
    </row>
    <row r="17" spans="2:11" ht="12.75" customHeight="1">
      <c r="B17" s="76" t="s">
        <v>33</v>
      </c>
      <c r="C17" s="105">
        <v>939</v>
      </c>
      <c r="D17" s="92"/>
      <c r="E17" s="106"/>
      <c r="F17" s="107"/>
      <c r="G17" s="105">
        <v>456</v>
      </c>
      <c r="H17" s="92"/>
      <c r="I17" s="106"/>
      <c r="J17" s="107"/>
      <c r="K17" s="106"/>
    </row>
    <row r="18" spans="2:11" ht="12.75">
      <c r="B18" s="76" t="s">
        <v>32</v>
      </c>
      <c r="C18" s="105">
        <v>1081</v>
      </c>
      <c r="D18" s="92"/>
      <c r="E18" s="106"/>
      <c r="F18" s="107"/>
      <c r="G18" s="105">
        <v>418</v>
      </c>
      <c r="H18" s="92"/>
      <c r="I18" s="106"/>
      <c r="J18" s="107"/>
      <c r="K18" s="106"/>
    </row>
    <row r="19" spans="2:11" ht="12.75">
      <c r="B19" s="76" t="s">
        <v>31</v>
      </c>
      <c r="C19" s="105">
        <v>1071</v>
      </c>
      <c r="D19" s="92"/>
      <c r="E19" s="106"/>
      <c r="F19" s="107"/>
      <c r="G19" s="105">
        <v>421</v>
      </c>
      <c r="H19" s="92"/>
      <c r="I19" s="106"/>
      <c r="J19" s="107"/>
      <c r="K19" s="106"/>
    </row>
    <row r="20" spans="2:11" ht="12.75">
      <c r="B20" s="198" t="s">
        <v>70</v>
      </c>
      <c r="C20" s="200">
        <f>AVERAGE(C8:C19)</f>
        <v>930.1666666666666</v>
      </c>
      <c r="D20" s="201"/>
      <c r="E20" s="202"/>
      <c r="F20" s="203"/>
      <c r="G20" s="200">
        <f>AVERAGE(G8:G19)</f>
        <v>442.6666666666667</v>
      </c>
      <c r="H20" s="201"/>
      <c r="I20" s="204"/>
      <c r="J20" s="203"/>
      <c r="K20" s="106"/>
    </row>
    <row r="21" spans="2:11" ht="12.75" customHeight="1">
      <c r="B21" s="199" t="str">
        <f>+'precio mayorista'!B21</f>
        <v>Promedio simple enero-agosto</v>
      </c>
      <c r="C21" s="205">
        <f>AVERAGE(C8:C15)</f>
        <v>886.5</v>
      </c>
      <c r="D21" s="206">
        <f>AVERAGE(D8:D19)</f>
        <v>1002.875</v>
      </c>
      <c r="E21" s="207"/>
      <c r="F21" s="208">
        <f>(D21/C21-1)*100</f>
        <v>13.127467569091934</v>
      </c>
      <c r="G21" s="205">
        <f>AVERAGE(G8:G15)</f>
        <v>443.75</v>
      </c>
      <c r="H21" s="206">
        <f>AVERAGE(H8:H19)</f>
        <v>482.5</v>
      </c>
      <c r="I21" s="209"/>
      <c r="J21" s="208">
        <f>(H21/G21-1)*100</f>
        <v>8.732394366197195</v>
      </c>
      <c r="K21" s="106"/>
    </row>
    <row r="22" spans="2:11" ht="12.75">
      <c r="B22" s="299" t="s">
        <v>217</v>
      </c>
      <c r="C22" s="299"/>
      <c r="D22" s="299"/>
      <c r="E22" s="299"/>
      <c r="F22" s="299"/>
      <c r="G22" s="299"/>
      <c r="H22" s="299"/>
      <c r="I22" s="299"/>
      <c r="J22" s="299"/>
      <c r="K22" s="146"/>
    </row>
    <row r="24" spans="4:5" ht="12.75">
      <c r="D24" s="184" t="s">
        <v>68</v>
      </c>
      <c r="E24" s="184" t="s">
        <v>69</v>
      </c>
    </row>
    <row r="25" spans="3:5" ht="12.75">
      <c r="C25" s="186">
        <v>41609</v>
      </c>
      <c r="D25" s="184">
        <v>1304</v>
      </c>
      <c r="E25" s="184">
        <v>386</v>
      </c>
    </row>
    <row r="26" spans="3:5" ht="12.75">
      <c r="C26" s="186">
        <v>41640</v>
      </c>
      <c r="D26" s="185">
        <f aca="true" t="shared" si="5" ref="D26:D37">+C8</f>
        <v>941</v>
      </c>
      <c r="E26" s="185">
        <f aca="true" t="shared" si="6" ref="E26:E37">+G8</f>
        <v>387</v>
      </c>
    </row>
    <row r="27" spans="3:5" ht="12.75">
      <c r="C27" s="186">
        <v>41671</v>
      </c>
      <c r="D27" s="185">
        <f t="shared" si="5"/>
        <v>886</v>
      </c>
      <c r="E27" s="185">
        <f t="shared" si="6"/>
        <v>462</v>
      </c>
    </row>
    <row r="28" spans="3:5" ht="12.75">
      <c r="C28" s="186">
        <v>41699</v>
      </c>
      <c r="D28" s="185">
        <f t="shared" si="5"/>
        <v>902</v>
      </c>
      <c r="E28" s="185">
        <f t="shared" si="6"/>
        <v>445</v>
      </c>
    </row>
    <row r="29" spans="3:5" ht="12.75">
      <c r="C29" s="186">
        <v>41730</v>
      </c>
      <c r="D29" s="185">
        <f t="shared" si="5"/>
        <v>816</v>
      </c>
      <c r="E29" s="185">
        <f t="shared" si="6"/>
        <v>442</v>
      </c>
    </row>
    <row r="30" spans="3:5" ht="12.75">
      <c r="C30" s="186">
        <v>41760</v>
      </c>
      <c r="D30" s="185">
        <f t="shared" si="5"/>
        <v>851</v>
      </c>
      <c r="E30" s="185">
        <f t="shared" si="6"/>
        <v>462</v>
      </c>
    </row>
    <row r="31" spans="3:5" ht="12.75">
      <c r="C31" s="186">
        <v>41791</v>
      </c>
      <c r="D31" s="185">
        <f t="shared" si="5"/>
        <v>904</v>
      </c>
      <c r="E31" s="185">
        <f t="shared" si="6"/>
        <v>468</v>
      </c>
    </row>
    <row r="32" spans="3:5" ht="12.75">
      <c r="C32" s="186">
        <v>41821</v>
      </c>
      <c r="D32" s="185">
        <f t="shared" si="5"/>
        <v>944</v>
      </c>
      <c r="E32" s="185">
        <f t="shared" si="6"/>
        <v>449</v>
      </c>
    </row>
    <row r="33" spans="3:5" ht="12.75">
      <c r="C33" s="186">
        <v>41852</v>
      </c>
      <c r="D33" s="185">
        <f t="shared" si="5"/>
        <v>848</v>
      </c>
      <c r="E33" s="185">
        <f t="shared" si="6"/>
        <v>435</v>
      </c>
    </row>
    <row r="34" spans="3:5" ht="12.75">
      <c r="C34" s="186">
        <v>41883</v>
      </c>
      <c r="D34" s="185">
        <f t="shared" si="5"/>
        <v>979</v>
      </c>
      <c r="E34" s="185">
        <f t="shared" si="6"/>
        <v>467</v>
      </c>
    </row>
    <row r="35" spans="3:5" ht="12.75">
      <c r="C35" s="186">
        <v>41913</v>
      </c>
      <c r="D35" s="185">
        <f t="shared" si="5"/>
        <v>939</v>
      </c>
      <c r="E35" s="185">
        <f t="shared" si="6"/>
        <v>456</v>
      </c>
    </row>
    <row r="36" spans="3:5" ht="12.75">
      <c r="C36" s="186">
        <v>41944</v>
      </c>
      <c r="D36" s="185">
        <f t="shared" si="5"/>
        <v>1081</v>
      </c>
      <c r="E36" s="185">
        <f t="shared" si="6"/>
        <v>418</v>
      </c>
    </row>
    <row r="37" spans="3:5" ht="12.75">
      <c r="C37" s="186">
        <v>41974</v>
      </c>
      <c r="D37" s="185">
        <f t="shared" si="5"/>
        <v>1071</v>
      </c>
      <c r="E37" s="185">
        <f t="shared" si="6"/>
        <v>421</v>
      </c>
    </row>
    <row r="38" spans="3:5" ht="12.75">
      <c r="C38" s="186">
        <v>42005</v>
      </c>
      <c r="D38" s="185">
        <f aca="true" t="shared" si="7" ref="D38:D45">+D8</f>
        <v>1057</v>
      </c>
      <c r="E38" s="185">
        <f aca="true" t="shared" si="8" ref="E38:E45">+H8</f>
        <v>418</v>
      </c>
    </row>
    <row r="39" spans="3:5" ht="12.75">
      <c r="C39" s="186">
        <v>42036</v>
      </c>
      <c r="D39" s="185">
        <f t="shared" si="7"/>
        <v>981</v>
      </c>
      <c r="E39" s="185">
        <f t="shared" si="8"/>
        <v>408</v>
      </c>
    </row>
    <row r="40" spans="3:5" ht="12.75">
      <c r="C40" s="186">
        <v>42064</v>
      </c>
      <c r="D40" s="185">
        <f t="shared" si="7"/>
        <v>1002</v>
      </c>
      <c r="E40" s="185">
        <f t="shared" si="8"/>
        <v>442</v>
      </c>
    </row>
    <row r="41" spans="3:5" ht="12.75">
      <c r="C41" s="186">
        <v>42095</v>
      </c>
      <c r="D41" s="64">
        <f t="shared" si="7"/>
        <v>991</v>
      </c>
      <c r="E41" s="64">
        <f t="shared" si="8"/>
        <v>482</v>
      </c>
    </row>
    <row r="42" spans="3:5" ht="12.75">
      <c r="C42" s="186">
        <v>42125</v>
      </c>
      <c r="D42" s="64">
        <f t="shared" si="7"/>
        <v>970</v>
      </c>
      <c r="E42" s="64">
        <f t="shared" si="8"/>
        <v>479</v>
      </c>
    </row>
    <row r="43" spans="3:5" ht="12.75">
      <c r="C43" s="186">
        <v>42156</v>
      </c>
      <c r="D43" s="64">
        <f t="shared" si="7"/>
        <v>954</v>
      </c>
      <c r="E43" s="64">
        <f t="shared" si="8"/>
        <v>455</v>
      </c>
    </row>
    <row r="44" spans="3:5" ht="12.75">
      <c r="C44" s="186">
        <v>42186</v>
      </c>
      <c r="D44" s="64">
        <f t="shared" si="7"/>
        <v>974</v>
      </c>
      <c r="E44" s="64">
        <f t="shared" si="8"/>
        <v>525</v>
      </c>
    </row>
    <row r="45" spans="3:5" ht="12.75">
      <c r="C45" s="186">
        <v>42217</v>
      </c>
      <c r="D45" s="64">
        <f t="shared" si="7"/>
        <v>1094</v>
      </c>
      <c r="E45" s="64">
        <f t="shared" si="8"/>
        <v>651</v>
      </c>
    </row>
    <row r="46" ht="12.75">
      <c r="B46" s="61"/>
    </row>
  </sheetData>
  <sheetProtection/>
  <mergeCells count="11">
    <mergeCell ref="E6:F6"/>
    <mergeCell ref="B22:J22"/>
    <mergeCell ref="B5:B7"/>
    <mergeCell ref="B3:J3"/>
    <mergeCell ref="B4:J4"/>
    <mergeCell ref="B2:J2"/>
    <mergeCell ref="C5:F5"/>
    <mergeCell ref="G5:J5"/>
    <mergeCell ref="G6:H6"/>
    <mergeCell ref="I6:J6"/>
    <mergeCell ref="C6:D6"/>
  </mergeCells>
  <hyperlinks>
    <hyperlink ref="L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72" r:id="rId2"/>
  <headerFooter differentFirst="1">
    <oddFooter>&amp;C&amp;P</oddFooter>
  </headerFooter>
  <ignoredErrors>
    <ignoredError sqref="C20:C21 E21:G21 H21 E20:G20 D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2015-09-15T19:49:23Z</cp:lastPrinted>
  <dcterms:created xsi:type="dcterms:W3CDTF">2011-10-13T14:46:36Z</dcterms:created>
  <dcterms:modified xsi:type="dcterms:W3CDTF">2019-02-14T14:24:59Z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