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'C5'!$A$1:$D$58</definedName>
    <definedName name="_xlnm.Print_Area" localSheetId="13">'C7'!$A$1:$D$19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<sst xmlns="http://schemas.openxmlformats.org/spreadsheetml/2006/main" count="307" uniqueCount="224">
  <si>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</si>
  <si>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</si>
  <si>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</si>
  <si>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</si>
  <si>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</si>
  <si>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</si>
  <si>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</si>
  <si>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</si>
  <si>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</si>
  <si>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</si>
  <si>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</si>
  <si>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</si>
  <si>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</si>
  <si>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</si>
  <si>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</si>
  <si>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</si>
  <si>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</si>
  <si>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</si>
  <si>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</si>
  <si>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</si>
  <si>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</si>
  <si>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</si>
  <si>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</si>
  <si>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</si>
  <si>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</si>
  <si>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</si>
  <si>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</si>
  <si>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</si>
  <si>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</si>
  <si>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</si>
  <si>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</si>
  <si>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</si>
  <si>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</si>
  <si>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</si>
  <si>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</si>
  <si>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</si>
  <si>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</si>
  <si>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</si>
  <si>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</si>
  <si>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</si>
  <si>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</si>
  <si>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</si>
  <si>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</si>
  <si>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</si>
  <si>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</si>
  <si>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</si>
  <si>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</si>
  <si>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</si>
  <si>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</si>
  <si>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</si>
  <si>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</si>
  <si>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</si>
  <si>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</si>
  <si>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</si>
  <si>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</si>
  <si>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</si>
  <si>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</si>
  <si>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</si>
  <si>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</si>
  <si>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</si>
  <si>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</si>
  <si>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</si>
  <si>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</si>
  <si>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</si>
  <si>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</si>
  <si>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</si>
  <si>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</si>
  <si>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</si>
  <si>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</si>
  <si>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</si>
  <si>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</si>
  <si>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</si>
  <si>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</si>
  <si>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</si>
  <si>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</si>
  <si>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</si>
  <si>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</si>
  <si>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</si>
  <si>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</si>
  <si>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</si>
  <si>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</si>
  <si>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</si>
  <si>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</si>
  <si>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</si>
  <si>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</si>
  <si>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</si>
  <si>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</si>
  <si>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</si>
  <si>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</si>
  <si>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</si>
  <si>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</si>
  <si>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</si>
  <si>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</si>
  <si>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</si>
  <si>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</si>
  <si>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</si>
  <si>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</si>
  <si>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</si>
  <si>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</si>
  <si>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</si>
  <si>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</si>
  <si>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</si>
  <si>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</si>
  <si>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</si>
  <si>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</si>
  <si>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</si>
  <si>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</si>
  <si>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</si>
  <si>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</si>
  <si>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</si>
  <si>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</si>
  <si>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</si>
  <si>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</si>
  <si>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</si>
  <si>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</si>
  <si>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</si>
  <si>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</si>
  <si>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</si>
  <si>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Ciko INIA</t>
  </si>
  <si>
    <t>Dollinco INIA</t>
  </si>
  <si>
    <t>Kumpa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</si>
  <si>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</si>
  <si>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</si>
  <si>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</si>
  <si>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</si>
  <si>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</si>
  <si>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</si>
  <si>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</si>
  <si>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</si>
  <si>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</si>
  <si>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</si>
  <si>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</si>
  <si>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</si>
  <si>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</si>
  <si>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</si>
  <si>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</si>
  <si>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</si>
  <si>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</si>
  <si>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</si>
  <si>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</si>
  <si>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</si>
  <si>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</si>
  <si>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</si>
  <si>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</si>
  <si>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</si>
  <si>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</si>
  <si>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</si>
  <si>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</si>
  <si>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</si>
  <si>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</si>
  <si>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</si>
  <si>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</si>
  <si>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</si>
  <si>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</si>
  <si>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</si>
  <si>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</si>
  <si>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</si>
  <si>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</si>
  <si>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</si>
  <si>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</si>
  <si>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</si>
  <si>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</si>
  <si>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</si>
  <si>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</si>
  <si>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</si>
  <si>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</si>
  <si>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</si>
  <si>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Precios nominales sin IVA, en $ y USD por unidad</t>
  </si>
  <si>
    <t>Precio unitario (USD)</t>
  </si>
  <si>
    <t>Precio unitario ($)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</si>
  <si>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</si>
  <si>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</si>
  <si>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Paquete 300 unid.</t>
  </si>
  <si>
    <t>Paquete 120 unid.</t>
  </si>
  <si>
    <t>Bandeja 6 huevos*</t>
  </si>
  <si>
    <t>11/2014</t>
  </si>
  <si>
    <t/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</si>
  <si>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</si>
  <si>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Conchuela gruesa</t>
  </si>
  <si>
    <t>* Bandeja de 12 huevos discontinuado.</t>
  </si>
  <si>
    <t>Trigo de grano forrajero</t>
  </si>
  <si>
    <t>Pionero INIA</t>
  </si>
  <si>
    <t xml:space="preserve">06/2015 </t>
  </si>
  <si>
    <t>Importaciones de insumos y maquinaria</t>
  </si>
  <si>
    <t>07/2015</t>
  </si>
  <si>
    <t>Bicentenario INIA</t>
  </si>
  <si>
    <t>08/2015</t>
  </si>
  <si>
    <t>Nitrato de amonio</t>
  </si>
  <si>
    <t>Fosfato monoamónico</t>
  </si>
  <si>
    <t>Otros insumos veterinarios</t>
  </si>
  <si>
    <t>Otros insumos</t>
  </si>
  <si>
    <t>09/2015</t>
  </si>
  <si>
    <t>10/2015</t>
  </si>
  <si>
    <t>12/2015</t>
  </si>
  <si>
    <t>11/2015</t>
  </si>
  <si>
    <t>Var % 16/15</t>
  </si>
  <si>
    <t>Total insumos y maquinaria</t>
  </si>
  <si>
    <t>Exportaciones de insumos y maquinaria</t>
  </si>
  <si>
    <t>01/2016</t>
  </si>
  <si>
    <t>Patricio Riveros Villegas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</si>
  <si>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</si>
  <si>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02/2016</t>
  </si>
  <si>
    <r>
      <t>Plaguicidas y productos químicos</t>
    </r>
    <r>
      <rPr>
        <b/>
        <vertAlign val="superscript"/>
        <sz val="10"/>
        <rFont val="Arial"/>
        <family val="2"/>
      </rPr>
      <t>1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</si>
  <si>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 Industria, domésticos y agrícolas</t>
    </r>
  </si>
  <si>
    <t>Cuadro N° 2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</si>
  <si>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>/ Industria, domésticos y agrícolas</t>
    </r>
  </si>
  <si>
    <t>Cuadro N° 1</t>
  </si>
  <si>
    <t>03/2016</t>
  </si>
  <si>
    <t>Valor (miles de USD FOB)</t>
  </si>
  <si>
    <t>Valor (miles de USD CIF)</t>
  </si>
  <si>
    <t>04/2016</t>
  </si>
  <si>
    <t>Nota 1: los precios publicados al 21 de marzo del 2016.</t>
  </si>
  <si>
    <t>Junio 2016</t>
  </si>
  <si>
    <t>05/2016</t>
  </si>
  <si>
    <t>% variación mayo 2016/2015</t>
  </si>
  <si>
    <t xml:space="preserve">        Julio 2016</t>
  </si>
  <si>
    <t>Julio 2016</t>
  </si>
  <si>
    <t>con información de junio 2016</t>
  </si>
  <si>
    <t>enero - junio</t>
  </si>
  <si>
    <t>06/2016</t>
  </si>
  <si>
    <t xml:space="preserve">Nota: dólar observado promedio de junio 2016 USD   </t>
  </si>
  <si>
    <t xml:space="preserve">Nota : dólar observado promedio junio 2016 USD   </t>
  </si>
  <si>
    <t xml:space="preserve">Nota 2: dólar observado promedio de junio USD   </t>
  </si>
  <si>
    <t>Junio 2016*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</si>
</sst>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  <numFmt numFmtId="196" formatCode="0.0%"/>
    <numFmt numFmtId="197" formatCode="&quot;$&quot;#,##0.000;[Red]&quot;$&quot;\-#,##0.000"/>
    <numFmt numFmtId="198" formatCode="&quot;$&quot;#,##0.0000;[Red]&quot;$&quot;\-#,##0.0000"/>
  </numFmts>
  <fonts count="10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sz val="6.5"/>
      <color indexed="8"/>
      <name val="Arial"/>
      <family val="0"/>
    </font>
    <font>
      <i/>
      <sz val="10"/>
      <color indexed="8"/>
      <name val="Arial"/>
      <family val="0"/>
    </font>
    <font>
      <sz val="7.1"/>
      <color indexed="8"/>
      <name val="Arial"/>
      <family val="0"/>
    </font>
    <font>
      <i/>
      <sz val="9"/>
      <color indexed="8"/>
      <name val="Arial"/>
      <family val="0"/>
    </font>
    <font>
      <i/>
      <sz val="11"/>
      <color indexed="8"/>
      <name val="Calibri"/>
      <family val="0"/>
    </font>
    <font>
      <sz val="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72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2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2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2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2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2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2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2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2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2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2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3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3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3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3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3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3" fillId="33" borderId="0" applyNumberFormat="0" applyBorder="0" applyAlignment="0" applyProtection="0"/>
    <xf numFmtId="0" fontId="7" fillId="32" borderId="0" applyNumberFormat="0" applyBorder="0" applyAlignment="0" applyProtection="0"/>
    <xf numFmtId="0" fontId="74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5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6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7" fillId="0" borderId="6" applyNumberFormat="0" applyFill="0" applyAlignment="0" applyProtection="0"/>
    <xf numFmtId="0" fontId="11" fillId="0" borderId="5" applyNumberFormat="0" applyFill="0" applyAlignment="0" applyProtection="0"/>
    <xf numFmtId="0" fontId="78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3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3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3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3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3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80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3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4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0" fillId="53" borderId="8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5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8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9" fillId="0" borderId="16" applyNumberFormat="0" applyFill="0" applyAlignment="0" applyProtection="0"/>
    <xf numFmtId="0" fontId="12" fillId="0" borderId="15" applyNumberFormat="0" applyFill="0" applyAlignment="0" applyProtection="0"/>
    <xf numFmtId="0" fontId="8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90" fillId="0" borderId="18" applyNumberFormat="0" applyFill="0" applyAlignment="0" applyProtection="0"/>
    <xf numFmtId="0" fontId="22" fillId="0" borderId="17" applyNumberFormat="0" applyFill="0" applyAlignment="0" applyProtection="0"/>
  </cellStyleXfs>
  <cellXfs count="305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9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2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92" fillId="55" borderId="0" xfId="0" applyFont="1" applyFill="1" applyBorder="1" applyAlignment="1">
      <alignment vertical="center"/>
    </xf>
    <xf numFmtId="0" fontId="93" fillId="0" borderId="0" xfId="129" applyFont="1">
      <alignment/>
      <protection/>
    </xf>
    <xf numFmtId="0" fontId="94" fillId="0" borderId="0" xfId="129" applyFont="1">
      <alignment/>
      <protection/>
    </xf>
    <xf numFmtId="0" fontId="95" fillId="0" borderId="0" xfId="129" applyFont="1" applyAlignment="1">
      <alignment horizontal="center"/>
      <protection/>
    </xf>
    <xf numFmtId="17" fontId="95" fillId="0" borderId="0" xfId="129" applyNumberFormat="1" applyFont="1" applyAlignment="1" quotePrefix="1">
      <alignment horizontal="center"/>
      <protection/>
    </xf>
    <xf numFmtId="0" fontId="96" fillId="0" borderId="0" xfId="129" applyFont="1" applyAlignment="1">
      <alignment horizontal="left" indent="15"/>
      <protection/>
    </xf>
    <xf numFmtId="0" fontId="97" fillId="0" borderId="0" xfId="129" applyFont="1" applyAlignment="1">
      <alignment horizontal="center"/>
      <protection/>
    </xf>
    <xf numFmtId="0" fontId="98" fillId="0" borderId="0" xfId="129" applyFont="1">
      <alignment/>
      <protection/>
    </xf>
    <xf numFmtId="0" fontId="93" fillId="0" borderId="0" xfId="129" applyFont="1" quotePrefix="1">
      <alignment/>
      <protection/>
    </xf>
    <xf numFmtId="0" fontId="97" fillId="0" borderId="0" xfId="129" applyFont="1">
      <alignment/>
      <protection/>
    </xf>
    <xf numFmtId="0" fontId="99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100" fillId="0" borderId="0" xfId="129" applyFont="1">
      <alignment/>
      <protection/>
    </xf>
    <xf numFmtId="0" fontId="2" fillId="0" borderId="0" xfId="129" applyFont="1" applyBorder="1">
      <alignment/>
      <protection/>
    </xf>
    <xf numFmtId="0" fontId="94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2" fillId="0" borderId="0" xfId="0" applyFont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92" fillId="0" borderId="0" xfId="0" applyNumberFormat="1" applyFont="1" applyBorder="1" applyAlignment="1">
      <alignment/>
    </xf>
    <xf numFmtId="0" fontId="92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2" fillId="0" borderId="0" xfId="0" applyFont="1" applyBorder="1" applyAlignment="1">
      <alignment horizontal="centerContinuous" vertical="center"/>
    </xf>
    <xf numFmtId="0" fontId="92" fillId="0" borderId="0" xfId="0" applyFont="1" applyAlignment="1" quotePrefix="1">
      <alignment/>
    </xf>
    <xf numFmtId="3" fontId="4" fillId="0" borderId="20" xfId="0" applyNumberFormat="1" applyFont="1" applyFill="1" applyBorder="1" applyAlignment="1">
      <alignment horizontal="center" vertical="center"/>
    </xf>
    <xf numFmtId="0" fontId="81" fillId="0" borderId="0" xfId="111" applyFont="1" applyAlignment="1">
      <alignment horizontal="center" vertical="center"/>
    </xf>
    <xf numFmtId="0" fontId="31" fillId="0" borderId="0" xfId="0" applyFont="1" applyAlignment="1">
      <alignment horizontal="left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3" fontId="31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91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1" fillId="58" borderId="22" xfId="0" applyFont="1" applyFill="1" applyBorder="1" applyAlignment="1">
      <alignment horizontal="right" vertical="top" wrapText="1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17" fontId="0" fillId="0" borderId="26" xfId="0" applyNumberFormat="1" applyFont="1" applyBorder="1" applyAlignment="1" quotePrefix="1">
      <alignment horizontal="center" vertical="center" wrapText="1"/>
    </xf>
    <xf numFmtId="0" fontId="0" fillId="59" borderId="26" xfId="0" applyFont="1" applyFill="1" applyBorder="1" applyAlignment="1">
      <alignment horizontal="center" wrapText="1"/>
    </xf>
    <xf numFmtId="4" fontId="0" fillId="59" borderId="26" xfId="0" applyNumberFormat="1" applyFont="1" applyFill="1" applyBorder="1" applyAlignment="1">
      <alignment horizontal="right" vertical="center" wrapText="1"/>
    </xf>
    <xf numFmtId="4" fontId="0" fillId="59" borderId="26" xfId="0" applyNumberFormat="1" applyFont="1" applyFill="1" applyBorder="1" applyAlignment="1">
      <alignment vertical="center" wrapText="1"/>
    </xf>
    <xf numFmtId="17" fontId="0" fillId="0" borderId="27" xfId="0" applyNumberFormat="1" applyFont="1" applyBorder="1" applyAlignment="1" quotePrefix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102" fillId="0" borderId="0" xfId="0" applyFont="1" applyBorder="1" applyAlignment="1">
      <alignment horizontal="right" vertical="center"/>
    </xf>
    <xf numFmtId="0" fontId="102" fillId="0" borderId="19" xfId="0" applyFont="1" applyBorder="1" applyAlignment="1">
      <alignment horizontal="right" vertical="center"/>
    </xf>
    <xf numFmtId="0" fontId="102" fillId="0" borderId="21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103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/>
    </xf>
    <xf numFmtId="0" fontId="0" fillId="56" borderId="0" xfId="0" applyFont="1" applyFill="1" applyAlignment="1">
      <alignment horizontal="center"/>
    </xf>
    <xf numFmtId="0" fontId="0" fillId="0" borderId="26" xfId="0" applyFont="1" applyBorder="1" applyAlignment="1">
      <alignment horizontal="left"/>
    </xf>
    <xf numFmtId="0" fontId="0" fillId="55" borderId="26" xfId="0" applyFont="1" applyFill="1" applyBorder="1" applyAlignment="1">
      <alignment horizontal="center"/>
    </xf>
    <xf numFmtId="0" fontId="0" fillId="55" borderId="26" xfId="0" applyFont="1" applyFill="1" applyBorder="1" applyAlignment="1">
      <alignment horizontal="center" vertical="top"/>
    </xf>
    <xf numFmtId="8" fontId="0" fillId="0" borderId="26" xfId="0" applyNumberFormat="1" applyFont="1" applyFill="1" applyBorder="1" applyAlignment="1">
      <alignment horizontal="left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30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31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3" fontId="0" fillId="0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 applyAlignment="1" quotePrefix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104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5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4" fontId="0" fillId="59" borderId="34" xfId="0" applyNumberFormat="1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/>
    </xf>
    <xf numFmtId="3" fontId="106" fillId="0" borderId="0" xfId="0" applyNumberFormat="1" applyFont="1" applyBorder="1" applyAlignment="1">
      <alignment horizontal="center" vertical="center"/>
    </xf>
    <xf numFmtId="0" fontId="0" fillId="59" borderId="34" xfId="0" applyFont="1" applyFill="1" applyBorder="1" applyAlignment="1">
      <alignment horizontal="center" vertical="center" wrapText="1"/>
    </xf>
    <xf numFmtId="17" fontId="0" fillId="0" borderId="26" xfId="0" applyNumberFormat="1" applyFont="1" applyBorder="1" applyAlignment="1" quotePrefix="1">
      <alignment horizontal="center" wrapText="1"/>
    </xf>
    <xf numFmtId="4" fontId="0" fillId="0" borderId="26" xfId="0" applyNumberFormat="1" applyBorder="1" applyAlignment="1">
      <alignment/>
    </xf>
    <xf numFmtId="2" fontId="0" fillId="0" borderId="26" xfId="0" applyNumberFormat="1" applyFont="1" applyFill="1" applyBorder="1" applyAlignment="1">
      <alignment horizontal="right"/>
    </xf>
    <xf numFmtId="10" fontId="0" fillId="59" borderId="26" xfId="171" applyNumberFormat="1" applyFont="1" applyFill="1" applyBorder="1" applyAlignment="1" quotePrefix="1">
      <alignment horizontal="right" vertical="center" wrapText="1"/>
    </xf>
    <xf numFmtId="10" fontId="0" fillId="59" borderId="34" xfId="171" applyNumberFormat="1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/>
    </xf>
    <xf numFmtId="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wrapText="1"/>
    </xf>
    <xf numFmtId="17" fontId="0" fillId="0" borderId="26" xfId="0" applyNumberFormat="1" applyFont="1" applyFill="1" applyBorder="1" applyAlignment="1" quotePrefix="1">
      <alignment horizontal="center" vertical="center" wrapText="1"/>
    </xf>
    <xf numFmtId="0" fontId="107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8" fillId="0" borderId="0" xfId="129" applyFont="1" applyAlignment="1">
      <alignment horizontal="left"/>
      <protection/>
    </xf>
    <xf numFmtId="0" fontId="95" fillId="0" borderId="0" xfId="129" applyFont="1" applyAlignment="1">
      <alignment horizontal="center"/>
      <protection/>
    </xf>
    <xf numFmtId="0" fontId="93" fillId="0" borderId="0" xfId="129" applyFont="1" applyAlignment="1">
      <alignment horizontal="center"/>
      <protection/>
    </xf>
    <xf numFmtId="0" fontId="97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4" fillId="0" borderId="39" xfId="0" applyFont="1" applyFill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2" fillId="55" borderId="0" xfId="0" applyFont="1" applyFill="1" applyAlignment="1">
      <alignment horizontal="justify" vertical="top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0" fontId="4" fillId="5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3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junio 2016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5"/>
          <c:y val="0.1895"/>
          <c:w val="0.70175"/>
          <c:h val="0.733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2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</c:numLit>
          </c:cat>
          <c:val>
            <c:numLit>
              <c:ptCount val="42"/>
              <c:pt idx="0">
                <c:v>812.41</c:v>
              </c:pt>
              <c:pt idx="1">
                <c:v>804.51</c:v>
              </c:pt>
              <c:pt idx="2">
                <c:v>804.27</c:v>
              </c:pt>
              <c:pt idx="3">
                <c:v>804.85</c:v>
              </c:pt>
              <c:pt idx="4">
                <c:v>771.9</c:v>
              </c:pt>
              <c:pt idx="5">
                <c:v>743.7</c:v>
              </c:pt>
              <c:pt idx="6">
                <c:v>740.65</c:v>
              </c:pt>
              <c:pt idx="7">
                <c:v>747.19</c:v>
              </c:pt>
              <c:pt idx="8">
                <c:v>726.36</c:v>
              </c:pt>
              <c:pt idx="9">
                <c:v>737.8</c:v>
              </c:pt>
              <c:pt idx="10">
                <c:v>711.6</c:v>
              </c:pt>
              <c:pt idx="11">
                <c:v>697.89</c:v>
              </c:pt>
              <c:pt idx="12">
                <c:v>688.04</c:v>
              </c:pt>
              <c:pt idx="13">
                <c:v>685.41</c:v>
              </c:pt>
              <c:pt idx="14">
                <c:v>727.41</c:v>
              </c:pt>
              <c:pt idx="15">
                <c:v>731.34</c:v>
              </c:pt>
              <c:pt idx="16">
                <c:v>724.01</c:v>
              </c:pt>
              <c:pt idx="17">
                <c:v>707.19</c:v>
              </c:pt>
              <c:pt idx="18">
                <c:v>719.47</c:v>
              </c:pt>
              <c:pt idx="19">
                <c:v>693.58</c:v>
              </c:pt>
              <c:pt idx="20">
                <c:v>695.23</c:v>
              </c:pt>
              <c:pt idx="21">
                <c:v>699.35</c:v>
              </c:pt>
              <c:pt idx="22">
                <c:v>708.53</c:v>
              </c:pt>
              <c:pt idx="23">
                <c:v>703.4</c:v>
              </c:pt>
              <c:pt idx="24">
                <c:v>694.35</c:v>
              </c:pt>
              <c:pt idx="25">
                <c:v>705.56</c:v>
              </c:pt>
              <c:pt idx="26">
                <c:v>712.38</c:v>
              </c:pt>
              <c:pt idx="27">
                <c:v>728.34</c:v>
              </c:pt>
              <c:pt idx="28">
                <c:v>729.48</c:v>
              </c:pt>
              <c:pt idx="29">
                <c:v>708.31</c:v>
              </c:pt>
              <c:pt idx="30">
                <c:v>686.36</c:v>
              </c:pt>
              <c:pt idx="31">
                <c:v>649.93</c:v>
              </c:pt>
              <c:pt idx="32">
                <c:v>669.52</c:v>
              </c:pt>
              <c:pt idx="33">
                <c:v>655.18</c:v>
              </c:pt>
              <c:pt idx="34">
                <c:v>637.78</c:v>
              </c:pt>
              <c:pt idx="35">
                <c:v>637.57</c:v>
              </c:pt>
              <c:pt idx="36">
                <c:v>630.63</c:v>
              </c:pt>
              <c:pt idx="37">
                <c:v>646.23</c:v>
              </c:pt>
              <c:pt idx="38">
                <c:v>609.91</c:v>
              </c:pt>
              <c:pt idx="39">
                <c:v>620.9603988476408</c:v>
              </c:pt>
              <c:pt idx="40">
                <c:v>583.6889729713876</c:v>
              </c:pt>
              <c:pt idx="41">
                <c:v>606.1806052667652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2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</c:numLit>
          </c:cat>
          <c:val>
            <c:numLit>
              <c:ptCount val="42"/>
              <c:pt idx="0">
                <c:v>596.977329974811</c:v>
              </c:pt>
              <c:pt idx="1">
                <c:v>532.8579022803613</c:v>
              </c:pt>
              <c:pt idx="2">
                <c:v>519.55</c:v>
              </c:pt>
              <c:pt idx="3">
                <c:v>526.2039511401806</c:v>
              </c:pt>
              <c:pt idx="4">
                <c:v>546.9916219859983</c:v>
              </c:pt>
              <c:pt idx="5">
                <c:v>546.1616429978956</c:v>
              </c:pt>
              <c:pt idx="6">
                <c:v>507.0761238167361</c:v>
              </c:pt>
              <c:pt idx="7">
                <c:v>515.23</c:v>
              </c:pt>
              <c:pt idx="8">
                <c:v>505.9748766196022</c:v>
              </c:pt>
              <c:pt idx="9">
                <c:v>483.47765106741736</c:v>
              </c:pt>
              <c:pt idx="10">
                <c:v>478.53255368098166</c:v>
              </c:pt>
              <c:pt idx="12">
                <c:v>423.97464184644514</c:v>
              </c:pt>
              <c:pt idx="13">
                <c:v>440.02304013134284</c:v>
              </c:pt>
              <c:pt idx="14">
                <c:v>442.8904026902126</c:v>
              </c:pt>
              <c:pt idx="15">
                <c:v>489.34450650763824</c:v>
              </c:pt>
              <c:pt idx="16">
                <c:v>533.9585738207898</c:v>
              </c:pt>
              <c:pt idx="17">
                <c:v>501.7346977044816</c:v>
              </c:pt>
              <c:pt idx="18">
                <c:v>488.8007726314007</c:v>
              </c:pt>
              <c:pt idx="19">
                <c:v>497.37326996193474</c:v>
              </c:pt>
              <c:pt idx="20">
                <c:v>497.13726405291675</c:v>
              </c:pt>
              <c:pt idx="21">
                <c:v>498.8942251124064</c:v>
              </c:pt>
              <c:pt idx="22">
                <c:v>516.848437032209</c:v>
              </c:pt>
              <c:pt idx="23">
                <c:v>510</c:v>
              </c:pt>
              <c:pt idx="24">
                <c:v>509.98</c:v>
              </c:pt>
              <c:pt idx="25">
                <c:v>516.37</c:v>
              </c:pt>
              <c:pt idx="26">
                <c:v>516.8589546886842</c:v>
              </c:pt>
              <c:pt idx="27">
                <c:v>521.1236047543274</c:v>
              </c:pt>
              <c:pt idx="28">
                <c:v>510.8499544547272</c:v>
              </c:pt>
              <c:pt idx="29">
                <c:v>502.4353483263598</c:v>
              </c:pt>
              <c:pt idx="30">
                <c:v>504.51121224504936</c:v>
              </c:pt>
              <c:pt idx="31">
                <c:v>505.16245307615</c:v>
              </c:pt>
              <c:pt idx="32">
                <c:v>503.67096719898035</c:v>
              </c:pt>
              <c:pt idx="33">
                <c:v>502.0925567679301</c:v>
              </c:pt>
              <c:pt idx="34">
                <c:v>501.90936209459795</c:v>
              </c:pt>
              <c:pt idx="37">
                <c:v>430.2795454545454</c:v>
              </c:pt>
              <c:pt idx="39">
                <c:v>369.5331360616381</c:v>
              </c:pt>
              <c:pt idx="40">
                <c:v>378.7392929150239</c:v>
              </c:pt>
              <c:pt idx="41">
                <c:v>370.26241499062644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2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</c:numLit>
          </c:cat>
          <c:val>
            <c:numLit>
              <c:ptCount val="42"/>
              <c:pt idx="0">
                <c:v>457</c:v>
              </c:pt>
              <c:pt idx="1">
                <c:v>414.5</c:v>
              </c:pt>
              <c:pt idx="2">
                <c:v>468.29</c:v>
              </c:pt>
              <c:pt idx="3">
                <c:v>452.6</c:v>
              </c:pt>
              <c:pt idx="4">
                <c:v>420.6</c:v>
              </c:pt>
              <c:pt idx="5">
                <c:v>435.8</c:v>
              </c:pt>
              <c:pt idx="6">
                <c:v>449.8</c:v>
              </c:pt>
              <c:pt idx="7">
                <c:v>389.75</c:v>
              </c:pt>
              <c:pt idx="8">
                <c:v>406.97</c:v>
              </c:pt>
              <c:pt idx="9">
                <c:v>396.39</c:v>
              </c:pt>
              <c:pt idx="10">
                <c:v>368.49</c:v>
              </c:pt>
              <c:pt idx="11">
                <c:v>385.15</c:v>
              </c:pt>
              <c:pt idx="12">
                <c:v>454.89</c:v>
              </c:pt>
              <c:pt idx="13">
                <c:v>513.04</c:v>
              </c:pt>
              <c:pt idx="14">
                <c:v>527.46</c:v>
              </c:pt>
              <c:pt idx="15">
                <c:v>518.78</c:v>
              </c:pt>
              <c:pt idx="16">
                <c:v>472.82</c:v>
              </c:pt>
              <c:pt idx="17">
                <c:v>476.2</c:v>
              </c:pt>
              <c:pt idx="18">
                <c:v>485.2</c:v>
              </c:pt>
              <c:pt idx="19">
                <c:v>491.63</c:v>
              </c:pt>
              <c:pt idx="20">
                <c:v>479.51</c:v>
              </c:pt>
              <c:pt idx="21">
                <c:v>454.4</c:v>
              </c:pt>
              <c:pt idx="22">
                <c:v>448.09</c:v>
              </c:pt>
              <c:pt idx="23">
                <c:v>465.46</c:v>
              </c:pt>
              <c:pt idx="24">
                <c:v>487.38</c:v>
              </c:pt>
              <c:pt idx="25">
                <c:v>487.23</c:v>
              </c:pt>
              <c:pt idx="26">
                <c:v>470.76</c:v>
              </c:pt>
              <c:pt idx="27">
                <c:v>447.73</c:v>
              </c:pt>
              <c:pt idx="28">
                <c:v>461.79</c:v>
              </c:pt>
              <c:pt idx="29">
                <c:v>465.27</c:v>
              </c:pt>
              <c:pt idx="30">
                <c:v>475.99</c:v>
              </c:pt>
              <c:pt idx="31">
                <c:v>469.86</c:v>
              </c:pt>
              <c:pt idx="32">
                <c:v>469.72</c:v>
              </c:pt>
              <c:pt idx="33">
                <c:v>454.34</c:v>
              </c:pt>
              <c:pt idx="34">
                <c:v>418.33</c:v>
              </c:pt>
              <c:pt idx="35">
                <c:v>383.45</c:v>
              </c:pt>
              <c:pt idx="36">
                <c:v>361.48</c:v>
              </c:pt>
              <c:pt idx="37">
                <c:v>356.91</c:v>
              </c:pt>
              <c:pt idx="38">
                <c:v>374.51</c:v>
              </c:pt>
              <c:pt idx="39">
                <c:v>363.1</c:v>
              </c:pt>
              <c:pt idx="40">
                <c:v>351.09</c:v>
              </c:pt>
              <c:pt idx="41">
                <c:v>338.96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2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</c:numLit>
          </c:cat>
          <c:val>
            <c:numLit>
              <c:ptCount val="42"/>
              <c:pt idx="0">
                <c:v>477.5</c:v>
              </c:pt>
              <c:pt idx="1">
                <c:v>590.83</c:v>
              </c:pt>
              <c:pt idx="2">
                <c:v>504.88</c:v>
              </c:pt>
              <c:pt idx="3">
                <c:v>505.6</c:v>
              </c:pt>
              <c:pt idx="4">
                <c:v>478.8</c:v>
              </c:pt>
              <c:pt idx="5">
                <c:v>470.4</c:v>
              </c:pt>
              <c:pt idx="6">
                <c:v>452.8</c:v>
              </c:pt>
              <c:pt idx="7">
                <c:v>433.5</c:v>
              </c:pt>
              <c:pt idx="8">
                <c:v>390.63</c:v>
              </c:pt>
              <c:pt idx="9">
                <c:v>367.7</c:v>
              </c:pt>
              <c:pt idx="10">
                <c:v>349.13</c:v>
              </c:pt>
              <c:pt idx="11">
                <c:v>368.5</c:v>
              </c:pt>
              <c:pt idx="12">
                <c:v>438.3</c:v>
              </c:pt>
              <c:pt idx="13">
                <c:v>487.5</c:v>
              </c:pt>
              <c:pt idx="14">
                <c:v>497.5</c:v>
              </c:pt>
              <c:pt idx="15">
                <c:v>470.38</c:v>
              </c:pt>
              <c:pt idx="16">
                <c:v>440.6</c:v>
              </c:pt>
              <c:pt idx="17">
                <c:v>462.75</c:v>
              </c:pt>
              <c:pt idx="18">
                <c:v>506.4</c:v>
              </c:pt>
              <c:pt idx="19">
                <c:v>503.88</c:v>
              </c:pt>
              <c:pt idx="20">
                <c:v>478.75</c:v>
              </c:pt>
              <c:pt idx="21">
                <c:v>463.75</c:v>
              </c:pt>
              <c:pt idx="22">
                <c:v>452.13</c:v>
              </c:pt>
              <c:pt idx="23">
                <c:v>460.83</c:v>
              </c:pt>
              <c:pt idx="24">
                <c:v>460.83</c:v>
              </c:pt>
              <c:pt idx="26">
                <c:v>473.75</c:v>
              </c:pt>
              <c:pt idx="27">
                <c:v>465.2</c:v>
              </c:pt>
              <c:pt idx="28">
                <c:v>470.5</c:v>
              </c:pt>
              <c:pt idx="29">
                <c:v>472.63</c:v>
              </c:pt>
              <c:pt idx="30">
                <c:v>469.5</c:v>
              </c:pt>
              <c:pt idx="31">
                <c:v>464</c:v>
              </c:pt>
              <c:pt idx="32">
                <c:v>461.5</c:v>
              </c:pt>
              <c:pt idx="33">
                <c:v>441.5</c:v>
              </c:pt>
              <c:pt idx="34">
                <c:v>416</c:v>
              </c:pt>
              <c:pt idx="35">
                <c:v>403.63</c:v>
              </c:pt>
              <c:pt idx="36">
                <c:v>388.75</c:v>
              </c:pt>
              <c:pt idx="37">
                <c:v>362.5</c:v>
              </c:pt>
              <c:pt idx="38">
                <c:v>360</c:v>
              </c:pt>
              <c:pt idx="39">
                <c:v>356.125</c:v>
              </c:pt>
              <c:pt idx="40">
                <c:v>351</c:v>
              </c:pt>
              <c:pt idx="41">
                <c:v>347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2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</c:numLit>
          </c:cat>
          <c:val>
            <c:numLit>
              <c:ptCount val="42"/>
              <c:pt idx="0">
                <c:v>492.4</c:v>
              </c:pt>
              <c:pt idx="1">
                <c:v>598.83</c:v>
              </c:pt>
              <c:pt idx="2">
                <c:v>495</c:v>
              </c:pt>
              <c:pt idx="3">
                <c:v>514.6</c:v>
              </c:pt>
              <c:pt idx="4">
                <c:v>484.8</c:v>
              </c:pt>
              <c:pt idx="5">
                <c:v>479</c:v>
              </c:pt>
              <c:pt idx="6">
                <c:v>462.9</c:v>
              </c:pt>
              <c:pt idx="7">
                <c:v>451.25</c:v>
              </c:pt>
              <c:pt idx="8">
                <c:v>404</c:v>
              </c:pt>
              <c:pt idx="9">
                <c:v>368.13</c:v>
              </c:pt>
              <c:pt idx="10">
                <c:v>354.38</c:v>
              </c:pt>
              <c:pt idx="11">
                <c:v>358.13</c:v>
              </c:pt>
              <c:pt idx="12">
                <c:v>430.38</c:v>
              </c:pt>
              <c:pt idx="13">
                <c:v>478.13</c:v>
              </c:pt>
              <c:pt idx="14">
                <c:v>500</c:v>
              </c:pt>
              <c:pt idx="15">
                <c:v>490</c:v>
              </c:pt>
              <c:pt idx="16">
                <c:v>445.63</c:v>
              </c:pt>
              <c:pt idx="17">
                <c:v>459.6</c:v>
              </c:pt>
              <c:pt idx="18">
                <c:v>501.63</c:v>
              </c:pt>
              <c:pt idx="19">
                <c:v>445.63</c:v>
              </c:pt>
              <c:pt idx="20">
                <c:v>489</c:v>
              </c:pt>
              <c:pt idx="21">
                <c:v>470</c:v>
              </c:pt>
              <c:pt idx="22">
                <c:v>458.75</c:v>
              </c:pt>
              <c:pt idx="23">
                <c:v>458.13</c:v>
              </c:pt>
              <c:pt idx="24">
                <c:v>440.25</c:v>
              </c:pt>
              <c:pt idx="25">
                <c:v>444.13</c:v>
              </c:pt>
              <c:pt idx="26">
                <c:v>480.5</c:v>
              </c:pt>
              <c:pt idx="27">
                <c:v>466</c:v>
              </c:pt>
              <c:pt idx="28">
                <c:v>467.75</c:v>
              </c:pt>
              <c:pt idx="29">
                <c:v>472</c:v>
              </c:pt>
              <c:pt idx="30">
                <c:v>469.38</c:v>
              </c:pt>
              <c:pt idx="31">
                <c:v>464.5</c:v>
              </c:pt>
              <c:pt idx="32">
                <c:v>461.25</c:v>
              </c:pt>
              <c:pt idx="33">
                <c:v>448</c:v>
              </c:pt>
              <c:pt idx="34">
                <c:v>423.5</c:v>
              </c:pt>
              <c:pt idx="35">
                <c:v>406.67</c:v>
              </c:pt>
              <c:pt idx="36">
                <c:v>325</c:v>
              </c:pt>
              <c:pt idx="37">
                <c:v>326</c:v>
              </c:pt>
              <c:pt idx="38">
                <c:v>338.13</c:v>
              </c:pt>
              <c:pt idx="39">
                <c:v>327.625</c:v>
              </c:pt>
              <c:pt idx="40">
                <c:v>313.5</c:v>
              </c:pt>
              <c:pt idx="41">
                <c:v>306.625</c:v>
              </c:pt>
            </c:numLit>
          </c:val>
          <c:smooth val="0"/>
        </c:ser>
        <c:marker val="1"/>
        <c:axId val="24262677"/>
        <c:axId val="17037502"/>
      </c:lineChart>
      <c:catAx>
        <c:axId val="2426267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7502"/>
        <c:crosses val="autoZero"/>
        <c:auto val="1"/>
        <c:lblOffset val="100"/>
        <c:tickLblSkip val="2"/>
        <c:noMultiLvlLbl val="0"/>
      </c:catAx>
      <c:valAx>
        <c:axId val="17037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62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525"/>
          <c:w val="0.1715"/>
          <c:h val="0.4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junio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199"/>
          <c:w val="0.6545"/>
          <c:h val="0.682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2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</c:numLit>
          </c:cat>
          <c:val>
            <c:numLit>
              <c:ptCount val="42"/>
              <c:pt idx="0">
                <c:v>690.76</c:v>
              </c:pt>
              <c:pt idx="1">
                <c:v>684.89</c:v>
              </c:pt>
              <c:pt idx="2">
                <c:v>693.15</c:v>
              </c:pt>
              <c:pt idx="3">
                <c:v>693.65</c:v>
              </c:pt>
              <c:pt idx="4">
                <c:v>675.93</c:v>
              </c:pt>
              <c:pt idx="5">
                <c:v>651.24</c:v>
              </c:pt>
              <c:pt idx="6">
                <c:v>641.64</c:v>
              </c:pt>
              <c:pt idx="7">
                <c:v>632.08</c:v>
              </c:pt>
              <c:pt idx="8">
                <c:v>642.13</c:v>
              </c:pt>
              <c:pt idx="9">
                <c:v>638.96</c:v>
              </c:pt>
              <c:pt idx="10">
                <c:v>616.27</c:v>
              </c:pt>
              <c:pt idx="11">
                <c:v>600.62</c:v>
              </c:pt>
              <c:pt idx="12">
                <c:v>592.15</c:v>
              </c:pt>
              <c:pt idx="13">
                <c:v>594.33</c:v>
              </c:pt>
              <c:pt idx="14">
                <c:v>654.93</c:v>
              </c:pt>
              <c:pt idx="15">
                <c:v>655.77</c:v>
              </c:pt>
              <c:pt idx="16">
                <c:v>638.22</c:v>
              </c:pt>
              <c:pt idx="17">
                <c:v>635.5</c:v>
              </c:pt>
              <c:pt idx="18">
                <c:v>629.64</c:v>
              </c:pt>
              <c:pt idx="19">
                <c:v>606.98</c:v>
              </c:pt>
              <c:pt idx="20">
                <c:v>608.46</c:v>
              </c:pt>
              <c:pt idx="21">
                <c:v>612.05</c:v>
              </c:pt>
              <c:pt idx="22">
                <c:v>610.32</c:v>
              </c:pt>
              <c:pt idx="23">
                <c:v>594.75</c:v>
              </c:pt>
              <c:pt idx="24">
                <c:v>587.1</c:v>
              </c:pt>
              <c:pt idx="25">
                <c:v>578.88</c:v>
              </c:pt>
              <c:pt idx="26">
                <c:v>580.01</c:v>
              </c:pt>
              <c:pt idx="27">
                <c:v>593</c:v>
              </c:pt>
              <c:pt idx="28">
                <c:v>586.06</c:v>
              </c:pt>
              <c:pt idx="29">
                <c:v>565.24</c:v>
              </c:pt>
              <c:pt idx="30">
                <c:v>552.24</c:v>
              </c:pt>
              <c:pt idx="31">
                <c:v>513.77</c:v>
              </c:pt>
              <c:pt idx="32">
                <c:v>543.93</c:v>
              </c:pt>
              <c:pt idx="33">
                <c:v>551.54</c:v>
              </c:pt>
              <c:pt idx="34">
                <c:v>529.83</c:v>
              </c:pt>
              <c:pt idx="35">
                <c:v>529.65</c:v>
              </c:pt>
              <c:pt idx="36">
                <c:v>516.98</c:v>
              </c:pt>
              <c:pt idx="37">
                <c:v>529.7693443926826</c:v>
              </c:pt>
              <c:pt idx="38">
                <c:v>514.61</c:v>
              </c:pt>
              <c:pt idx="39">
                <c:v>523.935336527697</c:v>
              </c:pt>
              <c:pt idx="40">
                <c:v>483.9632187953716</c:v>
              </c:pt>
              <c:pt idx="41">
                <c:v>502.6120596432977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2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</c:numLit>
          </c:cat>
          <c:val>
            <c:numLit>
              <c:ptCount val="42"/>
              <c:pt idx="0">
                <c:v>480.3035860260771</c:v>
              </c:pt>
              <c:pt idx="1">
                <c:v>472.478</c:v>
              </c:pt>
              <c:pt idx="2">
                <c:v>473.28160679374395</c:v>
              </c:pt>
              <c:pt idx="3">
                <c:v>442.33</c:v>
              </c:pt>
              <c:pt idx="4">
                <c:v>456.1587392626771</c:v>
              </c:pt>
              <c:pt idx="5">
                <c:v>458.0769294595016</c:v>
              </c:pt>
              <c:pt idx="6">
                <c:v>443.98856459543725</c:v>
              </c:pt>
              <c:pt idx="7">
                <c:v>427.03</c:v>
              </c:pt>
              <c:pt idx="8">
                <c:v>441.240468867694</c:v>
              </c:pt>
              <c:pt idx="9">
                <c:v>415.48264986714815</c:v>
              </c:pt>
              <c:pt idx="10">
                <c:v>418.3863430127042</c:v>
              </c:pt>
              <c:pt idx="11">
                <c:v>410.48</c:v>
              </c:pt>
              <c:pt idx="12">
                <c:v>410.6893646944974</c:v>
              </c:pt>
              <c:pt idx="13">
                <c:v>367.38153692663747</c:v>
              </c:pt>
              <c:pt idx="14">
                <c:v>371.9222150712478</c:v>
              </c:pt>
              <c:pt idx="15">
                <c:v>435.6014921114623</c:v>
              </c:pt>
              <c:pt idx="16">
                <c:v>439.63464749449287</c:v>
              </c:pt>
              <c:pt idx="17">
                <c:v>403.20611644856393</c:v>
              </c:pt>
              <c:pt idx="18">
                <c:v>390.1428643112182</c:v>
              </c:pt>
              <c:pt idx="19">
                <c:v>411.9953757147466</c:v>
              </c:pt>
              <c:pt idx="20">
                <c:v>429.16934201445684</c:v>
              </c:pt>
              <c:pt idx="21">
                <c:v>405.93135554401596</c:v>
              </c:pt>
              <c:pt idx="22">
                <c:v>428.9594751395696</c:v>
              </c:pt>
              <c:pt idx="23">
                <c:v>411.7583333333333</c:v>
              </c:pt>
              <c:pt idx="25">
                <c:v>424.0083319291975</c:v>
              </c:pt>
              <c:pt idx="26">
                <c:v>416.7054544618023</c:v>
              </c:pt>
              <c:pt idx="27">
                <c:v>398.7752443071801</c:v>
              </c:pt>
              <c:pt idx="28">
                <c:v>398.1843475098939</c:v>
              </c:pt>
              <c:pt idx="29">
                <c:v>404.06059893640435</c:v>
              </c:pt>
              <c:pt idx="30">
                <c:v>399.4788887621687</c:v>
              </c:pt>
              <c:pt idx="31">
                <c:v>392.2327664178014</c:v>
              </c:pt>
              <c:pt idx="32">
                <c:v>381.7389544048959</c:v>
              </c:pt>
              <c:pt idx="33">
                <c:v>399.4564546149579</c:v>
              </c:pt>
              <c:pt idx="34">
                <c:v>400.35507946596283</c:v>
              </c:pt>
              <c:pt idx="35">
                <c:v>387.9898862199747</c:v>
              </c:pt>
              <c:pt idx="37">
                <c:v>351.1649667716608</c:v>
              </c:pt>
              <c:pt idx="38">
                <c:v>326.5</c:v>
              </c:pt>
              <c:pt idx="39">
                <c:v>337.2650822462217</c:v>
              </c:pt>
              <c:pt idx="40">
                <c:v>307.4889080189411</c:v>
              </c:pt>
              <c:pt idx="41">
                <c:v>370.26241499062644</c:v>
              </c:pt>
            </c:numLit>
          </c:val>
          <c:smooth val="0"/>
        </c:ser>
        <c:marker val="1"/>
        <c:axId val="19119791"/>
        <c:axId val="37860392"/>
      </c:lineChart>
      <c:dateAx>
        <c:axId val="1911979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6039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7860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19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25"/>
          <c:y val="0.3"/>
          <c:w val="0.178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junio 2016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17825"/>
          <c:w val="0.68675"/>
          <c:h val="0.723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2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</c:numLit>
          </c:cat>
          <c:val>
            <c:numLit>
              <c:ptCount val="42"/>
              <c:pt idx="0">
                <c:v>1026.09</c:v>
              </c:pt>
              <c:pt idx="1">
                <c:v>1026.8</c:v>
              </c:pt>
              <c:pt idx="2">
                <c:v>1026.5</c:v>
              </c:pt>
              <c:pt idx="3">
                <c:v>1027.24</c:v>
              </c:pt>
              <c:pt idx="4">
                <c:v>992.74</c:v>
              </c:pt>
              <c:pt idx="5">
                <c:v>956.47</c:v>
              </c:pt>
              <c:pt idx="6">
                <c:v>956.51</c:v>
              </c:pt>
              <c:pt idx="7">
                <c:v>942.27</c:v>
              </c:pt>
              <c:pt idx="8">
                <c:v>957.25</c:v>
              </c:pt>
              <c:pt idx="9">
                <c:v>986.4</c:v>
              </c:pt>
              <c:pt idx="10">
                <c:v>951.37</c:v>
              </c:pt>
              <c:pt idx="11">
                <c:v>955.71</c:v>
              </c:pt>
              <c:pt idx="12">
                <c:v>942.22</c:v>
              </c:pt>
              <c:pt idx="13">
                <c:v>946.95</c:v>
              </c:pt>
              <c:pt idx="14">
                <c:v>930.01</c:v>
              </c:pt>
              <c:pt idx="15">
                <c:v>946.56</c:v>
              </c:pt>
              <c:pt idx="16">
                <c:v>985.1</c:v>
              </c:pt>
              <c:pt idx="17">
                <c:v>1159.23</c:v>
              </c:pt>
              <c:pt idx="18">
                <c:v>1148.53</c:v>
              </c:pt>
              <c:pt idx="19">
                <c:v>1107.2</c:v>
              </c:pt>
              <c:pt idx="21">
                <c:v>1344.11</c:v>
              </c:pt>
              <c:pt idx="22">
                <c:v>1348.49</c:v>
              </c:pt>
              <c:pt idx="23">
                <c:v>1293.81</c:v>
              </c:pt>
              <c:pt idx="24">
                <c:v>1277.16</c:v>
              </c:pt>
              <c:pt idx="25">
                <c:v>1271.61</c:v>
              </c:pt>
              <c:pt idx="26">
                <c:v>1261.73</c:v>
              </c:pt>
              <c:pt idx="27">
                <c:v>1290</c:v>
              </c:pt>
              <c:pt idx="28">
                <c:v>1061.55</c:v>
              </c:pt>
              <c:pt idx="29">
                <c:v>1031.76</c:v>
              </c:pt>
              <c:pt idx="30">
                <c:v>999.78</c:v>
              </c:pt>
              <c:pt idx="31">
                <c:v>988.2</c:v>
              </c:pt>
              <c:pt idx="32">
                <c:v>1001.84</c:v>
              </c:pt>
              <c:pt idx="33">
                <c:v>1011.22</c:v>
              </c:pt>
              <c:pt idx="34">
                <c:v>984.38</c:v>
              </c:pt>
              <c:pt idx="35">
                <c:v>984.04</c:v>
              </c:pt>
              <c:pt idx="36">
                <c:v>921.69</c:v>
              </c:pt>
              <c:pt idx="37">
                <c:v>944.4949437563913</c:v>
              </c:pt>
              <c:pt idx="38">
                <c:v>1045.35</c:v>
              </c:pt>
              <c:pt idx="39">
                <c:v>1064.2902989864613</c:v>
              </c:pt>
              <c:pt idx="40">
                <c:v>962.0602167568599</c:v>
              </c:pt>
              <c:pt idx="41">
                <c:v>999.1318518969797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2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</c:numLit>
          </c:cat>
          <c:val>
            <c:numLit>
              <c:ptCount val="42"/>
              <c:pt idx="1">
                <c:v>672.1158777229862</c:v>
              </c:pt>
              <c:pt idx="3">
                <c:v>610</c:v>
              </c:pt>
              <c:pt idx="5">
                <c:v>609.9996163916485</c:v>
              </c:pt>
              <c:pt idx="6">
                <c:v>691.7024864664669</c:v>
              </c:pt>
              <c:pt idx="7">
                <c:v>698.1396472729556</c:v>
              </c:pt>
              <c:pt idx="8">
                <c:v>721.1490673953008</c:v>
              </c:pt>
              <c:pt idx="9">
                <c:v>622.5964259418653</c:v>
              </c:pt>
              <c:pt idx="11">
                <c:v>622.5964259418653</c:v>
              </c:pt>
              <c:pt idx="12">
                <c:v>701.5769230769231</c:v>
              </c:pt>
              <c:pt idx="13">
                <c:v>695</c:v>
              </c:pt>
              <c:pt idx="14">
                <c:v>658.3333333333334</c:v>
              </c:pt>
              <c:pt idx="15">
                <c:v>670.62894788788</c:v>
              </c:pt>
              <c:pt idx="16">
                <c:v>688.429384757449</c:v>
              </c:pt>
              <c:pt idx="17">
                <c:v>713.5294117647059</c:v>
              </c:pt>
              <c:pt idx="18">
                <c:v>709.4976539034374</c:v>
              </c:pt>
              <c:pt idx="19">
                <c:v>878.7464522548975</c:v>
              </c:pt>
              <c:pt idx="20">
                <c:v>765.0192551660427</c:v>
              </c:pt>
              <c:pt idx="21">
                <c:v>723.5007664793051</c:v>
              </c:pt>
              <c:pt idx="22">
                <c:v>720.0002111424619</c:v>
              </c:pt>
              <c:pt idx="23">
                <c:v>762.4998503889886</c:v>
              </c:pt>
              <c:pt idx="24">
                <c:v>852.87</c:v>
              </c:pt>
              <c:pt idx="25">
                <c:v>761.2007168458781</c:v>
              </c:pt>
              <c:pt idx="26">
                <c:v>766</c:v>
              </c:pt>
              <c:pt idx="27">
                <c:v>734.3337330135892</c:v>
              </c:pt>
              <c:pt idx="28">
                <c:v>725.5</c:v>
              </c:pt>
              <c:pt idx="29">
                <c:v>751.8367346938776</c:v>
              </c:pt>
              <c:pt idx="30">
                <c:v>696.483304195808</c:v>
              </c:pt>
              <c:pt idx="31">
                <c:v>716.9579443858386</c:v>
              </c:pt>
              <c:pt idx="32">
                <c:v>731.4830388284224</c:v>
              </c:pt>
              <c:pt idx="33">
                <c:v>720.7279737878663</c:v>
              </c:pt>
              <c:pt idx="34">
                <c:v>709.7107299051369</c:v>
              </c:pt>
              <c:pt idx="35">
                <c:v>615.5510204081633</c:v>
              </c:pt>
              <c:pt idx="37">
                <c:v>561.6707818930041</c:v>
              </c:pt>
              <c:pt idx="38">
                <c:v>542.5</c:v>
              </c:pt>
              <c:pt idx="39">
                <c:v>545.0211412215627</c:v>
              </c:pt>
              <c:pt idx="40">
                <c:v>474.4989106753813</c:v>
              </c:pt>
              <c:pt idx="41">
                <c:v>520</c:v>
              </c:pt>
            </c:numLit>
          </c:val>
          <c:smooth val="0"/>
        </c:ser>
        <c:marker val="1"/>
        <c:axId val="5199209"/>
        <c:axId val="46792882"/>
      </c:lineChart>
      <c:dateAx>
        <c:axId val="519920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9288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792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9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725"/>
          <c:w val="0.188"/>
          <c:h val="0.3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junio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74"/>
          <c:w val="0.7175"/>
          <c:h val="0.699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2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</c:numLit>
          </c:cat>
          <c:val>
            <c:numLit>
              <c:ptCount val="42"/>
              <c:pt idx="0">
                <c:v>687.72</c:v>
              </c:pt>
              <c:pt idx="1">
                <c:v>697.73</c:v>
              </c:pt>
              <c:pt idx="2">
                <c:v>697.52</c:v>
              </c:pt>
              <c:pt idx="3">
                <c:v>698.02</c:v>
              </c:pt>
              <c:pt idx="4">
                <c:v>657.49</c:v>
              </c:pt>
              <c:pt idx="5">
                <c:v>633.47</c:v>
              </c:pt>
              <c:pt idx="6">
                <c:v>606.12</c:v>
              </c:pt>
              <c:pt idx="7">
                <c:v>597.12</c:v>
              </c:pt>
              <c:pt idx="8">
                <c:v>606.59</c:v>
              </c:pt>
              <c:pt idx="9">
                <c:v>651.08</c:v>
              </c:pt>
              <c:pt idx="10">
                <c:v>627.95</c:v>
              </c:pt>
              <c:pt idx="11">
                <c:v>586.61</c:v>
              </c:pt>
              <c:pt idx="12">
                <c:v>593.98</c:v>
              </c:pt>
              <c:pt idx="13">
                <c:v>578.06</c:v>
              </c:pt>
              <c:pt idx="14">
                <c:v>585.58</c:v>
              </c:pt>
              <c:pt idx="15">
                <c:v>581.58</c:v>
              </c:pt>
              <c:pt idx="16">
                <c:v>560.81</c:v>
              </c:pt>
              <c:pt idx="17">
                <c:v>541.49</c:v>
              </c:pt>
              <c:pt idx="18">
                <c:v>558.88</c:v>
              </c:pt>
              <c:pt idx="19">
                <c:v>538.77</c:v>
              </c:pt>
              <c:pt idx="20">
                <c:v>599.86</c:v>
              </c:pt>
              <c:pt idx="21">
                <c:v>603.41</c:v>
              </c:pt>
              <c:pt idx="22">
                <c:v>555.42</c:v>
              </c:pt>
              <c:pt idx="23">
                <c:v>569.36</c:v>
              </c:pt>
              <c:pt idx="24">
                <c:v>562.03</c:v>
              </c:pt>
              <c:pt idx="25">
                <c:v>549.97</c:v>
              </c:pt>
              <c:pt idx="26">
                <c:v>528.19</c:v>
              </c:pt>
              <c:pt idx="27">
                <c:v>540.03</c:v>
              </c:pt>
              <c:pt idx="28">
                <c:v>515.74</c:v>
              </c:pt>
              <c:pt idx="29">
                <c:v>501.38</c:v>
              </c:pt>
              <c:pt idx="30">
                <c:v>469.13</c:v>
              </c:pt>
              <c:pt idx="31">
                <c:v>465.04</c:v>
              </c:pt>
              <c:pt idx="32">
                <c:v>507.11</c:v>
              </c:pt>
              <c:pt idx="33">
                <c:v>492</c:v>
              </c:pt>
              <c:pt idx="34">
                <c:v>478.94</c:v>
              </c:pt>
              <c:pt idx="35">
                <c:v>478.77</c:v>
              </c:pt>
              <c:pt idx="36">
                <c:v>414.41</c:v>
              </c:pt>
              <c:pt idx="37">
                <c:v>424.67</c:v>
              </c:pt>
              <c:pt idx="38">
                <c:v>395.85</c:v>
              </c:pt>
              <c:pt idx="39">
                <c:v>403.0271819443823</c:v>
              </c:pt>
              <c:pt idx="40">
                <c:v>369.57191253464737</c:v>
              </c:pt>
              <c:pt idx="41">
                <c:v>383.83038352575625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2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</c:numLit>
          </c:cat>
          <c:val>
            <c:numLit>
              <c:ptCount val="42"/>
              <c:pt idx="0">
                <c:v>458.5887274833168</c:v>
              </c:pt>
              <c:pt idx="1">
                <c:v>466.4636378354672</c:v>
              </c:pt>
              <c:pt idx="2">
                <c:v>476.4556224870168</c:v>
              </c:pt>
              <c:pt idx="3">
                <c:v>488.3209059605616</c:v>
              </c:pt>
              <c:pt idx="4">
                <c:v>471.50323520802135</c:v>
              </c:pt>
              <c:pt idx="5">
                <c:v>436.35961823130873</c:v>
              </c:pt>
              <c:pt idx="6">
                <c:v>418.23815068737133</c:v>
              </c:pt>
              <c:pt idx="7">
                <c:v>390.56</c:v>
              </c:pt>
              <c:pt idx="8">
                <c:v>368.7301160373724</c:v>
              </c:pt>
              <c:pt idx="9">
                <c:v>359.44988785506695</c:v>
              </c:pt>
              <c:pt idx="10">
                <c:v>351.5825520104257</c:v>
              </c:pt>
              <c:pt idx="11">
                <c:v>361.41359760976724</c:v>
              </c:pt>
              <c:pt idx="12">
                <c:v>407.54792286293576</c:v>
              </c:pt>
              <c:pt idx="13">
                <c:v>405.24230582362543</c:v>
              </c:pt>
              <c:pt idx="14">
                <c:v>392.18428726967943</c:v>
              </c:pt>
              <c:pt idx="15">
                <c:v>413.86129176195703</c:v>
              </c:pt>
              <c:pt idx="16">
                <c:v>399.4164245443729</c:v>
              </c:pt>
              <c:pt idx="17">
                <c:v>382.11999622091236</c:v>
              </c:pt>
              <c:pt idx="18">
                <c:v>364.29406297595824</c:v>
              </c:pt>
              <c:pt idx="19">
                <c:v>334.3638746499138</c:v>
              </c:pt>
              <c:pt idx="20">
                <c:v>331.19240043688967</c:v>
              </c:pt>
              <c:pt idx="21">
                <c:v>353.3363572339134</c:v>
              </c:pt>
              <c:pt idx="22">
                <c:v>400.50189725876686</c:v>
              </c:pt>
              <c:pt idx="23">
                <c:v>329.0780141843972</c:v>
              </c:pt>
              <c:pt idx="24">
                <c:v>366.4420555664612</c:v>
              </c:pt>
              <c:pt idx="25">
                <c:v>358.577901705186</c:v>
              </c:pt>
              <c:pt idx="26">
                <c:v>365.975155060848</c:v>
              </c:pt>
              <c:pt idx="27">
                <c:v>361.8901670329649</c:v>
              </c:pt>
              <c:pt idx="28">
                <c:v>345.11012136548743</c:v>
              </c:pt>
              <c:pt idx="29">
                <c:v>346.18190153475274</c:v>
              </c:pt>
              <c:pt idx="30">
                <c:v>344.9448504719097</c:v>
              </c:pt>
              <c:pt idx="31">
                <c:v>330.0606140104009</c:v>
              </c:pt>
              <c:pt idx="32">
                <c:v>341.7650787830297</c:v>
              </c:pt>
              <c:pt idx="33">
                <c:v>323.5284070974079</c:v>
              </c:pt>
              <c:pt idx="34">
                <c:v>309.348426846843</c:v>
              </c:pt>
              <c:pt idx="35">
                <c:v>306.49532255676826</c:v>
              </c:pt>
              <c:pt idx="36">
                <c:v>319.53799458208925</c:v>
              </c:pt>
              <c:pt idx="37">
                <c:v>261.340144468488</c:v>
              </c:pt>
              <c:pt idx="38">
                <c:v>241.2</c:v>
              </c:pt>
              <c:pt idx="39">
                <c:v>291.40989623453714</c:v>
              </c:pt>
              <c:pt idx="40">
                <c:v>247.70930109919848</c:v>
              </c:pt>
              <c:pt idx="41">
                <c:v>247.17676985852563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2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</c:numLit>
          </c:cat>
          <c:val>
            <c:numLit>
              <c:ptCount val="42"/>
              <c:pt idx="0">
                <c:v>409.1</c:v>
              </c:pt>
              <c:pt idx="1">
                <c:v>397.5</c:v>
              </c:pt>
              <c:pt idx="2">
                <c:v>401.9</c:v>
              </c:pt>
              <c:pt idx="3">
                <c:v>379.9</c:v>
              </c:pt>
              <c:pt idx="4">
                <c:v>333</c:v>
              </c:pt>
              <c:pt idx="5">
                <c:v>326.5</c:v>
              </c:pt>
              <c:pt idx="6">
                <c:v>314.8</c:v>
              </c:pt>
              <c:pt idx="7">
                <c:v>305.3</c:v>
              </c:pt>
              <c:pt idx="8">
                <c:v>291.7</c:v>
              </c:pt>
              <c:pt idx="9">
                <c:v>287.6</c:v>
              </c:pt>
              <c:pt idx="10">
                <c:v>306.25</c:v>
              </c:pt>
              <c:pt idx="11">
                <c:v>327.5</c:v>
              </c:pt>
              <c:pt idx="12">
                <c:v>377</c:v>
              </c:pt>
              <c:pt idx="13">
                <c:v>409.75</c:v>
              </c:pt>
              <c:pt idx="14">
                <c:v>410.8</c:v>
              </c:pt>
              <c:pt idx="15">
                <c:v>401.75</c:v>
              </c:pt>
              <c:pt idx="16">
                <c:v>339.8</c:v>
              </c:pt>
              <c:pt idx="17">
                <c:v>341.1</c:v>
              </c:pt>
              <c:pt idx="18">
                <c:v>363.13</c:v>
              </c:pt>
              <c:pt idx="19">
                <c:v>343.75</c:v>
              </c:pt>
              <c:pt idx="20">
                <c:v>344.1</c:v>
              </c:pt>
              <c:pt idx="21">
                <c:v>313.6</c:v>
              </c:pt>
              <c:pt idx="22">
                <c:v>309.13</c:v>
              </c:pt>
              <c:pt idx="23">
                <c:v>316</c:v>
              </c:pt>
              <c:pt idx="24">
                <c:v>336.03</c:v>
              </c:pt>
              <c:pt idx="25">
                <c:v>316</c:v>
              </c:pt>
              <c:pt idx="26">
                <c:v>292.3</c:v>
              </c:pt>
              <c:pt idx="27">
                <c:v>280.5</c:v>
              </c:pt>
              <c:pt idx="28">
                <c:v>330.5</c:v>
              </c:pt>
              <c:pt idx="29">
                <c:v>345.4</c:v>
              </c:pt>
              <c:pt idx="30">
                <c:v>299.13</c:v>
              </c:pt>
              <c:pt idx="31">
                <c:v>281.6</c:v>
              </c:pt>
              <c:pt idx="32">
                <c:v>265.75</c:v>
              </c:pt>
              <c:pt idx="33">
                <c:v>252.38</c:v>
              </c:pt>
              <c:pt idx="34">
                <c:v>239.4</c:v>
              </c:pt>
              <c:pt idx="35">
                <c:v>229.83</c:v>
              </c:pt>
              <c:pt idx="36">
                <c:v>203.4</c:v>
              </c:pt>
              <c:pt idx="37">
                <c:v>233.125</c:v>
              </c:pt>
              <c:pt idx="38">
                <c:v>256.38</c:v>
              </c:pt>
              <c:pt idx="39">
                <c:v>238.25</c:v>
              </c:pt>
              <c:pt idx="40">
                <c:v>200.38</c:v>
              </c:pt>
              <c:pt idx="41">
                <c:v>178.375</c:v>
              </c:pt>
            </c:numLit>
          </c:val>
          <c:smooth val="0"/>
        </c:ser>
        <c:marker val="1"/>
        <c:axId val="18482755"/>
        <c:axId val="32127068"/>
      </c:lineChart>
      <c:dateAx>
        <c:axId val="1848275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706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2127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82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334"/>
          <c:w val="0.1915"/>
          <c:h val="0.3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114300</xdr:rowOff>
    </xdr:from>
    <xdr:to>
      <xdr:col>9</xdr:col>
      <xdr:colOff>504825</xdr:colOff>
      <xdr:row>29</xdr:row>
      <xdr:rowOff>38100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66675" y="4486275"/>
          <a:ext cx="7296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152400</xdr:rowOff>
    </xdr:to>
    <xdr:graphicFrame>
      <xdr:nvGraphicFramePr>
        <xdr:cNvPr id="2" name="2 Gráfico"/>
        <xdr:cNvGraphicFramePr/>
      </xdr:nvGraphicFramePr>
      <xdr:xfrm>
        <a:off x="0" y="0"/>
        <a:ext cx="76009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junio de 2016.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0.9215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4448175"/>
          <a:ext cx="76485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19050</xdr:colOff>
      <xdr:row>29</xdr:row>
      <xdr:rowOff>152400</xdr:rowOff>
    </xdr:to>
    <xdr:graphicFrame>
      <xdr:nvGraphicFramePr>
        <xdr:cNvPr id="1" name="4 Gráfico"/>
        <xdr:cNvGraphicFramePr/>
      </xdr:nvGraphicFramePr>
      <xdr:xfrm>
        <a:off x="0" y="19050"/>
        <a:ext cx="76390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610100"/>
          <a:ext cx="7696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752475</xdr:colOff>
      <xdr:row>29</xdr:row>
      <xdr:rowOff>152400</xdr:rowOff>
    </xdr:to>
    <xdr:graphicFrame>
      <xdr:nvGraphicFramePr>
        <xdr:cNvPr id="1" name="3 Gráfico"/>
        <xdr:cNvGraphicFramePr/>
      </xdr:nvGraphicFramePr>
      <xdr:xfrm>
        <a:off x="0" y="0"/>
        <a:ext cx="76104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0.95675</cdr:y>
    </cdr:from>
    <cdr:to>
      <cdr:x>-0.0065</cdr:x>
      <cdr:y>0.957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38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  <cdr:relSizeAnchor xmlns:cdr="http://schemas.openxmlformats.org/drawingml/2006/chartDrawing">
    <cdr:from>
      <cdr:x>0.012</cdr:x>
      <cdr:y>0.9525</cdr:y>
    </cdr:from>
    <cdr:to>
      <cdr:x>0.895</cdr:x>
      <cdr:y>1</cdr:y>
    </cdr:to>
    <cdr:sp>
      <cdr:nvSpPr>
        <cdr:cNvPr id="2" name="CuadroTexto 2"/>
        <cdr:cNvSpPr txBox="1">
          <a:spLocks noChangeArrowheads="1"/>
        </cdr:cNvSpPr>
      </cdr:nvSpPr>
      <cdr:spPr>
        <a:xfrm>
          <a:off x="85725" y="4619625"/>
          <a:ext cx="6743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 Odepa con información del Servicio Nacional de Aduanas y distribuidores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9</xdr:col>
      <xdr:colOff>723900</xdr:colOff>
      <xdr:row>30</xdr:row>
      <xdr:rowOff>28575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0" y="4838700"/>
          <a:ext cx="7581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19050</xdr:colOff>
      <xdr:row>30</xdr:row>
      <xdr:rowOff>0</xdr:rowOff>
    </xdr:to>
    <xdr:graphicFrame>
      <xdr:nvGraphicFramePr>
        <xdr:cNvPr id="2" name="3 Gráfico"/>
        <xdr:cNvGraphicFramePr/>
      </xdr:nvGraphicFramePr>
      <xdr:xfrm>
        <a:off x="0" y="0"/>
        <a:ext cx="7639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0.9545</cdr:y>
    </cdr:from>
    <cdr:to>
      <cdr:x>1</cdr:x>
      <cdr:y>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4619625"/>
          <a:ext cx="77057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4">
      <selection activeCell="A13" sqref="A13:H13"/>
    </sheetView>
  </sheetViews>
  <sheetFormatPr defaultColWidth="11.421875" defaultRowHeight="12.75"/>
  <cols>
    <col min="1" max="2" width="11.421875" style="53" customWidth="1"/>
    <col min="3" max="3" width="10.7109375" style="53" customWidth="1"/>
    <col min="4" max="6" width="11.421875" style="53" customWidth="1"/>
    <col min="7" max="7" width="11.140625" style="53" customWidth="1"/>
    <col min="8" max="8" width="4.421875" style="53" customWidth="1"/>
    <col min="9" max="16384" width="11.421875" style="53" customWidth="1"/>
  </cols>
  <sheetData>
    <row r="1" spans="1:9" ht="15">
      <c r="A1" s="52"/>
      <c r="I1" s="53" t="s">
        <v>132</v>
      </c>
    </row>
    <row r="3" ht="15">
      <c r="A3" s="52"/>
    </row>
    <row r="4" ht="14.25">
      <c r="D4" s="54"/>
    </row>
    <row r="5" spans="1:4" ht="15">
      <c r="A5" s="52"/>
      <c r="D5" s="55"/>
    </row>
    <row r="6" ht="15">
      <c r="A6" s="52"/>
    </row>
    <row r="7" ht="15">
      <c r="A7" s="52"/>
    </row>
    <row r="8" ht="14.25">
      <c r="D8" s="54"/>
    </row>
    <row r="9" ht="15">
      <c r="A9" s="56"/>
    </row>
    <row r="10" ht="15">
      <c r="A10" s="52"/>
    </row>
    <row r="11" ht="15">
      <c r="A11" s="52"/>
    </row>
    <row r="12" ht="15">
      <c r="A12" s="52"/>
    </row>
    <row r="13" spans="1:8" ht="25.5">
      <c r="A13" s="252" t="s">
        <v>2</v>
      </c>
      <c r="B13" s="252"/>
      <c r="C13" s="252"/>
      <c r="D13" s="252"/>
      <c r="E13" s="252"/>
      <c r="F13" s="252"/>
      <c r="G13" s="252"/>
      <c r="H13" s="252"/>
    </row>
    <row r="15" spans="3:8" ht="15.75">
      <c r="C15" s="254"/>
      <c r="D15" s="254"/>
      <c r="E15" s="254"/>
      <c r="F15" s="254"/>
      <c r="G15" s="254"/>
      <c r="H15" s="254"/>
    </row>
    <row r="20" ht="15">
      <c r="A20" s="52"/>
    </row>
    <row r="21" spans="1:4" ht="15">
      <c r="A21" s="52"/>
      <c r="D21" s="54"/>
    </row>
    <row r="22" spans="1:4" ht="15">
      <c r="A22" s="52"/>
      <c r="D22" s="57"/>
    </row>
    <row r="23" ht="15">
      <c r="A23" s="52"/>
    </row>
    <row r="24" ht="15">
      <c r="A24" s="52"/>
    </row>
    <row r="25" ht="15">
      <c r="A25" s="52"/>
    </row>
    <row r="26" spans="1:4" ht="15">
      <c r="A26" s="52"/>
      <c r="D26" s="54"/>
    </row>
    <row r="27" ht="15">
      <c r="A27" s="52"/>
    </row>
    <row r="28" ht="15">
      <c r="A28" s="52"/>
    </row>
    <row r="29" ht="15">
      <c r="A29" s="52"/>
    </row>
    <row r="30" ht="15">
      <c r="A30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spans="1:4" ht="15">
      <c r="A38" s="58"/>
      <c r="C38" s="58"/>
      <c r="D38" s="59"/>
    </row>
    <row r="39" ht="15">
      <c r="A39" s="52"/>
    </row>
    <row r="40" spans="3:5" ht="15">
      <c r="C40" s="256" t="s">
        <v>215</v>
      </c>
      <c r="D40" s="256"/>
      <c r="E40" s="256"/>
    </row>
    <row r="44" ht="14.25">
      <c r="D44" s="54" t="s">
        <v>2</v>
      </c>
    </row>
    <row r="45" spans="1:4" ht="15">
      <c r="A45" s="52"/>
      <c r="D45" s="55" t="s">
        <v>216</v>
      </c>
    </row>
    <row r="46" spans="1:5" ht="15">
      <c r="A46" s="52"/>
      <c r="C46" s="257" t="s">
        <v>217</v>
      </c>
      <c r="D46" s="257"/>
      <c r="E46" s="257"/>
    </row>
    <row r="47" ht="15">
      <c r="A47" s="52"/>
    </row>
    <row r="49" spans="1:4" ht="15">
      <c r="A49" s="56"/>
      <c r="D49" s="54" t="s">
        <v>199</v>
      </c>
    </row>
    <row r="50" ht="15">
      <c r="A50" s="52"/>
    </row>
    <row r="53" ht="14.25">
      <c r="D53" s="57" t="s">
        <v>124</v>
      </c>
    </row>
    <row r="54" ht="14.25">
      <c r="D54" s="57" t="s">
        <v>89</v>
      </c>
    </row>
    <row r="58" ht="15">
      <c r="A58" s="52"/>
    </row>
    <row r="59" spans="1:4" ht="15">
      <c r="A59" s="52"/>
      <c r="D59" s="54" t="s">
        <v>164</v>
      </c>
    </row>
    <row r="60" spans="1:4" ht="15">
      <c r="A60" s="52"/>
      <c r="D60" s="57" t="s">
        <v>163</v>
      </c>
    </row>
    <row r="61" spans="1:12" ht="15">
      <c r="A61" s="52"/>
      <c r="L61" s="60"/>
    </row>
    <row r="62" ht="15">
      <c r="A62" s="52"/>
    </row>
    <row r="63" ht="15">
      <c r="A63" s="52"/>
    </row>
    <row r="64" spans="1:8" ht="14.25">
      <c r="A64" s="255" t="s">
        <v>1</v>
      </c>
      <c r="B64" s="255"/>
      <c r="C64" s="255"/>
      <c r="D64" s="255"/>
      <c r="E64" s="255"/>
      <c r="F64" s="255"/>
      <c r="G64" s="255"/>
      <c r="H64" s="255"/>
    </row>
    <row r="65" ht="15">
      <c r="A65" s="52"/>
    </row>
    <row r="66" ht="15">
      <c r="A66" s="52"/>
    </row>
    <row r="67" ht="15">
      <c r="A67" s="52"/>
    </row>
    <row r="68" ht="15">
      <c r="A68" s="52"/>
    </row>
    <row r="69" ht="15">
      <c r="A69" s="52"/>
    </row>
    <row r="70" ht="15">
      <c r="A70" s="52"/>
    </row>
    <row r="71" ht="15">
      <c r="A71" s="52"/>
    </row>
    <row r="72" ht="15">
      <c r="A72" s="52"/>
    </row>
    <row r="73" ht="15">
      <c r="A73" s="52"/>
    </row>
    <row r="74" ht="15">
      <c r="A74" s="52"/>
    </row>
    <row r="75" ht="15">
      <c r="A75" s="52"/>
    </row>
    <row r="76" ht="15">
      <c r="A76" s="52"/>
    </row>
    <row r="77" ht="15">
      <c r="A77" s="52"/>
    </row>
    <row r="78" ht="15">
      <c r="A78" s="52"/>
    </row>
    <row r="79" ht="10.5" customHeight="1">
      <c r="A79" s="58" t="s">
        <v>88</v>
      </c>
    </row>
    <row r="80" ht="10.5" customHeight="1">
      <c r="A80" s="58" t="s">
        <v>84</v>
      </c>
    </row>
    <row r="81" ht="10.5" customHeight="1">
      <c r="A81" s="58" t="s">
        <v>87</v>
      </c>
    </row>
    <row r="82" spans="1:4" ht="10.5" customHeight="1">
      <c r="A82" s="58" t="s">
        <v>86</v>
      </c>
      <c r="C82" s="58"/>
      <c r="D82" s="59"/>
    </row>
    <row r="83" ht="10.5" customHeight="1">
      <c r="A83" s="61" t="s">
        <v>85</v>
      </c>
    </row>
    <row r="84" ht="14.25"/>
    <row r="85" spans="1:7" ht="14.25">
      <c r="A85" s="62"/>
      <c r="B85" s="63"/>
      <c r="C85" s="64"/>
      <c r="D85" s="64"/>
      <c r="E85" s="64"/>
      <c r="F85" s="64"/>
      <c r="G85" s="65"/>
    </row>
    <row r="86" spans="1:12" ht="6.75" customHeight="1">
      <c r="A86" s="62"/>
      <c r="B86" s="63"/>
      <c r="C86" s="64"/>
      <c r="D86" s="64"/>
      <c r="E86" s="64"/>
      <c r="F86" s="64"/>
      <c r="G86" s="65"/>
      <c r="L86" s="54"/>
    </row>
    <row r="87" spans="1:12" ht="16.5" customHeight="1">
      <c r="A87" s="58"/>
      <c r="B87" s="63"/>
      <c r="C87" s="64"/>
      <c r="D87" s="64"/>
      <c r="E87" s="64"/>
      <c r="F87" s="64"/>
      <c r="G87" s="65"/>
      <c r="L87" s="57"/>
    </row>
    <row r="88" spans="1:12" ht="12.75" customHeight="1">
      <c r="A88" s="58"/>
      <c r="B88" s="63"/>
      <c r="C88" s="64"/>
      <c r="D88" s="64"/>
      <c r="E88" s="64"/>
      <c r="F88" s="64"/>
      <c r="G88" s="65"/>
      <c r="L88" s="66"/>
    </row>
    <row r="89" spans="1:12" ht="12.75" customHeight="1">
      <c r="A89" s="58"/>
      <c r="B89" s="63"/>
      <c r="C89" s="64"/>
      <c r="D89" s="64"/>
      <c r="E89" s="64"/>
      <c r="F89" s="64"/>
      <c r="G89" s="65"/>
      <c r="L89" s="66"/>
    </row>
    <row r="90" spans="1:12" ht="12.75" customHeight="1">
      <c r="A90" s="58"/>
      <c r="B90" s="63"/>
      <c r="C90" s="64"/>
      <c r="D90" s="64"/>
      <c r="E90" s="64"/>
      <c r="F90" s="64"/>
      <c r="G90" s="65"/>
      <c r="L90" s="66"/>
    </row>
    <row r="91" spans="1:12" ht="12.75" customHeight="1">
      <c r="A91" s="61"/>
      <c r="B91" s="63"/>
      <c r="C91" s="64"/>
      <c r="D91" s="64"/>
      <c r="E91" s="64"/>
      <c r="F91" s="64"/>
      <c r="G91" s="65"/>
      <c r="L91" s="54"/>
    </row>
    <row r="92" spans="1:12" ht="12.75" customHeight="1">
      <c r="A92" s="62"/>
      <c r="B92" s="63"/>
      <c r="C92" s="64"/>
      <c r="D92" s="64"/>
      <c r="E92" s="64"/>
      <c r="F92" s="64"/>
      <c r="G92" s="65"/>
      <c r="L92" s="66"/>
    </row>
    <row r="93" spans="1:12" ht="12.75" customHeight="1">
      <c r="A93" s="62"/>
      <c r="B93" s="63"/>
      <c r="C93" s="64"/>
      <c r="D93" s="64"/>
      <c r="E93" s="64"/>
      <c r="F93" s="64"/>
      <c r="G93" s="65"/>
      <c r="L93" s="66"/>
    </row>
    <row r="94" spans="1:12" ht="12.75" customHeight="1">
      <c r="A94" s="62"/>
      <c r="B94" s="63"/>
      <c r="C94" s="64"/>
      <c r="D94" s="64"/>
      <c r="E94" s="64"/>
      <c r="F94" s="64"/>
      <c r="G94" s="65"/>
      <c r="L94" s="66"/>
    </row>
    <row r="95" spans="1:12" ht="12.75" customHeight="1">
      <c r="A95" s="62"/>
      <c r="B95" s="63"/>
      <c r="C95" s="64"/>
      <c r="D95" s="64"/>
      <c r="E95" s="64"/>
      <c r="F95" s="64"/>
      <c r="G95" s="65"/>
      <c r="L95" s="66"/>
    </row>
    <row r="96" spans="1:12" ht="12.75" customHeight="1">
      <c r="A96" s="62"/>
      <c r="B96" s="63"/>
      <c r="C96" s="64"/>
      <c r="D96" s="64"/>
      <c r="E96" s="64"/>
      <c r="F96" s="64"/>
      <c r="G96" s="65"/>
      <c r="L96" s="66"/>
    </row>
    <row r="97" spans="1:12" ht="12.75" customHeight="1">
      <c r="A97" s="62"/>
      <c r="B97" s="63"/>
      <c r="C97" s="64"/>
      <c r="D97" s="64"/>
      <c r="E97" s="64"/>
      <c r="F97" s="64"/>
      <c r="G97" s="65"/>
      <c r="L97" s="66"/>
    </row>
    <row r="98" spans="1:12" ht="12.75" customHeight="1">
      <c r="A98" s="62"/>
      <c r="B98" s="63"/>
      <c r="C98" s="63"/>
      <c r="D98" s="63"/>
      <c r="E98" s="64"/>
      <c r="F98" s="64"/>
      <c r="G98" s="65"/>
      <c r="L98" s="66"/>
    </row>
    <row r="99" spans="1:12" ht="12.75" customHeight="1">
      <c r="A99" s="62"/>
      <c r="B99" s="63"/>
      <c r="C99" s="64"/>
      <c r="D99" s="64"/>
      <c r="E99" s="64"/>
      <c r="F99" s="64"/>
      <c r="G99" s="65"/>
      <c r="L99" s="58"/>
    </row>
    <row r="100" spans="1:12" ht="12.75" customHeight="1">
      <c r="A100" s="62"/>
      <c r="B100" s="63"/>
      <c r="C100" s="64"/>
      <c r="D100" s="64"/>
      <c r="E100" s="64"/>
      <c r="F100" s="64"/>
      <c r="G100" s="65"/>
      <c r="L100" s="58"/>
    </row>
    <row r="101" spans="1:12" ht="12.75" customHeight="1">
      <c r="A101" s="62"/>
      <c r="B101" s="63"/>
      <c r="C101" s="64"/>
      <c r="D101" s="64"/>
      <c r="E101" s="64"/>
      <c r="F101" s="64"/>
      <c r="G101" s="65"/>
      <c r="L101" s="58"/>
    </row>
    <row r="102" spans="1:12" ht="12.75" customHeight="1">
      <c r="A102" s="62"/>
      <c r="B102" s="63"/>
      <c r="C102" s="64"/>
      <c r="D102" s="64"/>
      <c r="E102" s="64"/>
      <c r="F102" s="64"/>
      <c r="G102" s="65"/>
      <c r="L102" s="61"/>
    </row>
    <row r="103" spans="1:7" ht="12.75" customHeight="1">
      <c r="A103" s="62"/>
      <c r="B103" s="63"/>
      <c r="C103" s="64"/>
      <c r="D103" s="64"/>
      <c r="E103" s="64"/>
      <c r="F103" s="64"/>
      <c r="G103" s="65"/>
    </row>
    <row r="104" spans="1:7" ht="12.75" customHeight="1">
      <c r="A104" s="62"/>
      <c r="B104" s="63"/>
      <c r="C104" s="64"/>
      <c r="D104" s="64"/>
      <c r="E104" s="64"/>
      <c r="F104" s="64"/>
      <c r="G104" s="65"/>
    </row>
    <row r="105" spans="1:7" ht="12.75" customHeight="1">
      <c r="A105" s="62"/>
      <c r="B105" s="63"/>
      <c r="C105" s="64"/>
      <c r="D105" s="64"/>
      <c r="E105" s="64"/>
      <c r="F105" s="64"/>
      <c r="G105" s="65"/>
    </row>
    <row r="106" spans="1:8" ht="12.75" customHeight="1">
      <c r="A106" s="62"/>
      <c r="B106" s="67"/>
      <c r="C106" s="64"/>
      <c r="D106" s="64"/>
      <c r="E106" s="64"/>
      <c r="F106" s="64"/>
      <c r="G106" s="65"/>
      <c r="H106" s="68"/>
    </row>
    <row r="107" spans="1:8" ht="12.75" customHeight="1">
      <c r="A107" s="62"/>
      <c r="B107" s="67"/>
      <c r="C107" s="64"/>
      <c r="D107" s="64"/>
      <c r="E107" s="64"/>
      <c r="F107" s="64"/>
      <c r="G107" s="65"/>
      <c r="H107" s="68"/>
    </row>
    <row r="108" spans="1:8" ht="6.75" customHeight="1">
      <c r="A108" s="62"/>
      <c r="B108" s="64"/>
      <c r="C108" s="64"/>
      <c r="D108" s="64"/>
      <c r="E108" s="64"/>
      <c r="F108" s="64"/>
      <c r="G108" s="69"/>
      <c r="H108" s="68"/>
    </row>
    <row r="109" spans="1:8" ht="14.25">
      <c r="A109" s="70"/>
      <c r="B109" s="71"/>
      <c r="C109" s="71"/>
      <c r="D109" s="71"/>
      <c r="E109" s="71"/>
      <c r="F109" s="71"/>
      <c r="G109" s="72"/>
      <c r="H109" s="68"/>
    </row>
    <row r="110" spans="1:8" ht="6.75" customHeight="1">
      <c r="A110" s="70"/>
      <c r="B110" s="73"/>
      <c r="C110" s="73"/>
      <c r="D110" s="73"/>
      <c r="E110" s="73"/>
      <c r="F110" s="73"/>
      <c r="G110" s="74"/>
      <c r="H110" s="68"/>
    </row>
    <row r="111" spans="1:8" ht="12.75" customHeight="1">
      <c r="A111" s="62"/>
      <c r="B111" s="67"/>
      <c r="C111" s="64"/>
      <c r="D111" s="64"/>
      <c r="E111" s="64"/>
      <c r="F111" s="64"/>
      <c r="G111" s="65"/>
      <c r="H111" s="68"/>
    </row>
    <row r="112" spans="1:8" ht="12.75" customHeight="1">
      <c r="A112" s="62"/>
      <c r="B112" s="67"/>
      <c r="C112" s="64"/>
      <c r="D112" s="64"/>
      <c r="E112" s="64"/>
      <c r="F112" s="64"/>
      <c r="G112" s="65"/>
      <c r="H112" s="68"/>
    </row>
    <row r="113" spans="1:8" ht="12.75" customHeight="1">
      <c r="A113" s="62"/>
      <c r="B113" s="67"/>
      <c r="C113" s="64"/>
      <c r="D113" s="64"/>
      <c r="E113" s="64"/>
      <c r="F113" s="64"/>
      <c r="G113" s="65"/>
      <c r="H113" s="68"/>
    </row>
    <row r="114" spans="1:8" ht="12.75" customHeight="1">
      <c r="A114" s="62"/>
      <c r="B114" s="67"/>
      <c r="C114" s="64"/>
      <c r="D114" s="64"/>
      <c r="E114" s="64"/>
      <c r="F114" s="64"/>
      <c r="G114" s="65"/>
      <c r="H114" s="68"/>
    </row>
    <row r="115" spans="1:8" ht="12.75" customHeight="1">
      <c r="A115" s="62"/>
      <c r="B115" s="67"/>
      <c r="C115" s="64"/>
      <c r="D115" s="64"/>
      <c r="E115" s="64"/>
      <c r="F115" s="64"/>
      <c r="G115" s="65"/>
      <c r="H115" s="68"/>
    </row>
    <row r="116" spans="1:8" ht="12.75" customHeight="1">
      <c r="A116" s="62"/>
      <c r="B116" s="67"/>
      <c r="C116" s="64"/>
      <c r="D116" s="64"/>
      <c r="E116" s="64"/>
      <c r="F116" s="64"/>
      <c r="G116" s="65"/>
      <c r="H116" s="68"/>
    </row>
    <row r="117" spans="1:8" ht="12.75" customHeight="1">
      <c r="A117" s="62"/>
      <c r="B117" s="67"/>
      <c r="C117" s="64"/>
      <c r="D117" s="64"/>
      <c r="E117" s="64"/>
      <c r="F117" s="64"/>
      <c r="G117" s="65"/>
      <c r="H117" s="68"/>
    </row>
    <row r="118" spans="1:8" ht="12.75" customHeight="1">
      <c r="A118" s="62"/>
      <c r="B118" s="67"/>
      <c r="C118" s="64"/>
      <c r="D118" s="64"/>
      <c r="E118" s="64"/>
      <c r="F118" s="64"/>
      <c r="G118" s="65"/>
      <c r="H118" s="68"/>
    </row>
    <row r="119" spans="1:8" ht="12.75" customHeight="1">
      <c r="A119" s="62"/>
      <c r="B119" s="67"/>
      <c r="C119" s="64"/>
      <c r="D119" s="64"/>
      <c r="E119" s="64"/>
      <c r="F119" s="64"/>
      <c r="G119" s="65"/>
      <c r="H119" s="68"/>
    </row>
    <row r="120" spans="1:8" ht="12.75" customHeight="1">
      <c r="A120" s="62"/>
      <c r="B120" s="67"/>
      <c r="C120" s="64"/>
      <c r="D120" s="64"/>
      <c r="E120" s="64"/>
      <c r="F120" s="64"/>
      <c r="G120" s="65"/>
      <c r="H120" s="68"/>
    </row>
    <row r="121" spans="1:8" ht="12.75" customHeight="1">
      <c r="A121" s="62"/>
      <c r="B121" s="67"/>
      <c r="C121" s="64"/>
      <c r="D121" s="64"/>
      <c r="E121" s="64"/>
      <c r="F121" s="64"/>
      <c r="G121" s="65"/>
      <c r="H121" s="68"/>
    </row>
    <row r="122" spans="1:8" ht="12.75" customHeight="1">
      <c r="A122" s="62"/>
      <c r="B122" s="67"/>
      <c r="C122" s="64"/>
      <c r="D122" s="64"/>
      <c r="E122" s="64"/>
      <c r="F122" s="64"/>
      <c r="G122" s="65"/>
      <c r="H122" s="68"/>
    </row>
    <row r="123" spans="1:8" ht="54.75" customHeight="1">
      <c r="A123" s="253"/>
      <c r="B123" s="253"/>
      <c r="C123" s="253"/>
      <c r="D123" s="253"/>
      <c r="E123" s="253"/>
      <c r="F123" s="253"/>
      <c r="G123" s="253"/>
      <c r="H123" s="68"/>
    </row>
    <row r="124" spans="1:7" ht="15" customHeight="1">
      <c r="A124" s="75"/>
      <c r="B124" s="75"/>
      <c r="C124" s="75"/>
      <c r="D124" s="75"/>
      <c r="E124" s="75"/>
      <c r="F124" s="75"/>
      <c r="G124" s="75"/>
    </row>
    <row r="125" spans="1:7" ht="15" customHeight="1">
      <c r="A125" s="76"/>
      <c r="B125" s="76"/>
      <c r="C125" s="76"/>
      <c r="D125" s="76"/>
      <c r="E125" s="76"/>
      <c r="F125" s="76"/>
      <c r="G125" s="76"/>
    </row>
    <row r="126" spans="1:7" ht="15" customHeight="1">
      <c r="A126" s="63"/>
      <c r="B126" s="63"/>
      <c r="C126" s="63"/>
      <c r="D126" s="63"/>
      <c r="E126" s="63"/>
      <c r="F126" s="63"/>
      <c r="G126" s="63"/>
    </row>
    <row r="127" spans="1:7" ht="10.5" customHeight="1">
      <c r="A127" s="77"/>
      <c r="C127" s="68"/>
      <c r="D127" s="68"/>
      <c r="E127" s="68"/>
      <c r="F127" s="68"/>
      <c r="G127" s="68"/>
    </row>
    <row r="128" spans="1:7" ht="10.5" customHeight="1">
      <c r="A128" s="77"/>
      <c r="C128" s="68"/>
      <c r="D128" s="68"/>
      <c r="E128" s="68"/>
      <c r="F128" s="68"/>
      <c r="G128" s="68"/>
    </row>
    <row r="129" spans="1:7" ht="10.5" customHeight="1">
      <c r="A129" s="77"/>
      <c r="C129" s="68"/>
      <c r="D129" s="68"/>
      <c r="E129" s="68"/>
      <c r="F129" s="68"/>
      <c r="G129" s="68"/>
    </row>
    <row r="130" spans="1:7" ht="10.5" customHeight="1">
      <c r="A130" s="61"/>
      <c r="B130" s="15"/>
      <c r="C130" s="68"/>
      <c r="D130" s="68"/>
      <c r="E130" s="68"/>
      <c r="F130" s="68"/>
      <c r="G130" s="68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I40" sqref="I40"/>
    </sheetView>
  </sheetViews>
  <sheetFormatPr defaultColWidth="11.421875" defaultRowHeight="12.75"/>
  <cols>
    <col min="1" max="16384" width="11.421875" style="28" customWidth="1"/>
  </cols>
  <sheetData>
    <row r="13" ht="12.75">
      <c r="L13" s="106"/>
    </row>
    <row r="31" spans="1:9" ht="12.75">
      <c r="A31" s="34"/>
      <c r="B31" s="34"/>
      <c r="C31" s="34"/>
      <c r="D31" s="34"/>
      <c r="E31" s="34"/>
      <c r="F31" s="34"/>
      <c r="G31" s="34"/>
      <c r="H31" s="34"/>
      <c r="I31" s="34"/>
    </row>
    <row r="38" ht="12.75">
      <c r="I38" s="30"/>
    </row>
    <row r="41" ht="12.75">
      <c r="D41" s="10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C37" sqref="C37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2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Zeros="0" view="pageBreakPreview" zoomScaleSheetLayoutView="100" zoomScalePageLayoutView="0" workbookViewId="0" topLeftCell="A31">
      <selection activeCell="A1" sqref="A1:D1"/>
    </sheetView>
  </sheetViews>
  <sheetFormatPr defaultColWidth="11.421875" defaultRowHeight="12.75"/>
  <cols>
    <col min="1" max="1" width="44.57421875" style="175" customWidth="1"/>
    <col min="2" max="2" width="13.140625" style="165" bestFit="1" customWidth="1"/>
    <col min="3" max="3" width="23.140625" style="176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83" t="s">
        <v>106</v>
      </c>
      <c r="B1" s="283"/>
      <c r="C1" s="283"/>
      <c r="D1" s="283"/>
      <c r="E1" s="165"/>
      <c r="F1" s="165"/>
      <c r="G1" s="25"/>
      <c r="H1" s="25"/>
    </row>
    <row r="2" spans="1:8" ht="15" customHeight="1">
      <c r="A2" s="284" t="s">
        <v>153</v>
      </c>
      <c r="B2" s="284"/>
      <c r="C2" s="284"/>
      <c r="D2" s="284"/>
      <c r="E2" s="165"/>
      <c r="F2" s="165"/>
      <c r="G2" s="25"/>
      <c r="H2" s="25"/>
    </row>
    <row r="3" spans="1:8" s="19" customFormat="1" ht="15" customHeight="1">
      <c r="A3" s="285" t="s">
        <v>166</v>
      </c>
      <c r="B3" s="285"/>
      <c r="C3" s="285"/>
      <c r="D3" s="285"/>
      <c r="E3" s="165"/>
      <c r="F3" s="165"/>
      <c r="G3" s="26"/>
      <c r="H3" s="26"/>
    </row>
    <row r="4" spans="1:8" s="19" customFormat="1" ht="15" customHeight="1">
      <c r="A4" s="286" t="s">
        <v>212</v>
      </c>
      <c r="B4" s="286"/>
      <c r="C4" s="286"/>
      <c r="D4" s="286"/>
      <c r="E4" s="165"/>
      <c r="F4" s="165"/>
      <c r="G4" s="26"/>
      <c r="H4" s="26"/>
    </row>
    <row r="5" spans="1:8" s="19" customFormat="1" ht="15" customHeight="1">
      <c r="A5" s="148"/>
      <c r="B5" s="166"/>
      <c r="C5" s="167"/>
      <c r="D5" s="20"/>
      <c r="E5" s="165"/>
      <c r="F5" s="165"/>
      <c r="G5" s="26"/>
      <c r="H5" s="26"/>
    </row>
    <row r="6" spans="1:12" s="19" customFormat="1" ht="15" customHeight="1">
      <c r="A6" s="78" t="s">
        <v>37</v>
      </c>
      <c r="B6" s="92" t="s">
        <v>126</v>
      </c>
      <c r="C6" s="79" t="s">
        <v>127</v>
      </c>
      <c r="D6" s="80" t="s">
        <v>146</v>
      </c>
      <c r="E6" s="165"/>
      <c r="F6" s="165"/>
      <c r="G6" s="27"/>
      <c r="H6" s="27"/>
      <c r="I6" s="18"/>
      <c r="J6" s="18"/>
      <c r="K6" s="18"/>
      <c r="L6" s="18"/>
    </row>
    <row r="7" spans="1:12" s="19" customFormat="1" ht="15" customHeight="1">
      <c r="A7" s="280" t="s">
        <v>39</v>
      </c>
      <c r="B7" s="281"/>
      <c r="C7" s="281"/>
      <c r="D7" s="282"/>
      <c r="E7" s="165"/>
      <c r="F7" s="165"/>
      <c r="G7" s="27"/>
      <c r="H7" s="27"/>
      <c r="I7" s="18"/>
      <c r="J7" s="18"/>
      <c r="K7" s="18"/>
      <c r="L7" s="18"/>
    </row>
    <row r="8" spans="1:12" s="19" customFormat="1" ht="15" customHeight="1">
      <c r="A8" s="168" t="s">
        <v>40</v>
      </c>
      <c r="B8" s="124">
        <v>40</v>
      </c>
      <c r="C8" s="189">
        <f>((260+292)/2)</f>
        <v>276</v>
      </c>
      <c r="D8" s="170">
        <f aca="true" t="shared" si="0" ref="D8:D25">C8/$B$58</f>
        <v>0.4052446885048526</v>
      </c>
      <c r="E8" s="165"/>
      <c r="F8" s="165"/>
      <c r="G8" s="27"/>
      <c r="H8" s="27"/>
      <c r="I8" s="18"/>
      <c r="J8" s="18"/>
      <c r="K8" s="18"/>
      <c r="L8" s="18"/>
    </row>
    <row r="9" spans="1:12" s="19" customFormat="1" ht="15" customHeight="1">
      <c r="A9" s="168" t="s">
        <v>91</v>
      </c>
      <c r="B9" s="124">
        <v>40</v>
      </c>
      <c r="C9" s="190">
        <f>(270+297)/2</f>
        <v>283.5</v>
      </c>
      <c r="D9" s="170">
        <f t="shared" si="0"/>
        <v>0.4162567724316149</v>
      </c>
      <c r="E9" s="165"/>
      <c r="F9" s="165"/>
      <c r="G9" s="27"/>
      <c r="H9" s="27"/>
      <c r="I9" s="18"/>
      <c r="J9" s="18"/>
      <c r="K9" s="18"/>
      <c r="L9" s="18"/>
    </row>
    <row r="10" spans="1:12" s="19" customFormat="1" ht="15" customHeight="1">
      <c r="A10" s="168" t="s">
        <v>41</v>
      </c>
      <c r="B10" s="124">
        <v>40</v>
      </c>
      <c r="C10" s="190">
        <f>(249+278)/2</f>
        <v>263.5</v>
      </c>
      <c r="D10" s="170">
        <f t="shared" si="0"/>
        <v>0.3868912152935821</v>
      </c>
      <c r="E10" s="165"/>
      <c r="F10" s="165"/>
      <c r="G10" s="27"/>
      <c r="H10" s="27"/>
      <c r="I10" s="18"/>
      <c r="J10" s="18"/>
      <c r="K10" s="18"/>
      <c r="L10" s="18"/>
    </row>
    <row r="11" spans="1:12" s="19" customFormat="1" ht="15" customHeight="1">
      <c r="A11" s="168" t="s">
        <v>102</v>
      </c>
      <c r="B11" s="124">
        <v>40</v>
      </c>
      <c r="C11" s="189">
        <f>(259+283)/2</f>
        <v>271</v>
      </c>
      <c r="D11" s="170">
        <f t="shared" si="0"/>
        <v>0.39790329922034445</v>
      </c>
      <c r="E11" s="165"/>
      <c r="F11" s="165"/>
      <c r="G11" s="27"/>
      <c r="H11" s="27"/>
      <c r="I11" s="18"/>
      <c r="J11" s="18"/>
      <c r="K11" s="18"/>
      <c r="L11" s="18"/>
    </row>
    <row r="12" spans="1:12" s="19" customFormat="1" ht="15" customHeight="1">
      <c r="A12" s="168" t="s">
        <v>42</v>
      </c>
      <c r="B12" s="124">
        <v>40</v>
      </c>
      <c r="C12" s="190">
        <f>(252+275)/2</f>
        <v>263.5</v>
      </c>
      <c r="D12" s="170">
        <f t="shared" si="0"/>
        <v>0.3868912152935821</v>
      </c>
      <c r="E12" s="165"/>
      <c r="F12" s="165"/>
      <c r="G12" s="27"/>
      <c r="H12" s="27"/>
      <c r="I12" s="18"/>
      <c r="J12" s="18"/>
      <c r="K12" s="18"/>
      <c r="L12" s="18"/>
    </row>
    <row r="13" spans="1:12" s="19" customFormat="1" ht="15" customHeight="1">
      <c r="A13" s="168" t="s">
        <v>92</v>
      </c>
      <c r="B13" s="124">
        <v>40</v>
      </c>
      <c r="C13" s="132">
        <f>262</f>
        <v>262</v>
      </c>
      <c r="D13" s="170">
        <f t="shared" si="0"/>
        <v>0.3846887985082297</v>
      </c>
      <c r="E13" s="165"/>
      <c r="F13" s="165"/>
      <c r="G13" s="27"/>
      <c r="H13" s="27"/>
      <c r="I13" s="18"/>
      <c r="J13" s="18"/>
      <c r="K13" s="18"/>
      <c r="L13" s="18"/>
    </row>
    <row r="14" spans="1:12" s="19" customFormat="1" ht="15" customHeight="1">
      <c r="A14" s="168" t="s">
        <v>64</v>
      </c>
      <c r="B14" s="124">
        <v>40</v>
      </c>
      <c r="C14" s="189">
        <f>(239+237)/2</f>
        <v>238</v>
      </c>
      <c r="D14" s="170">
        <f t="shared" si="0"/>
        <v>0.34945012994259034</v>
      </c>
      <c r="E14" s="171"/>
      <c r="F14" s="27"/>
      <c r="G14" s="27"/>
      <c r="H14" s="27"/>
      <c r="I14" s="18"/>
      <c r="J14" s="18"/>
      <c r="K14" s="18"/>
      <c r="L14" s="18"/>
    </row>
    <row r="15" spans="1:12" s="19" customFormat="1" ht="15" customHeight="1">
      <c r="A15" s="168" t="s">
        <v>93</v>
      </c>
      <c r="B15" s="124">
        <v>40</v>
      </c>
      <c r="C15" s="190">
        <f>(249+242)/2</f>
        <v>245.5</v>
      </c>
      <c r="D15" s="170">
        <f t="shared" si="0"/>
        <v>0.3604622138693526</v>
      </c>
      <c r="E15" s="124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68" t="s">
        <v>43</v>
      </c>
      <c r="B16" s="124">
        <v>40</v>
      </c>
      <c r="C16" s="190">
        <f>(228+233)/2</f>
        <v>230.5</v>
      </c>
      <c r="D16" s="170">
        <f t="shared" si="0"/>
        <v>0.338438046015828</v>
      </c>
      <c r="E16" s="124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68" t="s">
        <v>94</v>
      </c>
      <c r="B17" s="124">
        <v>40</v>
      </c>
      <c r="C17" s="189">
        <f>(242+238)/2</f>
        <v>240</v>
      </c>
      <c r="D17" s="170">
        <f t="shared" si="0"/>
        <v>0.3523866856563936</v>
      </c>
      <c r="E17" s="124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68" t="s">
        <v>61</v>
      </c>
      <c r="B18" s="124">
        <v>40</v>
      </c>
      <c r="C18" s="235">
        <v>241</v>
      </c>
      <c r="D18" s="170">
        <f t="shared" si="0"/>
        <v>0.3538549635132952</v>
      </c>
      <c r="E18" s="124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68" t="s">
        <v>81</v>
      </c>
      <c r="B19" s="124">
        <v>40</v>
      </c>
      <c r="C19" s="169">
        <v>246</v>
      </c>
      <c r="D19" s="170">
        <f t="shared" si="0"/>
        <v>0.36119635279780343</v>
      </c>
      <c r="E19" s="124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68" t="s">
        <v>62</v>
      </c>
      <c r="B20" s="124">
        <v>40</v>
      </c>
      <c r="C20" s="235">
        <v>224</v>
      </c>
      <c r="D20" s="170">
        <f t="shared" si="0"/>
        <v>0.32889423994596734</v>
      </c>
      <c r="E20" s="124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68" t="s">
        <v>63</v>
      </c>
      <c r="B21" s="124">
        <v>40</v>
      </c>
      <c r="C21" s="169">
        <v>229</v>
      </c>
      <c r="D21" s="170">
        <f t="shared" si="0"/>
        <v>0.33623562923047556</v>
      </c>
      <c r="E21" s="124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68" t="s">
        <v>82</v>
      </c>
      <c r="B22" s="124">
        <v>40</v>
      </c>
      <c r="C22" s="189">
        <v>232</v>
      </c>
      <c r="D22" s="170">
        <f t="shared" si="0"/>
        <v>0.3406404628011805</v>
      </c>
      <c r="E22" s="124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68" t="s">
        <v>95</v>
      </c>
      <c r="B23" s="124">
        <v>40</v>
      </c>
      <c r="C23" s="189">
        <v>242</v>
      </c>
      <c r="D23" s="170">
        <f t="shared" si="0"/>
        <v>0.3553232413701969</v>
      </c>
      <c r="E23" s="124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68" t="s">
        <v>83</v>
      </c>
      <c r="B24" s="124">
        <v>40</v>
      </c>
      <c r="C24" s="189">
        <v>239</v>
      </c>
      <c r="D24" s="170">
        <f t="shared" si="0"/>
        <v>0.35091840779949196</v>
      </c>
      <c r="E24" s="124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68" t="s">
        <v>96</v>
      </c>
      <c r="B25" s="124">
        <v>40</v>
      </c>
      <c r="C25" s="189">
        <v>249</v>
      </c>
      <c r="D25" s="170">
        <f t="shared" si="0"/>
        <v>0.36560118636850836</v>
      </c>
      <c r="E25" s="124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80" t="s">
        <v>44</v>
      </c>
      <c r="B26" s="281"/>
      <c r="C26" s="281"/>
      <c r="D26" s="282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23" t="s">
        <v>97</v>
      </c>
      <c r="B27" s="124">
        <v>40</v>
      </c>
      <c r="C27" s="125">
        <f>(245+279)/2</f>
        <v>262</v>
      </c>
      <c r="D27" s="126">
        <f aca="true" t="shared" si="1" ref="D27:D36">C27/$B$58</f>
        <v>0.3846887985082297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23" t="s">
        <v>45</v>
      </c>
      <c r="B28" s="124">
        <v>40</v>
      </c>
      <c r="C28" s="125">
        <v>241</v>
      </c>
      <c r="D28" s="126">
        <f t="shared" si="1"/>
        <v>0.3538549635132952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23" t="s">
        <v>98</v>
      </c>
      <c r="B29" s="124">
        <v>40</v>
      </c>
      <c r="C29" s="125">
        <f>(229+233)/2</f>
        <v>231</v>
      </c>
      <c r="D29" s="126">
        <f t="shared" si="1"/>
        <v>0.3391721849442788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23" t="s">
        <v>46</v>
      </c>
      <c r="B30" s="124">
        <v>40</v>
      </c>
      <c r="C30" s="125">
        <v>225</v>
      </c>
      <c r="D30" s="126">
        <f t="shared" si="1"/>
        <v>0.330362517802869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23" t="s">
        <v>99</v>
      </c>
      <c r="B31" s="124">
        <v>40</v>
      </c>
      <c r="C31" s="125">
        <f>(218+204)/2</f>
        <v>211</v>
      </c>
      <c r="D31" s="126">
        <f t="shared" si="1"/>
        <v>0.309806627806246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23" t="s">
        <v>47</v>
      </c>
      <c r="B32" s="124">
        <v>40</v>
      </c>
      <c r="C32" s="125">
        <v>214</v>
      </c>
      <c r="D32" s="126">
        <f t="shared" si="1"/>
        <v>0.31421146137695094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23" t="s">
        <v>100</v>
      </c>
      <c r="B33" s="124">
        <v>40</v>
      </c>
      <c r="C33" s="125">
        <v>211</v>
      </c>
      <c r="D33" s="126">
        <f t="shared" si="1"/>
        <v>0.309806627806246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23" t="s">
        <v>48</v>
      </c>
      <c r="B34" s="124">
        <v>40</v>
      </c>
      <c r="C34" s="125">
        <v>207</v>
      </c>
      <c r="D34" s="126">
        <f t="shared" si="1"/>
        <v>0.30393351637863947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23" t="s">
        <v>101</v>
      </c>
      <c r="B35" s="124">
        <v>40</v>
      </c>
      <c r="C35" s="125">
        <v>222</v>
      </c>
      <c r="D35" s="126">
        <f t="shared" si="1"/>
        <v>0.3259576842321641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23" t="s">
        <v>110</v>
      </c>
      <c r="B36" s="124">
        <v>40</v>
      </c>
      <c r="C36" s="125">
        <v>218</v>
      </c>
      <c r="D36" s="126">
        <f t="shared" si="1"/>
        <v>0.3200845728045575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80" t="s">
        <v>49</v>
      </c>
      <c r="B37" s="281"/>
      <c r="C37" s="281"/>
      <c r="D37" s="282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123" t="s">
        <v>65</v>
      </c>
      <c r="B38" s="129" t="s">
        <v>67</v>
      </c>
      <c r="C38" s="190">
        <f>(219+217)/2</f>
        <v>218</v>
      </c>
      <c r="D38" s="126">
        <f aca="true" t="shared" si="2" ref="D38:D47">C38/$B$58</f>
        <v>0.3200845728045575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23" t="s">
        <v>66</v>
      </c>
      <c r="B39" s="129" t="s">
        <v>67</v>
      </c>
      <c r="C39" s="190">
        <f>(203+184)/3</f>
        <v>129</v>
      </c>
      <c r="D39" s="126">
        <f t="shared" si="2"/>
        <v>0.18940784354031157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23" t="s">
        <v>68</v>
      </c>
      <c r="B40" s="129">
        <v>50</v>
      </c>
      <c r="C40" s="125">
        <v>193</v>
      </c>
      <c r="D40" s="126">
        <f t="shared" si="2"/>
        <v>0.2833776263820165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23" t="s">
        <v>50</v>
      </c>
      <c r="B41" s="129">
        <v>50</v>
      </c>
      <c r="C41" s="125">
        <v>190</v>
      </c>
      <c r="D41" s="126">
        <f t="shared" si="2"/>
        <v>0.2789727928113116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23" t="s">
        <v>51</v>
      </c>
      <c r="B42" s="129">
        <v>50</v>
      </c>
      <c r="C42" s="189">
        <v>192</v>
      </c>
      <c r="D42" s="126">
        <f t="shared" si="2"/>
        <v>0.28190934852511484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23" t="s">
        <v>52</v>
      </c>
      <c r="B43" s="129">
        <v>50</v>
      </c>
      <c r="C43" s="189">
        <f>(152+190)/2</f>
        <v>171</v>
      </c>
      <c r="D43" s="126">
        <f t="shared" si="2"/>
        <v>0.2510755135301804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23" t="s">
        <v>53</v>
      </c>
      <c r="B44" s="129">
        <v>50</v>
      </c>
      <c r="C44" s="189">
        <v>186</v>
      </c>
      <c r="D44" s="126">
        <f t="shared" si="2"/>
        <v>0.27309968138370505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23" t="s">
        <v>54</v>
      </c>
      <c r="B45" s="129">
        <v>50</v>
      </c>
      <c r="C45" s="189">
        <f>(151+185)/2</f>
        <v>168</v>
      </c>
      <c r="D45" s="126">
        <f t="shared" si="2"/>
        <v>0.2466706799594755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23" t="s">
        <v>55</v>
      </c>
      <c r="B46" s="129">
        <v>50</v>
      </c>
      <c r="C46" s="132">
        <v>177</v>
      </c>
      <c r="D46" s="126">
        <f t="shared" si="2"/>
        <v>0.2598851806715903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23" t="s">
        <v>56</v>
      </c>
      <c r="B47" s="129">
        <v>50</v>
      </c>
      <c r="C47" s="132">
        <v>282</v>
      </c>
      <c r="D47" s="126">
        <f t="shared" si="2"/>
        <v>0.4140543556462625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280" t="s">
        <v>57</v>
      </c>
      <c r="B48" s="281"/>
      <c r="C48" s="281"/>
      <c r="D48" s="282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123" t="s">
        <v>58</v>
      </c>
      <c r="B49" s="124">
        <v>40</v>
      </c>
      <c r="C49" s="189" t="s">
        <v>145</v>
      </c>
      <c r="D49" s="189" t="s">
        <v>145</v>
      </c>
      <c r="E49" s="20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127" t="s">
        <v>60</v>
      </c>
      <c r="B50" s="128">
        <v>40</v>
      </c>
      <c r="C50" s="189" t="s">
        <v>145</v>
      </c>
      <c r="D50" s="189" t="s">
        <v>145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123" t="s">
        <v>59</v>
      </c>
      <c r="B51" s="124">
        <v>40</v>
      </c>
      <c r="C51" s="190">
        <v>175</v>
      </c>
      <c r="D51" s="126">
        <f aca="true" t="shared" si="3" ref="D51:D56">C51/$B$58</f>
        <v>0.256948624957787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23" t="s">
        <v>71</v>
      </c>
      <c r="B52" s="129">
        <v>40</v>
      </c>
      <c r="C52" s="125">
        <v>171</v>
      </c>
      <c r="D52" s="126">
        <f t="shared" si="3"/>
        <v>0.2510755135301804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23" t="s">
        <v>69</v>
      </c>
      <c r="B53" s="124">
        <v>40</v>
      </c>
      <c r="C53" s="125">
        <v>200</v>
      </c>
      <c r="D53" s="126">
        <f t="shared" si="3"/>
        <v>0.293655571380328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23" t="s">
        <v>70</v>
      </c>
      <c r="B54" s="124">
        <v>50</v>
      </c>
      <c r="C54" s="125">
        <v>48</v>
      </c>
      <c r="D54" s="126">
        <f t="shared" si="3"/>
        <v>0.07047733713127871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23" t="s">
        <v>178</v>
      </c>
      <c r="B55" s="124">
        <v>50</v>
      </c>
      <c r="C55" s="125">
        <v>48</v>
      </c>
      <c r="D55" s="126">
        <f t="shared" si="3"/>
        <v>0.07047733713127871</v>
      </c>
      <c r="E55" s="20"/>
      <c r="F55" s="18"/>
      <c r="G55" s="18"/>
      <c r="H55" s="18"/>
      <c r="I55" s="18"/>
      <c r="J55" s="18"/>
      <c r="K55" s="18"/>
      <c r="L55" s="18"/>
    </row>
    <row r="56" spans="1:5" s="19" customFormat="1" ht="15" customHeight="1">
      <c r="A56" s="130" t="s">
        <v>157</v>
      </c>
      <c r="B56" s="131">
        <v>50</v>
      </c>
      <c r="C56" s="121">
        <v>385</v>
      </c>
      <c r="D56" s="126">
        <f t="shared" si="3"/>
        <v>0.5652869749071314</v>
      </c>
      <c r="E56" s="20"/>
    </row>
    <row r="57" spans="1:5" s="19" customFormat="1" ht="15" customHeight="1">
      <c r="A57" s="104" t="s">
        <v>170</v>
      </c>
      <c r="B57" s="104"/>
      <c r="C57" s="104"/>
      <c r="D57" s="110"/>
      <c r="E57" s="20"/>
    </row>
    <row r="58" spans="1:5" s="19" customFormat="1" ht="12.75">
      <c r="A58" s="191" t="s">
        <v>220</v>
      </c>
      <c r="B58" s="192">
        <v>681.07</v>
      </c>
      <c r="C58" s="95"/>
      <c r="D58" s="20"/>
      <c r="E58" s="20"/>
    </row>
    <row r="59" spans="1:5" s="19" customFormat="1" ht="12.75">
      <c r="A59" s="172"/>
      <c r="B59" s="173"/>
      <c r="C59" s="174"/>
      <c r="D59" s="20"/>
      <c r="E59" s="20"/>
    </row>
  </sheetData>
  <sheetProtection/>
  <mergeCells count="8">
    <mergeCell ref="A48:D48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7" r:id="rId1"/>
  <headerFooter>
    <oddHeader>&amp;LODEPA</oddHeader>
    <oddFooter>&amp;C12</oddFooter>
  </headerFooter>
  <rowBreaks count="1" manualBreakCount="1">
    <brk id="49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zoomScaleSheetLayoutView="100" zoomScalePageLayoutView="0" workbookViewId="0" topLeftCell="A1">
      <selection activeCell="A4" sqref="A4:E4"/>
    </sheetView>
  </sheetViews>
  <sheetFormatPr defaultColWidth="11.421875" defaultRowHeight="12.75"/>
  <cols>
    <col min="1" max="1" width="41.421875" style="165" customWidth="1"/>
    <col min="2" max="2" width="23.7109375" style="165" customWidth="1"/>
    <col min="3" max="3" width="18.421875" style="165" bestFit="1" customWidth="1"/>
    <col min="4" max="4" width="22.28125" style="165" customWidth="1"/>
    <col min="5" max="5" width="27.00390625" style="165" bestFit="1" customWidth="1"/>
    <col min="6" max="16384" width="11.421875" style="165" customWidth="1"/>
  </cols>
  <sheetData>
    <row r="1" spans="1:5" ht="12.75">
      <c r="A1" s="283" t="s">
        <v>107</v>
      </c>
      <c r="B1" s="283"/>
      <c r="C1" s="283"/>
      <c r="D1" s="283"/>
      <c r="E1" s="283"/>
    </row>
    <row r="2" spans="1:5" ht="12.75">
      <c r="A2" s="287" t="s">
        <v>152</v>
      </c>
      <c r="B2" s="287"/>
      <c r="C2" s="287"/>
      <c r="D2" s="287"/>
      <c r="E2" s="287"/>
    </row>
    <row r="3" spans="1:5" ht="12.75" customHeight="1">
      <c r="A3" s="288" t="s">
        <v>166</v>
      </c>
      <c r="B3" s="288"/>
      <c r="C3" s="288"/>
      <c r="D3" s="288"/>
      <c r="E3" s="288"/>
    </row>
    <row r="4" spans="1:5" ht="12.75">
      <c r="A4" s="289" t="s">
        <v>223</v>
      </c>
      <c r="B4" s="289"/>
      <c r="C4" s="289"/>
      <c r="D4" s="289"/>
      <c r="E4" s="289"/>
    </row>
    <row r="5" ht="12.75">
      <c r="A5" s="173"/>
    </row>
    <row r="6" spans="1:5" ht="21.75" customHeight="1">
      <c r="A6" s="142" t="s">
        <v>111</v>
      </c>
      <c r="B6" s="133" t="s">
        <v>112</v>
      </c>
      <c r="C6" s="29" t="s">
        <v>113</v>
      </c>
      <c r="D6" s="29" t="s">
        <v>158</v>
      </c>
      <c r="E6" s="143" t="s">
        <v>146</v>
      </c>
    </row>
    <row r="7" spans="1:6" ht="14.25">
      <c r="A7" s="141" t="s">
        <v>114</v>
      </c>
      <c r="B7" s="177" t="s">
        <v>115</v>
      </c>
      <c r="C7" s="118">
        <f>D7*50</f>
        <v>23750</v>
      </c>
      <c r="D7" s="145">
        <v>475</v>
      </c>
      <c r="E7" s="178">
        <f aca="true" t="shared" si="0" ref="E7:E23">D7/$B$26</f>
        <v>0.6974319820282789</v>
      </c>
      <c r="F7" s="179"/>
    </row>
    <row r="8" spans="1:6" ht="14.25">
      <c r="A8" s="180" t="s">
        <v>131</v>
      </c>
      <c r="B8" s="181" t="s">
        <v>129</v>
      </c>
      <c r="C8" s="125">
        <f aca="true" t="shared" si="1" ref="C8:C23">D8*50</f>
        <v>23750</v>
      </c>
      <c r="D8" s="144">
        <v>475</v>
      </c>
      <c r="E8" s="182">
        <f t="shared" si="0"/>
        <v>0.6974319820282789</v>
      </c>
      <c r="F8" s="179"/>
    </row>
    <row r="9" spans="1:6" ht="14.25">
      <c r="A9" s="180"/>
      <c r="B9" s="181" t="s">
        <v>138</v>
      </c>
      <c r="C9" s="125">
        <f t="shared" si="1"/>
        <v>23750</v>
      </c>
      <c r="D9" s="144">
        <v>475</v>
      </c>
      <c r="E9" s="182">
        <f t="shared" si="0"/>
        <v>0.6974319820282789</v>
      </c>
      <c r="F9" s="179"/>
    </row>
    <row r="10" spans="1:6" ht="14.25">
      <c r="A10" s="183" t="s">
        <v>140</v>
      </c>
      <c r="B10" s="108" t="s">
        <v>136</v>
      </c>
      <c r="C10" s="118">
        <f t="shared" si="1"/>
        <v>18000</v>
      </c>
      <c r="D10" s="145">
        <v>360</v>
      </c>
      <c r="E10" s="178">
        <f t="shared" si="0"/>
        <v>0.5285800284845904</v>
      </c>
      <c r="F10" s="179"/>
    </row>
    <row r="11" spans="1:6" ht="14.25">
      <c r="A11" s="180" t="s">
        <v>131</v>
      </c>
      <c r="B11" s="111" t="s">
        <v>137</v>
      </c>
      <c r="C11" s="236">
        <f>D11*50</f>
        <v>19750</v>
      </c>
      <c r="D11" s="144">
        <v>395</v>
      </c>
      <c r="E11" s="182">
        <f t="shared" si="0"/>
        <v>0.5799697534761478</v>
      </c>
      <c r="F11" s="179"/>
    </row>
    <row r="12" spans="1:6" ht="14.25">
      <c r="A12" s="180"/>
      <c r="B12" s="111" t="s">
        <v>119</v>
      </c>
      <c r="C12" s="125">
        <f t="shared" si="1"/>
        <v>19750</v>
      </c>
      <c r="D12" s="144">
        <v>395</v>
      </c>
      <c r="E12" s="182">
        <f t="shared" si="0"/>
        <v>0.5799697534761478</v>
      </c>
      <c r="F12" s="179"/>
    </row>
    <row r="13" spans="1:6" ht="14.25">
      <c r="A13" s="180"/>
      <c r="B13" s="111" t="s">
        <v>130</v>
      </c>
      <c r="C13" s="125">
        <f t="shared" si="1"/>
        <v>18000</v>
      </c>
      <c r="D13" s="144">
        <v>360</v>
      </c>
      <c r="E13" s="182">
        <f t="shared" si="0"/>
        <v>0.5285800284845904</v>
      </c>
      <c r="F13" s="179"/>
    </row>
    <row r="14" spans="1:6" ht="14.25">
      <c r="A14" s="180"/>
      <c r="B14" s="111" t="s">
        <v>120</v>
      </c>
      <c r="C14" s="125">
        <f t="shared" si="1"/>
        <v>18000</v>
      </c>
      <c r="D14" s="144">
        <v>360</v>
      </c>
      <c r="E14" s="182">
        <f t="shared" si="0"/>
        <v>0.5285800284845904</v>
      </c>
      <c r="F14" s="179"/>
    </row>
    <row r="15" spans="1:6" ht="14.25">
      <c r="A15" s="184"/>
      <c r="B15" s="185" t="s">
        <v>185</v>
      </c>
      <c r="C15" s="121">
        <f t="shared" si="1"/>
        <v>18000</v>
      </c>
      <c r="D15" s="146">
        <v>360</v>
      </c>
      <c r="E15" s="186">
        <f t="shared" si="0"/>
        <v>0.5285800284845904</v>
      </c>
      <c r="F15" s="179"/>
    </row>
    <row r="16" spans="1:6" ht="14.25">
      <c r="A16" s="232" t="s">
        <v>141</v>
      </c>
      <c r="B16" s="111" t="s">
        <v>118</v>
      </c>
      <c r="C16" s="125">
        <f t="shared" si="1"/>
        <v>19500</v>
      </c>
      <c r="D16" s="144">
        <v>390</v>
      </c>
      <c r="E16" s="182">
        <f t="shared" si="0"/>
        <v>0.5726283641916395</v>
      </c>
      <c r="F16" s="179"/>
    </row>
    <row r="17" spans="1:6" ht="14.25">
      <c r="A17" s="180" t="s">
        <v>131</v>
      </c>
      <c r="B17" s="111" t="s">
        <v>116</v>
      </c>
      <c r="C17" s="125">
        <f t="shared" si="1"/>
        <v>19500</v>
      </c>
      <c r="D17" s="144">
        <v>390</v>
      </c>
      <c r="E17" s="182">
        <f t="shared" si="0"/>
        <v>0.5726283641916395</v>
      </c>
      <c r="F17" s="179"/>
    </row>
    <row r="18" spans="1:6" ht="14.25">
      <c r="A18" s="180"/>
      <c r="B18" s="111" t="s">
        <v>117</v>
      </c>
      <c r="C18" s="125">
        <f t="shared" si="1"/>
        <v>19500</v>
      </c>
      <c r="D18" s="144">
        <v>390</v>
      </c>
      <c r="E18" s="182">
        <f t="shared" si="0"/>
        <v>0.5726283641916395</v>
      </c>
      <c r="F18" s="179"/>
    </row>
    <row r="19" spans="1:6" ht="14.25">
      <c r="A19" s="180"/>
      <c r="B19" s="111" t="s">
        <v>142</v>
      </c>
      <c r="C19" s="125">
        <f t="shared" si="1"/>
        <v>19500</v>
      </c>
      <c r="D19" s="144">
        <v>390</v>
      </c>
      <c r="E19" s="182">
        <f t="shared" si="0"/>
        <v>0.5726283641916395</v>
      </c>
      <c r="F19" s="179"/>
    </row>
    <row r="20" spans="1:6" ht="14.25">
      <c r="A20" s="180"/>
      <c r="B20" s="111" t="s">
        <v>161</v>
      </c>
      <c r="C20" s="125">
        <f t="shared" si="1"/>
        <v>19500</v>
      </c>
      <c r="D20" s="144">
        <v>390</v>
      </c>
      <c r="E20" s="182">
        <f t="shared" si="0"/>
        <v>0.5726283641916395</v>
      </c>
      <c r="F20" s="179"/>
    </row>
    <row r="21" spans="1:6" ht="14.25">
      <c r="A21" s="141" t="s">
        <v>180</v>
      </c>
      <c r="B21" s="108" t="s">
        <v>181</v>
      </c>
      <c r="C21" s="118">
        <f t="shared" si="1"/>
        <v>17250</v>
      </c>
      <c r="D21" s="145">
        <v>345</v>
      </c>
      <c r="E21" s="178">
        <f t="shared" si="0"/>
        <v>0.5065558606310658</v>
      </c>
      <c r="F21" s="179"/>
    </row>
    <row r="22" spans="1:6" ht="14.25">
      <c r="A22" s="141" t="s">
        <v>121</v>
      </c>
      <c r="B22" s="108" t="s">
        <v>122</v>
      </c>
      <c r="C22" s="118">
        <f t="shared" si="1"/>
        <v>18500</v>
      </c>
      <c r="D22" s="145">
        <v>370</v>
      </c>
      <c r="E22" s="178">
        <f t="shared" si="0"/>
        <v>0.5432628070536067</v>
      </c>
      <c r="F22" s="179"/>
    </row>
    <row r="23" spans="1:6" ht="14.25">
      <c r="A23" s="184" t="s">
        <v>143</v>
      </c>
      <c r="B23" s="185" t="s">
        <v>128</v>
      </c>
      <c r="C23" s="121">
        <f t="shared" si="1"/>
        <v>18500</v>
      </c>
      <c r="D23" s="146">
        <v>370</v>
      </c>
      <c r="E23" s="186">
        <f t="shared" si="0"/>
        <v>0.5432628070536067</v>
      </c>
      <c r="F23" s="179"/>
    </row>
    <row r="24" spans="1:5" ht="12.75">
      <c r="A24" s="96" t="s">
        <v>171</v>
      </c>
      <c r="E24" s="181"/>
    </row>
    <row r="25" spans="1:5" ht="12.75">
      <c r="A25" s="96" t="s">
        <v>211</v>
      </c>
      <c r="E25" s="181"/>
    </row>
    <row r="26" spans="1:2" ht="12.75">
      <c r="A26" s="191" t="s">
        <v>222</v>
      </c>
      <c r="B26" s="192">
        <v>681.07</v>
      </c>
    </row>
    <row r="34" ht="12.75">
      <c r="D34" s="187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A20" sqref="A20"/>
    </sheetView>
  </sheetViews>
  <sheetFormatPr defaultColWidth="11.421875" defaultRowHeight="12.75"/>
  <cols>
    <col min="1" max="1" width="42.00390625" style="28" customWidth="1"/>
    <col min="2" max="2" width="17.8515625" style="28" customWidth="1"/>
    <col min="3" max="3" width="16.00390625" style="28" customWidth="1"/>
    <col min="4" max="4" width="18.8515625" style="83" customWidth="1"/>
    <col min="5" max="6" width="13.28125" style="2" customWidth="1"/>
    <col min="7" max="16384" width="11.421875" style="2" customWidth="1"/>
  </cols>
  <sheetData>
    <row r="1" spans="1:4" ht="12.75">
      <c r="A1" s="290" t="s">
        <v>108</v>
      </c>
      <c r="B1" s="290"/>
      <c r="C1" s="290"/>
      <c r="D1" s="290"/>
    </row>
    <row r="2" spans="1:7" ht="15" customHeight="1">
      <c r="A2" s="291" t="s">
        <v>151</v>
      </c>
      <c r="B2" s="291"/>
      <c r="C2" s="291"/>
      <c r="D2" s="291"/>
      <c r="E2" s="4"/>
      <c r="F2" s="4"/>
      <c r="G2" s="3"/>
    </row>
    <row r="3" spans="1:7" ht="15" customHeight="1">
      <c r="A3" s="292" t="s">
        <v>167</v>
      </c>
      <c r="B3" s="292"/>
      <c r="C3" s="292"/>
      <c r="D3" s="292"/>
      <c r="E3" s="48"/>
      <c r="F3" s="48"/>
      <c r="G3" s="3"/>
    </row>
    <row r="4" spans="1:7" ht="15" customHeight="1">
      <c r="A4" s="293" t="s">
        <v>212</v>
      </c>
      <c r="B4" s="294"/>
      <c r="C4" s="294"/>
      <c r="D4" s="294"/>
      <c r="F4" s="4"/>
      <c r="G4" s="3"/>
    </row>
    <row r="5" spans="1:7" ht="15" customHeight="1">
      <c r="A5" s="233"/>
      <c r="B5" s="82"/>
      <c r="C5" s="82"/>
      <c r="F5" s="4"/>
      <c r="G5" s="3"/>
    </row>
    <row r="6" spans="1:7" ht="15" customHeight="1">
      <c r="A6" s="296" t="s">
        <v>30</v>
      </c>
      <c r="B6" s="296"/>
      <c r="C6" s="296"/>
      <c r="D6" s="296"/>
      <c r="E6" s="5"/>
      <c r="F6" s="5"/>
      <c r="G6" s="3"/>
    </row>
    <row r="7" spans="1:7" ht="15" customHeight="1">
      <c r="A7" s="297" t="s">
        <v>37</v>
      </c>
      <c r="B7" s="299" t="s">
        <v>35</v>
      </c>
      <c r="C7" s="301" t="s">
        <v>169</v>
      </c>
      <c r="D7" s="303" t="s">
        <v>168</v>
      </c>
      <c r="E7" s="1"/>
      <c r="F7" s="1"/>
      <c r="G7" s="1"/>
    </row>
    <row r="8" spans="1:7" ht="15" customHeight="1">
      <c r="A8" s="298"/>
      <c r="B8" s="300"/>
      <c r="C8" s="302"/>
      <c r="D8" s="304"/>
      <c r="E8" s="1"/>
      <c r="F8" s="1"/>
      <c r="G8" s="1"/>
    </row>
    <row r="9" spans="1:7" ht="15" customHeight="1">
      <c r="A9" s="113" t="s">
        <v>31</v>
      </c>
      <c r="B9" s="84" t="s">
        <v>36</v>
      </c>
      <c r="C9" s="188" t="s">
        <v>145</v>
      </c>
      <c r="D9" s="178" t="s">
        <v>145</v>
      </c>
      <c r="E9" s="107"/>
      <c r="G9" s="1"/>
    </row>
    <row r="10" spans="1:7" ht="15" customHeight="1">
      <c r="A10" s="114" t="s">
        <v>32</v>
      </c>
      <c r="B10" s="85" t="s">
        <v>36</v>
      </c>
      <c r="C10" s="229" t="s">
        <v>145</v>
      </c>
      <c r="D10" s="182" t="s">
        <v>145</v>
      </c>
      <c r="E10" s="107"/>
      <c r="G10" s="1"/>
    </row>
    <row r="11" spans="1:14" ht="15" customHeight="1">
      <c r="A11" s="114" t="s">
        <v>33</v>
      </c>
      <c r="B11" s="85" t="s">
        <v>36</v>
      </c>
      <c r="C11" s="229" t="s">
        <v>145</v>
      </c>
      <c r="D11" s="182" t="s">
        <v>145</v>
      </c>
      <c r="E11" s="107"/>
      <c r="F11" s="98"/>
      <c r="G11" s="98"/>
      <c r="H11" s="98"/>
      <c r="I11" s="98"/>
      <c r="K11" s="98"/>
      <c r="L11" s="98"/>
      <c r="M11" s="98"/>
      <c r="N11" s="99"/>
    </row>
    <row r="12" spans="1:14" ht="15" customHeight="1">
      <c r="A12" s="114" t="s">
        <v>38</v>
      </c>
      <c r="B12" s="85" t="s">
        <v>36</v>
      </c>
      <c r="C12" s="229" t="s">
        <v>145</v>
      </c>
      <c r="D12" s="182" t="s">
        <v>145</v>
      </c>
      <c r="E12" s="107"/>
      <c r="F12" s="98"/>
      <c r="G12" s="98"/>
      <c r="H12" s="98"/>
      <c r="I12" s="98"/>
      <c r="K12" s="98"/>
      <c r="L12" s="98"/>
      <c r="M12" s="100"/>
      <c r="N12" s="101"/>
    </row>
    <row r="13" spans="1:14" ht="15" customHeight="1">
      <c r="A13" s="115" t="s">
        <v>34</v>
      </c>
      <c r="B13" s="86" t="s">
        <v>36</v>
      </c>
      <c r="C13" s="250" t="s">
        <v>145</v>
      </c>
      <c r="D13" s="186" t="s">
        <v>145</v>
      </c>
      <c r="E13" s="107"/>
      <c r="F13" s="98"/>
      <c r="G13" s="98"/>
      <c r="H13" s="98"/>
      <c r="I13" s="98"/>
      <c r="K13" s="98"/>
      <c r="L13" s="98"/>
      <c r="M13" s="100"/>
      <c r="N13" s="102"/>
    </row>
    <row r="14" spans="1:14" ht="15" customHeight="1">
      <c r="A14" s="109" t="s">
        <v>72</v>
      </c>
      <c r="B14" s="109"/>
      <c r="C14" s="109"/>
      <c r="D14" s="81"/>
      <c r="G14" s="98"/>
      <c r="H14" s="98"/>
      <c r="I14" s="98"/>
      <c r="K14" s="98"/>
      <c r="L14" s="98"/>
      <c r="M14" s="100"/>
      <c r="N14" s="98"/>
    </row>
    <row r="15" spans="1:14" ht="15" customHeight="1">
      <c r="A15" s="116" t="s">
        <v>73</v>
      </c>
      <c r="B15" s="117" t="s">
        <v>173</v>
      </c>
      <c r="C15" s="118">
        <v>7320</v>
      </c>
      <c r="D15" s="249">
        <f>C15/B19</f>
        <v>10.747793912520004</v>
      </c>
      <c r="E15" s="107"/>
      <c r="F15" s="1"/>
      <c r="G15" s="98"/>
      <c r="H15" s="98"/>
      <c r="I15" s="98"/>
      <c r="J15" s="98"/>
      <c r="K15" s="98"/>
      <c r="L15" s="98"/>
      <c r="M15" s="100"/>
      <c r="N15" s="102"/>
    </row>
    <row r="16" spans="1:14" ht="15" customHeight="1">
      <c r="A16" s="119" t="s">
        <v>174</v>
      </c>
      <c r="B16" s="120" t="s">
        <v>172</v>
      </c>
      <c r="C16" s="121">
        <v>13050</v>
      </c>
      <c r="D16" s="122">
        <f>C16/B19</f>
        <v>19.1610260325664</v>
      </c>
      <c r="E16" s="107"/>
      <c r="F16" s="1"/>
      <c r="G16" s="98"/>
      <c r="H16" s="98"/>
      <c r="I16" s="98"/>
      <c r="J16" s="98"/>
      <c r="K16" s="98"/>
      <c r="L16" s="98"/>
      <c r="M16" s="100"/>
      <c r="N16" s="102"/>
    </row>
    <row r="17" spans="1:7" ht="15" customHeight="1">
      <c r="A17" s="295" t="s">
        <v>170</v>
      </c>
      <c r="B17" s="295"/>
      <c r="C17" s="295"/>
      <c r="D17" s="87"/>
      <c r="E17" s="1"/>
      <c r="F17" s="1" t="s">
        <v>132</v>
      </c>
      <c r="G17" s="1"/>
    </row>
    <row r="18" spans="1:7" ht="15" customHeight="1">
      <c r="A18" s="103" t="s">
        <v>179</v>
      </c>
      <c r="B18" s="103"/>
      <c r="C18" s="103"/>
      <c r="D18" s="87"/>
      <c r="E18" s="1"/>
      <c r="F18" s="1"/>
      <c r="G18" s="1"/>
    </row>
    <row r="19" spans="1:7" ht="15" customHeight="1">
      <c r="A19" s="94" t="s">
        <v>221</v>
      </c>
      <c r="B19" s="192">
        <f>681.07</f>
        <v>681.07</v>
      </c>
      <c r="C19" s="97"/>
      <c r="D19" s="87"/>
      <c r="E19" s="1"/>
      <c r="F19" s="1"/>
      <c r="G19" s="3"/>
    </row>
    <row r="20" spans="1:7" ht="12.75">
      <c r="A20" s="30"/>
      <c r="B20" s="30"/>
      <c r="C20" s="30"/>
      <c r="D20" s="88"/>
      <c r="E20" s="3"/>
      <c r="F20" s="3"/>
      <c r="G20" s="3"/>
    </row>
    <row r="21" spans="1:7" ht="12.75">
      <c r="A21" s="30"/>
      <c r="B21" s="30"/>
      <c r="C21" s="30"/>
      <c r="D21" s="88"/>
      <c r="E21" s="3"/>
      <c r="F21" s="3"/>
      <c r="G21" s="3"/>
    </row>
    <row r="22" spans="1:7" ht="12.75">
      <c r="A22" s="89"/>
      <c r="B22" s="89"/>
      <c r="C22" s="89"/>
      <c r="D22" s="90"/>
      <c r="E22" s="3"/>
      <c r="F22" s="3"/>
      <c r="G22" s="3"/>
    </row>
    <row r="45" ht="12.75">
      <c r="D45" s="91"/>
    </row>
  </sheetData>
  <sheetProtection/>
  <mergeCells count="10">
    <mergeCell ref="A1:D1"/>
    <mergeCell ref="A2:D2"/>
    <mergeCell ref="A3:D3"/>
    <mergeCell ref="A4:D4"/>
    <mergeCell ref="A17:C17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91" r:id="rId1"/>
  <headerFooter>
    <oddHeader>&amp;LODEPA</oddHeader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1"/>
  <sheetViews>
    <sheetView view="pageBreakPreview" zoomScaleSheetLayoutView="100" zoomScalePageLayoutView="0" workbookViewId="0" topLeftCell="A1">
      <selection activeCell="A18" sqref="A18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35"/>
      <c r="B1" s="35" t="s">
        <v>165</v>
      </c>
      <c r="C1" s="36"/>
    </row>
    <row r="2" spans="1:3" ht="12.75">
      <c r="A2" s="37"/>
      <c r="B2" s="33"/>
      <c r="C2" s="37" t="s">
        <v>0</v>
      </c>
    </row>
    <row r="3" spans="1:3" ht="21" customHeight="1">
      <c r="A3" s="38"/>
      <c r="B3" s="32" t="s">
        <v>125</v>
      </c>
      <c r="C3" s="39">
        <v>3</v>
      </c>
    </row>
    <row r="4" spans="1:3" ht="21" customHeight="1">
      <c r="A4" s="40" t="s">
        <v>104</v>
      </c>
      <c r="B4" s="32"/>
      <c r="C4" s="41"/>
    </row>
    <row r="5" spans="1:3" ht="21" customHeight="1">
      <c r="A5" s="38">
        <v>1</v>
      </c>
      <c r="B5" s="32" t="s">
        <v>22</v>
      </c>
      <c r="C5" s="39">
        <v>4</v>
      </c>
    </row>
    <row r="6" spans="1:3" ht="21" customHeight="1">
      <c r="A6" s="38">
        <v>2</v>
      </c>
      <c r="B6" s="42" t="s">
        <v>23</v>
      </c>
      <c r="C6" s="39">
        <v>5</v>
      </c>
    </row>
    <row r="7" spans="1:3" ht="18.75" customHeight="1">
      <c r="A7" s="38">
        <v>3</v>
      </c>
      <c r="B7" s="42" t="s">
        <v>144</v>
      </c>
      <c r="C7" s="39">
        <v>6</v>
      </c>
    </row>
    <row r="8" spans="1:3" ht="21" customHeight="1">
      <c r="A8" s="38">
        <v>4</v>
      </c>
      <c r="B8" s="42" t="s">
        <v>74</v>
      </c>
      <c r="C8" s="39">
        <v>7</v>
      </c>
    </row>
    <row r="9" spans="1:3" ht="21" customHeight="1">
      <c r="A9" s="38">
        <v>5</v>
      </c>
      <c r="B9" s="42" t="s">
        <v>154</v>
      </c>
      <c r="C9" s="93">
        <v>12</v>
      </c>
    </row>
    <row r="10" spans="1:3" ht="21" customHeight="1">
      <c r="A10" s="38">
        <v>6</v>
      </c>
      <c r="B10" s="42" t="s">
        <v>150</v>
      </c>
      <c r="C10" s="39">
        <v>13</v>
      </c>
    </row>
    <row r="11" spans="1:3" ht="21" customHeight="1">
      <c r="A11" s="38">
        <v>7</v>
      </c>
      <c r="B11" s="42" t="s">
        <v>149</v>
      </c>
      <c r="C11" s="39">
        <v>14</v>
      </c>
    </row>
    <row r="12" spans="1:3" ht="24" customHeight="1">
      <c r="A12" s="40" t="s">
        <v>103</v>
      </c>
      <c r="B12" s="42"/>
      <c r="C12" s="43"/>
    </row>
    <row r="13" spans="1:3" ht="33" customHeight="1">
      <c r="A13" s="38">
        <v>1</v>
      </c>
      <c r="B13" s="44" t="s">
        <v>135</v>
      </c>
      <c r="C13" s="39">
        <v>8</v>
      </c>
    </row>
    <row r="14" spans="1:3" ht="33" customHeight="1">
      <c r="A14" s="38">
        <v>2</v>
      </c>
      <c r="B14" s="44" t="s">
        <v>133</v>
      </c>
      <c r="C14" s="39">
        <v>9</v>
      </c>
    </row>
    <row r="15" spans="1:3" ht="33" customHeight="1">
      <c r="A15" s="38">
        <v>3</v>
      </c>
      <c r="B15" s="44" t="s">
        <v>134</v>
      </c>
      <c r="C15" s="39">
        <v>10</v>
      </c>
    </row>
    <row r="16" spans="1:3" ht="33" customHeight="1">
      <c r="A16" s="38">
        <v>4</v>
      </c>
      <c r="B16" s="44" t="s">
        <v>155</v>
      </c>
      <c r="C16" s="39">
        <v>11</v>
      </c>
    </row>
    <row r="17" spans="1:3" ht="12.75">
      <c r="A17" s="33"/>
      <c r="B17" s="45"/>
      <c r="C17" s="46"/>
    </row>
    <row r="18" spans="1:3" ht="10.5" customHeight="1">
      <c r="A18" s="33"/>
      <c r="B18" s="33"/>
      <c r="C18" s="47"/>
    </row>
    <row r="19" spans="1:3" ht="26.25" customHeight="1">
      <c r="A19" s="258" t="s">
        <v>79</v>
      </c>
      <c r="B19" s="258"/>
      <c r="C19" s="258"/>
    </row>
    <row r="20" spans="1:3" ht="18" customHeight="1">
      <c r="A20" s="48" t="s">
        <v>80</v>
      </c>
      <c r="B20" s="49"/>
      <c r="C20" s="50"/>
    </row>
    <row r="21" spans="1:3" ht="21.75" customHeight="1">
      <c r="A21" s="48" t="s">
        <v>109</v>
      </c>
      <c r="B21" s="51"/>
      <c r="C21" s="48"/>
    </row>
    <row r="22" ht="12.75">
      <c r="C22" s="48"/>
    </row>
    <row r="23" ht="12.75">
      <c r="C23" s="48"/>
    </row>
    <row r="41" ht="11.25">
      <c r="D41" s="24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F13" sqref="F13"/>
    </sheetView>
  </sheetViews>
  <sheetFormatPr defaultColWidth="11.421875" defaultRowHeight="12.75"/>
  <sheetData>
    <row r="1" spans="1:9" ht="12.75">
      <c r="A1" s="259" t="s">
        <v>125</v>
      </c>
      <c r="B1" s="259"/>
      <c r="C1" s="259"/>
      <c r="D1" s="259"/>
      <c r="E1" s="259"/>
      <c r="F1" s="259"/>
      <c r="G1" s="259"/>
      <c r="H1" s="259"/>
      <c r="I1" s="259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28"/>
      <c r="B3" s="28"/>
      <c r="C3" s="28"/>
      <c r="D3" s="28"/>
      <c r="E3" s="28"/>
      <c r="F3" s="28"/>
      <c r="G3" s="28"/>
      <c r="H3" s="28"/>
      <c r="I3" s="28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2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8"/>
      <c r="B6" s="28"/>
      <c r="C6" s="28"/>
      <c r="D6" s="28"/>
      <c r="E6" s="28"/>
      <c r="F6" s="28"/>
      <c r="G6" s="28"/>
      <c r="H6" s="28"/>
      <c r="I6" s="28"/>
    </row>
    <row r="7" spans="1:9" ht="12.75">
      <c r="A7" s="28"/>
      <c r="B7" s="28"/>
      <c r="C7" s="28"/>
      <c r="D7" s="28"/>
      <c r="E7" s="28"/>
      <c r="F7" s="28"/>
      <c r="G7" s="28"/>
      <c r="H7" s="28"/>
      <c r="I7" s="28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1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9"/>
  <sheetViews>
    <sheetView showZeros="0" view="pageBreakPreview" zoomScaleSheetLayoutView="100" zoomScalePageLayoutView="0" workbookViewId="0" topLeftCell="A1">
      <selection activeCell="A40" sqref="A40:IV40"/>
    </sheetView>
  </sheetViews>
  <sheetFormatPr defaultColWidth="11.421875" defaultRowHeight="12.75"/>
  <cols>
    <col min="1" max="1" width="51.28125" style="218" customWidth="1"/>
    <col min="2" max="4" width="11.7109375" style="218" bestFit="1" customWidth="1"/>
    <col min="5" max="5" width="14.8515625" style="218" customWidth="1"/>
    <col min="6" max="6" width="6.8515625" style="218" customWidth="1"/>
    <col min="7" max="7" width="11.7109375" style="218" bestFit="1" customWidth="1"/>
    <col min="8" max="8" width="10.421875" style="218" customWidth="1"/>
    <col min="9" max="9" width="11.7109375" style="218" bestFit="1" customWidth="1"/>
    <col min="10" max="10" width="14.421875" style="218" customWidth="1"/>
    <col min="11" max="11" width="11.421875" style="217" customWidth="1"/>
    <col min="12" max="16384" width="11.421875" style="218" customWidth="1"/>
  </cols>
  <sheetData>
    <row r="1" spans="1:11" s="195" customFormat="1" ht="19.5" customHeight="1" thickBot="1">
      <c r="A1" s="261" t="s">
        <v>206</v>
      </c>
      <c r="B1" s="261"/>
      <c r="C1" s="261"/>
      <c r="D1" s="261"/>
      <c r="E1" s="261"/>
      <c r="F1" s="261"/>
      <c r="G1" s="261"/>
      <c r="H1" s="261"/>
      <c r="I1" s="261"/>
      <c r="J1" s="261"/>
      <c r="K1" s="193"/>
    </row>
    <row r="2" spans="1:11" s="195" customFormat="1" ht="19.5" customHeight="1">
      <c r="A2" s="262" t="s">
        <v>183</v>
      </c>
      <c r="B2" s="263"/>
      <c r="C2" s="263"/>
      <c r="D2" s="263"/>
      <c r="E2" s="263"/>
      <c r="F2" s="263"/>
      <c r="G2" s="263"/>
      <c r="H2" s="263"/>
      <c r="I2" s="263"/>
      <c r="J2" s="264"/>
      <c r="K2" s="193"/>
    </row>
    <row r="3" spans="1:19" s="203" customFormat="1" ht="12.75">
      <c r="A3" s="200"/>
      <c r="B3" s="265" t="s">
        <v>3</v>
      </c>
      <c r="C3" s="265"/>
      <c r="D3" s="265"/>
      <c r="E3" s="265"/>
      <c r="F3" s="197"/>
      <c r="G3" s="265" t="s">
        <v>209</v>
      </c>
      <c r="H3" s="265"/>
      <c r="I3" s="265"/>
      <c r="J3" s="265"/>
      <c r="K3" s="220"/>
      <c r="L3" s="220"/>
      <c r="M3" s="220"/>
      <c r="N3" s="215"/>
      <c r="O3" s="215"/>
      <c r="P3" s="221"/>
      <c r="Q3" s="221"/>
      <c r="R3" s="221"/>
      <c r="S3" s="215"/>
    </row>
    <row r="4" spans="1:11" s="195" customFormat="1" ht="19.5" customHeight="1">
      <c r="A4" s="200" t="s">
        <v>139</v>
      </c>
      <c r="B4" s="267">
        <v>2015</v>
      </c>
      <c r="C4" s="269" t="s">
        <v>218</v>
      </c>
      <c r="D4" s="269"/>
      <c r="E4" s="269"/>
      <c r="F4" s="197"/>
      <c r="G4" s="267">
        <v>2015</v>
      </c>
      <c r="H4" s="269" t="s">
        <v>218</v>
      </c>
      <c r="I4" s="269"/>
      <c r="J4" s="269"/>
      <c r="K4" s="198"/>
    </row>
    <row r="5" spans="1:11" s="223" customFormat="1" ht="12.75">
      <c r="A5" s="243"/>
      <c r="B5" s="268"/>
      <c r="C5" s="204">
        <v>2015</v>
      </c>
      <c r="D5" s="204">
        <v>2016</v>
      </c>
      <c r="E5" s="205" t="s">
        <v>195</v>
      </c>
      <c r="F5" s="206"/>
      <c r="G5" s="268"/>
      <c r="H5" s="204">
        <v>2015</v>
      </c>
      <c r="I5" s="204">
        <v>2016</v>
      </c>
      <c r="J5" s="205" t="s">
        <v>195</v>
      </c>
      <c r="K5" s="222"/>
    </row>
    <row r="6" spans="1:11" s="223" customFormat="1" ht="12.75">
      <c r="A6" s="200"/>
      <c r="B6" s="200"/>
      <c r="C6" s="207"/>
      <c r="D6" s="207"/>
      <c r="E6" s="197"/>
      <c r="F6" s="197"/>
      <c r="G6" s="200"/>
      <c r="H6" s="207"/>
      <c r="I6" s="207"/>
      <c r="J6" s="197"/>
      <c r="K6" s="201"/>
    </row>
    <row r="7" spans="1:11" s="223" customFormat="1" ht="12.75">
      <c r="A7" s="200" t="s">
        <v>196</v>
      </c>
      <c r="B7" s="200"/>
      <c r="C7" s="207"/>
      <c r="D7" s="207"/>
      <c r="E7" s="197"/>
      <c r="F7" s="197"/>
      <c r="G7" s="208">
        <v>1546776.4451400002</v>
      </c>
      <c r="H7" s="208">
        <v>666812.9781000001</v>
      </c>
      <c r="I7" s="208">
        <v>560798.45185</v>
      </c>
      <c r="J7" s="209">
        <v>-15.89868969738339</v>
      </c>
      <c r="K7" s="224"/>
    </row>
    <row r="8" spans="1:11" s="225" customFormat="1" ht="12.75">
      <c r="A8" s="200"/>
      <c r="B8" s="200"/>
      <c r="C8" s="207"/>
      <c r="D8" s="207"/>
      <c r="E8" s="197"/>
      <c r="F8" s="197"/>
      <c r="G8" s="200"/>
      <c r="H8" s="207"/>
      <c r="I8" s="207"/>
      <c r="J8" s="197"/>
      <c r="K8" s="210"/>
    </row>
    <row r="9" spans="1:11" s="195" customFormat="1" ht="12.75">
      <c r="A9" s="213" t="s">
        <v>4</v>
      </c>
      <c r="B9" s="213"/>
      <c r="C9" s="213"/>
      <c r="D9" s="213"/>
      <c r="E9" s="213"/>
      <c r="F9" s="213"/>
      <c r="G9" s="213">
        <v>979017.4766299999</v>
      </c>
      <c r="H9" s="213">
        <v>413001.6516900001</v>
      </c>
      <c r="I9" s="213">
        <v>319088.06094</v>
      </c>
      <c r="J9" s="209">
        <v>-22.739277280298097</v>
      </c>
      <c r="K9" s="193"/>
    </row>
    <row r="10" spans="1:11" s="195" customFormat="1" ht="12.75">
      <c r="A10" s="127"/>
      <c r="B10" s="226"/>
      <c r="C10" s="212"/>
      <c r="D10" s="196"/>
      <c r="E10" s="212"/>
      <c r="F10" s="212"/>
      <c r="G10" s="212"/>
      <c r="H10" s="196"/>
      <c r="I10" s="244"/>
      <c r="J10" s="214"/>
      <c r="K10" s="193"/>
    </row>
    <row r="11" spans="1:11" s="195" customFormat="1" ht="12.75">
      <c r="A11" s="215" t="s">
        <v>5</v>
      </c>
      <c r="B11" s="216">
        <v>1272249.8750134</v>
      </c>
      <c r="C11" s="216">
        <v>491351.7840516</v>
      </c>
      <c r="D11" s="216">
        <v>318137.89141320006</v>
      </c>
      <c r="E11" s="209">
        <v>-35.25252136261902</v>
      </c>
      <c r="F11" s="216"/>
      <c r="G11" s="216">
        <v>520424.63205</v>
      </c>
      <c r="H11" s="216">
        <v>212601.07587000003</v>
      </c>
      <c r="I11" s="216">
        <v>109222.34360000001</v>
      </c>
      <c r="J11" s="209">
        <v>-48.625686322120686</v>
      </c>
      <c r="K11" s="193"/>
    </row>
    <row r="12" spans="1:11" s="195" customFormat="1" ht="12.75">
      <c r="A12" s="127" t="s">
        <v>6</v>
      </c>
      <c r="B12" s="245">
        <v>616934.6139260001</v>
      </c>
      <c r="C12" s="245">
        <v>181273.2371692</v>
      </c>
      <c r="D12" s="245">
        <v>137727.67246310003</v>
      </c>
      <c r="E12" s="214">
        <v>-24.022059398351587</v>
      </c>
      <c r="F12" s="245"/>
      <c r="G12" s="245">
        <v>206658.26518000007</v>
      </c>
      <c r="H12" s="245">
        <v>64248.10586</v>
      </c>
      <c r="I12" s="245">
        <v>34971.63065</v>
      </c>
      <c r="J12" s="214">
        <v>-45.56784175675931</v>
      </c>
      <c r="K12" s="193"/>
    </row>
    <row r="13" spans="1:11" s="195" customFormat="1" ht="12.75">
      <c r="A13" s="127" t="s">
        <v>7</v>
      </c>
      <c r="B13" s="245">
        <v>128972.995</v>
      </c>
      <c r="C13" s="245">
        <v>69649.31</v>
      </c>
      <c r="D13" s="245">
        <v>55173.0476748</v>
      </c>
      <c r="E13" s="214">
        <v>-20.784502136776368</v>
      </c>
      <c r="F13" s="245"/>
      <c r="G13" s="245">
        <v>51322.41415999999</v>
      </c>
      <c r="H13" s="245">
        <v>28062.318809999997</v>
      </c>
      <c r="I13" s="245">
        <v>17864.337789999998</v>
      </c>
      <c r="J13" s="214">
        <v>-36.34047880735341</v>
      </c>
      <c r="K13" s="193"/>
    </row>
    <row r="14" spans="1:11" s="195" customFormat="1" ht="12.75">
      <c r="A14" s="127" t="s">
        <v>187</v>
      </c>
      <c r="B14" s="245">
        <v>75490.7325</v>
      </c>
      <c r="C14" s="245">
        <v>33636.027</v>
      </c>
      <c r="D14" s="245">
        <v>28463.33</v>
      </c>
      <c r="E14" s="214">
        <v>-15.378442287491325</v>
      </c>
      <c r="F14" s="245"/>
      <c r="G14" s="245">
        <v>27816.39906</v>
      </c>
      <c r="H14" s="245">
        <v>13866.63548</v>
      </c>
      <c r="I14" s="245">
        <v>9310.39746</v>
      </c>
      <c r="J14" s="214">
        <v>-32.85755961906919</v>
      </c>
      <c r="K14" s="193"/>
    </row>
    <row r="15" spans="1:11" s="195" customFormat="1" ht="12.75">
      <c r="A15" s="127" t="s">
        <v>123</v>
      </c>
      <c r="B15" s="245">
        <v>56053.3003908</v>
      </c>
      <c r="C15" s="245">
        <v>31333.2983908</v>
      </c>
      <c r="D15" s="245">
        <v>14722.274</v>
      </c>
      <c r="E15" s="214">
        <v>-53.01396675071171</v>
      </c>
      <c r="F15" s="245"/>
      <c r="G15" s="245">
        <v>29177.487960000002</v>
      </c>
      <c r="H15" s="245">
        <v>16520.34413</v>
      </c>
      <c r="I15" s="245">
        <v>6337.68645</v>
      </c>
      <c r="J15" s="214">
        <v>-61.63707971136556</v>
      </c>
      <c r="K15" s="193"/>
    </row>
    <row r="16" spans="1:11" s="195" customFormat="1" ht="12.75">
      <c r="A16" s="127" t="s">
        <v>188</v>
      </c>
      <c r="B16" s="245">
        <v>149928.04674309999</v>
      </c>
      <c r="C16" s="245">
        <v>64728.57915</v>
      </c>
      <c r="D16" s="245">
        <v>43240.2235192</v>
      </c>
      <c r="E16" s="214">
        <v>-33.197632194279365</v>
      </c>
      <c r="F16" s="245"/>
      <c r="G16" s="245">
        <v>76947.67143999999</v>
      </c>
      <c r="H16" s="245">
        <v>33956.15714</v>
      </c>
      <c r="I16" s="245">
        <v>18013.220370000003</v>
      </c>
      <c r="J16" s="214">
        <v>-46.9515343101631</v>
      </c>
      <c r="K16" s="193"/>
    </row>
    <row r="17" spans="1:11" s="195" customFormat="1" ht="12.75">
      <c r="A17" s="127" t="s">
        <v>8</v>
      </c>
      <c r="B17" s="245">
        <v>244870.1864535</v>
      </c>
      <c r="C17" s="245">
        <v>110731.33234159998</v>
      </c>
      <c r="D17" s="245">
        <v>38811.3437561</v>
      </c>
      <c r="E17" s="214">
        <v>-64.94998937033543</v>
      </c>
      <c r="F17" s="245"/>
      <c r="G17" s="245">
        <v>128502.39424999998</v>
      </c>
      <c r="H17" s="245">
        <v>55947.51445000002</v>
      </c>
      <c r="I17" s="245">
        <v>22725.07088</v>
      </c>
      <c r="J17" s="214">
        <v>-59.38144687319529</v>
      </c>
      <c r="K17" s="193"/>
    </row>
    <row r="18" spans="1:11" s="195" customFormat="1" ht="12.75">
      <c r="A18" s="127"/>
      <c r="B18" s="212"/>
      <c r="C18" s="212"/>
      <c r="D18" s="212"/>
      <c r="E18" s="214"/>
      <c r="F18" s="212"/>
      <c r="G18" s="212"/>
      <c r="H18" s="212"/>
      <c r="I18" s="246"/>
      <c r="J18" s="214"/>
      <c r="K18" s="193"/>
    </row>
    <row r="19" spans="1:11" s="195" customFormat="1" ht="14.25">
      <c r="A19" s="215" t="s">
        <v>202</v>
      </c>
      <c r="B19" s="216">
        <v>44371.7200605</v>
      </c>
      <c r="C19" s="216">
        <v>22344.6526553</v>
      </c>
      <c r="D19" s="216">
        <v>23248.6513489</v>
      </c>
      <c r="E19" s="209">
        <v>4.0457048384038075</v>
      </c>
      <c r="F19" s="216"/>
      <c r="G19" s="216">
        <v>311338.83919999993</v>
      </c>
      <c r="H19" s="216">
        <v>134083.43513</v>
      </c>
      <c r="I19" s="216">
        <v>125742.22605</v>
      </c>
      <c r="J19" s="209">
        <v>-6.220909444863793</v>
      </c>
      <c r="K19" s="193"/>
    </row>
    <row r="20" spans="1:11" s="195" customFormat="1" ht="12.75">
      <c r="A20" s="127" t="s">
        <v>9</v>
      </c>
      <c r="B20" s="247">
        <v>8953.2197242</v>
      </c>
      <c r="C20" s="245">
        <v>5038.4226794999995</v>
      </c>
      <c r="D20" s="245">
        <v>4637.2164784</v>
      </c>
      <c r="E20" s="214">
        <v>-7.962932580714224</v>
      </c>
      <c r="F20" s="247"/>
      <c r="G20" s="245">
        <v>73583.92258</v>
      </c>
      <c r="H20" s="245">
        <v>43417.585810000004</v>
      </c>
      <c r="I20" s="245">
        <v>36383.73039</v>
      </c>
      <c r="J20" s="214">
        <v>-16.200475656985873</v>
      </c>
      <c r="K20" s="193"/>
    </row>
    <row r="21" spans="1:11" s="195" customFormat="1" ht="12.75">
      <c r="A21" s="127" t="s">
        <v>10</v>
      </c>
      <c r="B21" s="247">
        <v>5610.4968902</v>
      </c>
      <c r="C21" s="245">
        <v>2810.6665594</v>
      </c>
      <c r="D21" s="245">
        <v>3194.7128108999996</v>
      </c>
      <c r="E21" s="214">
        <v>13.663885181100326</v>
      </c>
      <c r="F21" s="245"/>
      <c r="G21" s="245">
        <v>87194.62684999997</v>
      </c>
      <c r="H21" s="245">
        <v>29780.547639999997</v>
      </c>
      <c r="I21" s="245">
        <v>33707.436910000004</v>
      </c>
      <c r="J21" s="214">
        <v>13.186088172285906</v>
      </c>
      <c r="K21" s="193"/>
    </row>
    <row r="22" spans="1:11" s="195" customFormat="1" ht="12.75">
      <c r="A22" s="127" t="s">
        <v>11</v>
      </c>
      <c r="B22" s="247">
        <v>7727.107729400001</v>
      </c>
      <c r="C22" s="245">
        <v>3393.6037281</v>
      </c>
      <c r="D22" s="245">
        <v>3809.9793068999998</v>
      </c>
      <c r="E22" s="214">
        <v>12.269422483016854</v>
      </c>
      <c r="F22" s="245"/>
      <c r="G22" s="245">
        <v>68257.78105</v>
      </c>
      <c r="H22" s="245">
        <v>22280.183879999997</v>
      </c>
      <c r="I22" s="245">
        <v>22350.428330000002</v>
      </c>
      <c r="J22" s="214">
        <v>0.31527769419830065</v>
      </c>
      <c r="K22" s="193"/>
    </row>
    <row r="23" spans="1:11" s="195" customFormat="1" ht="12.75">
      <c r="A23" s="127" t="s">
        <v>12</v>
      </c>
      <c r="B23" s="247">
        <v>22080.895716700004</v>
      </c>
      <c r="C23" s="245">
        <v>11101.959688300001</v>
      </c>
      <c r="D23" s="245">
        <v>11606.7427527</v>
      </c>
      <c r="E23" s="214">
        <v>4.5467924454091815</v>
      </c>
      <c r="F23" s="245"/>
      <c r="G23" s="245">
        <v>82302.50872000001</v>
      </c>
      <c r="H23" s="245">
        <v>38605.1178</v>
      </c>
      <c r="I23" s="245">
        <v>33300.630419999994</v>
      </c>
      <c r="J23" s="214">
        <v>-13.740373510788785</v>
      </c>
      <c r="K23" s="193"/>
    </row>
    <row r="24" spans="1:11" s="195" customFormat="1" ht="12.75">
      <c r="A24" s="127"/>
      <c r="B24" s="245"/>
      <c r="C24" s="245"/>
      <c r="D24" s="245"/>
      <c r="E24" s="214"/>
      <c r="F24" s="245"/>
      <c r="G24" s="245"/>
      <c r="H24" s="245"/>
      <c r="I24" s="245"/>
      <c r="J24" s="214"/>
      <c r="K24" s="193"/>
    </row>
    <row r="25" spans="1:11" s="195" customFormat="1" ht="12.75">
      <c r="A25" s="215" t="s">
        <v>13</v>
      </c>
      <c r="B25" s="216">
        <v>2636.9202314</v>
      </c>
      <c r="C25" s="216">
        <v>1132.8485489</v>
      </c>
      <c r="D25" s="216">
        <v>1890.6873622000003</v>
      </c>
      <c r="E25" s="209">
        <v>66.89674573321071</v>
      </c>
      <c r="F25" s="216"/>
      <c r="G25" s="216">
        <v>109905.45378999999</v>
      </c>
      <c r="H25" s="216">
        <v>46909.094659999995</v>
      </c>
      <c r="I25" s="216">
        <v>63570.48181999999</v>
      </c>
      <c r="J25" s="209">
        <v>35.518458159900035</v>
      </c>
      <c r="K25" s="193"/>
    </row>
    <row r="26" spans="1:11" s="195" customFormat="1" ht="12.75">
      <c r="A26" s="127" t="s">
        <v>14</v>
      </c>
      <c r="B26" s="245">
        <v>1031.1599451000002</v>
      </c>
      <c r="C26" s="245">
        <v>391.69657200000006</v>
      </c>
      <c r="D26" s="245">
        <v>653.5577113</v>
      </c>
      <c r="E26" s="214">
        <v>66.85305872424127</v>
      </c>
      <c r="F26" s="245"/>
      <c r="G26" s="245">
        <v>15860.863420000003</v>
      </c>
      <c r="H26" s="245">
        <v>7007.201800000001</v>
      </c>
      <c r="I26" s="245">
        <v>9356.115259999999</v>
      </c>
      <c r="J26" s="214">
        <v>33.52141877803487</v>
      </c>
      <c r="K26" s="193"/>
    </row>
    <row r="27" spans="1:11" s="195" customFormat="1" ht="12.75">
      <c r="A27" s="127" t="s">
        <v>15</v>
      </c>
      <c r="B27" s="245">
        <v>180.03093479999998</v>
      </c>
      <c r="C27" s="245">
        <v>96.0788228</v>
      </c>
      <c r="D27" s="245">
        <v>97.78733629999998</v>
      </c>
      <c r="E27" s="214">
        <v>1.7782415002694876</v>
      </c>
      <c r="F27" s="245"/>
      <c r="G27" s="245">
        <v>55047.978769999994</v>
      </c>
      <c r="H27" s="245">
        <v>25599.208879999995</v>
      </c>
      <c r="I27" s="245">
        <v>34947.85361</v>
      </c>
      <c r="J27" s="214">
        <v>36.519272036191154</v>
      </c>
      <c r="K27" s="193"/>
    </row>
    <row r="28" spans="1:11" s="195" customFormat="1" ht="15" customHeight="1">
      <c r="A28" s="127" t="s">
        <v>189</v>
      </c>
      <c r="B28" s="245">
        <v>1425.7293514999997</v>
      </c>
      <c r="C28" s="245">
        <v>645.0731541</v>
      </c>
      <c r="D28" s="245">
        <v>1139.3423146000002</v>
      </c>
      <c r="E28" s="214">
        <v>76.62218732224252</v>
      </c>
      <c r="F28" s="245"/>
      <c r="G28" s="245">
        <v>38996.61159999999</v>
      </c>
      <c r="H28" s="245">
        <v>14302.683980000003</v>
      </c>
      <c r="I28" s="245">
        <v>19266.512949999997</v>
      </c>
      <c r="J28" s="214">
        <v>34.705576778044644</v>
      </c>
      <c r="K28" s="193"/>
    </row>
    <row r="29" spans="1:11" s="195" customFormat="1" ht="12.75">
      <c r="A29" s="127"/>
      <c r="B29" s="212"/>
      <c r="C29" s="212"/>
      <c r="D29" s="212"/>
      <c r="E29" s="214"/>
      <c r="F29" s="212"/>
      <c r="G29" s="212"/>
      <c r="H29" s="212"/>
      <c r="I29" s="245"/>
      <c r="J29" s="214"/>
      <c r="K29" s="193"/>
    </row>
    <row r="30" spans="1:11" s="195" customFormat="1" ht="12.75">
      <c r="A30" s="215" t="s">
        <v>190</v>
      </c>
      <c r="B30" s="216"/>
      <c r="C30" s="216"/>
      <c r="D30" s="216"/>
      <c r="E30" s="209"/>
      <c r="F30" s="216"/>
      <c r="G30" s="216">
        <v>37348.55159</v>
      </c>
      <c r="H30" s="216">
        <v>19408.046029999998</v>
      </c>
      <c r="I30" s="216">
        <v>20553.009470000005</v>
      </c>
      <c r="J30" s="209">
        <v>5.899426651349543</v>
      </c>
      <c r="K30" s="193"/>
    </row>
    <row r="31" spans="1:11" s="195" customFormat="1" ht="12.75">
      <c r="A31" s="248" t="s">
        <v>16</v>
      </c>
      <c r="B31" s="245">
        <v>803.3719527999999</v>
      </c>
      <c r="C31" s="245">
        <v>434.6363038999999</v>
      </c>
      <c r="D31" s="245">
        <v>370.8450184</v>
      </c>
      <c r="E31" s="214">
        <v>-14.67693446856589</v>
      </c>
      <c r="F31" s="245"/>
      <c r="G31" s="245">
        <v>16278.4009</v>
      </c>
      <c r="H31" s="245">
        <v>8446.234269999999</v>
      </c>
      <c r="I31" s="245">
        <v>8201.33985</v>
      </c>
      <c r="J31" s="214">
        <v>-2.8994509525959273</v>
      </c>
      <c r="K31" s="193"/>
    </row>
    <row r="32" spans="1:11" s="195" customFormat="1" ht="12.75">
      <c r="A32" s="127" t="s">
        <v>17</v>
      </c>
      <c r="B32" s="245">
        <v>7717.149266</v>
      </c>
      <c r="C32" s="245">
        <v>3952.9515326</v>
      </c>
      <c r="D32" s="245">
        <v>5039.917510599999</v>
      </c>
      <c r="E32" s="214">
        <v>27.49757918951923</v>
      </c>
      <c r="F32" s="245"/>
      <c r="G32" s="245">
        <v>21070.150690000002</v>
      </c>
      <c r="H32" s="245">
        <v>10961.811759999997</v>
      </c>
      <c r="I32" s="245">
        <v>12351.669620000002</v>
      </c>
      <c r="J32" s="214">
        <v>12.679088917323341</v>
      </c>
      <c r="K32" s="193"/>
    </row>
    <row r="33" spans="1:11" s="225" customFormat="1" ht="12.75">
      <c r="A33" s="127"/>
      <c r="B33" s="212"/>
      <c r="C33" s="212"/>
      <c r="D33" s="212"/>
      <c r="E33" s="214"/>
      <c r="F33" s="212"/>
      <c r="G33" s="212"/>
      <c r="H33" s="212"/>
      <c r="I33" s="196"/>
      <c r="J33" s="214"/>
      <c r="K33" s="210"/>
    </row>
    <row r="34" spans="1:11" s="195" customFormat="1" ht="12.75">
      <c r="A34" s="213" t="s">
        <v>160</v>
      </c>
      <c r="B34" s="213"/>
      <c r="C34" s="213"/>
      <c r="D34" s="213"/>
      <c r="E34" s="209"/>
      <c r="F34" s="213"/>
      <c r="G34" s="213">
        <v>567758.9685100003</v>
      </c>
      <c r="H34" s="213">
        <v>253811.32640999998</v>
      </c>
      <c r="I34" s="213">
        <v>241710.39091</v>
      </c>
      <c r="J34" s="209">
        <v>-4.767689319133254</v>
      </c>
      <c r="K34" s="193"/>
    </row>
    <row r="35" spans="1:11" s="195" customFormat="1" ht="12.75">
      <c r="A35" s="127" t="s">
        <v>18</v>
      </c>
      <c r="B35" s="245">
        <v>4570</v>
      </c>
      <c r="C35" s="245">
        <v>1911</v>
      </c>
      <c r="D35" s="245">
        <v>2389</v>
      </c>
      <c r="E35" s="214">
        <v>25.013082155939287</v>
      </c>
      <c r="F35" s="245"/>
      <c r="G35" s="245">
        <v>85762.66142000002</v>
      </c>
      <c r="H35" s="245">
        <v>39820.89291</v>
      </c>
      <c r="I35" s="245">
        <v>39163.74861</v>
      </c>
      <c r="J35" s="214">
        <v>-1.650250037047698</v>
      </c>
      <c r="K35" s="193"/>
    </row>
    <row r="36" spans="1:11" s="195" customFormat="1" ht="12.75">
      <c r="A36" s="127" t="s">
        <v>19</v>
      </c>
      <c r="B36" s="245">
        <v>107</v>
      </c>
      <c r="C36" s="245">
        <v>53</v>
      </c>
      <c r="D36" s="245">
        <v>49</v>
      </c>
      <c r="E36" s="214">
        <v>-7.547169811320757</v>
      </c>
      <c r="F36" s="245"/>
      <c r="G36" s="245">
        <v>9045.54612</v>
      </c>
      <c r="H36" s="245">
        <v>3677.9316300000005</v>
      </c>
      <c r="I36" s="245">
        <v>3915.3434</v>
      </c>
      <c r="J36" s="214">
        <v>6.455034891445209</v>
      </c>
      <c r="K36" s="193"/>
    </row>
    <row r="37" spans="1:12" s="195" customFormat="1" ht="12.75">
      <c r="A37" s="248" t="s">
        <v>20</v>
      </c>
      <c r="B37" s="245">
        <v>1183</v>
      </c>
      <c r="C37" s="245">
        <v>605</v>
      </c>
      <c r="D37" s="245">
        <v>239</v>
      </c>
      <c r="E37" s="214">
        <v>-60.49586776859504</v>
      </c>
      <c r="F37" s="245"/>
      <c r="G37" s="245">
        <v>6095.19609</v>
      </c>
      <c r="H37" s="245">
        <v>3610.989770000001</v>
      </c>
      <c r="I37" s="245">
        <v>2574.58751</v>
      </c>
      <c r="J37" s="214">
        <v>-28.701334703587406</v>
      </c>
      <c r="K37" s="193"/>
      <c r="L37" s="195" t="s">
        <v>132</v>
      </c>
    </row>
    <row r="38" spans="1:10" ht="12.75">
      <c r="A38" s="127" t="s">
        <v>21</v>
      </c>
      <c r="B38" s="212"/>
      <c r="C38" s="212"/>
      <c r="D38" s="212"/>
      <c r="E38" s="214"/>
      <c r="F38" s="212"/>
      <c r="G38" s="245">
        <v>466855.56488000025</v>
      </c>
      <c r="H38" s="245">
        <v>206701.51209999996</v>
      </c>
      <c r="I38" s="245">
        <v>196056.71138999998</v>
      </c>
      <c r="J38" s="214">
        <v>-5.149841721936781</v>
      </c>
    </row>
    <row r="39" spans="1:10" ht="12.75">
      <c r="A39" s="196"/>
      <c r="B39" s="245"/>
      <c r="C39" s="245"/>
      <c r="D39" s="245"/>
      <c r="E39" s="196"/>
      <c r="F39" s="212"/>
      <c r="G39" s="212"/>
      <c r="H39" s="212"/>
      <c r="I39" s="245"/>
      <c r="J39" s="196"/>
    </row>
    <row r="40" spans="1:10" ht="14.25">
      <c r="A40" s="111" t="s">
        <v>205</v>
      </c>
      <c r="B40" s="212"/>
      <c r="C40" s="212"/>
      <c r="D40" s="196"/>
      <c r="E40" s="212"/>
      <c r="F40" s="212"/>
      <c r="G40" s="212"/>
      <c r="H40" s="196"/>
      <c r="I40" s="244"/>
      <c r="J40" s="212"/>
    </row>
    <row r="44" spans="1:11" ht="12.75">
      <c r="A44" s="266"/>
      <c r="B44" s="266"/>
      <c r="C44" s="266"/>
      <c r="D44" s="266"/>
      <c r="E44" s="266"/>
      <c r="F44" s="266"/>
      <c r="G44" s="266"/>
      <c r="H44" s="266"/>
      <c r="I44" s="266"/>
      <c r="J44" s="266"/>
      <c r="K44" s="266"/>
    </row>
    <row r="45" spans="1:11" ht="12.75">
      <c r="A45" s="266"/>
      <c r="B45" s="266"/>
      <c r="C45" s="266"/>
      <c r="D45" s="266"/>
      <c r="E45" s="266"/>
      <c r="F45" s="266"/>
      <c r="G45" s="266"/>
      <c r="H45" s="266"/>
      <c r="I45" s="266"/>
      <c r="J45" s="266"/>
      <c r="K45" s="266"/>
    </row>
    <row r="46" spans="1:11" ht="12.75">
      <c r="A46" s="266"/>
      <c r="B46" s="266"/>
      <c r="C46" s="266"/>
      <c r="D46" s="266"/>
      <c r="E46" s="266"/>
      <c r="F46" s="266"/>
      <c r="G46" s="266"/>
      <c r="H46" s="266"/>
      <c r="I46" s="266"/>
      <c r="J46" s="266"/>
      <c r="K46" s="266"/>
    </row>
    <row r="47" spans="1:11" ht="12.75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</row>
    <row r="48" spans="1:11" ht="12.75">
      <c r="A48" s="227"/>
      <c r="B48" s="227"/>
      <c r="C48" s="227"/>
      <c r="D48" s="227"/>
      <c r="E48" s="227"/>
      <c r="F48" s="227"/>
      <c r="G48" s="227"/>
      <c r="H48" s="227"/>
      <c r="I48" s="227"/>
      <c r="J48" s="227"/>
      <c r="K48" s="228"/>
    </row>
    <row r="49" spans="1:11" ht="12.7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</row>
    <row r="50" spans="1:11" ht="12.75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</row>
    <row r="51" spans="1:11" ht="12.75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</row>
    <row r="52" spans="1:11" ht="12.75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60"/>
    </row>
    <row r="53" spans="1:11" ht="12.75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</row>
    <row r="54" spans="1:11" ht="12.75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60"/>
    </row>
    <row r="55" spans="1:11" ht="12.75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</row>
    <row r="56" spans="1:11" ht="12.75">
      <c r="A56" s="260"/>
      <c r="B56" s="260"/>
      <c r="C56" s="260"/>
      <c r="D56" s="260"/>
      <c r="E56" s="260"/>
      <c r="F56" s="260"/>
      <c r="G56" s="260"/>
      <c r="H56" s="260"/>
      <c r="I56" s="260"/>
      <c r="J56" s="260"/>
      <c r="K56" s="260"/>
    </row>
    <row r="57" spans="1:11" ht="12.75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60"/>
    </row>
    <row r="58" spans="1:11" ht="12.75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</row>
    <row r="59" spans="1:11" ht="12.75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</row>
  </sheetData>
  <sheetProtection/>
  <mergeCells count="12">
    <mergeCell ref="A49:K51"/>
    <mergeCell ref="A52:K55"/>
    <mergeCell ref="A56:K59"/>
    <mergeCell ref="A1:J1"/>
    <mergeCell ref="A2:J2"/>
    <mergeCell ref="B3:E3"/>
    <mergeCell ref="G3:J3"/>
    <mergeCell ref="A44:K47"/>
    <mergeCell ref="B4:B5"/>
    <mergeCell ref="C4:E4"/>
    <mergeCell ref="G4:G5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8"/>
  <sheetViews>
    <sheetView showZeros="0" view="pageBreakPreview" zoomScaleSheetLayoutView="100" zoomScalePageLayoutView="0" workbookViewId="0" topLeftCell="A1">
      <selection activeCell="A39" sqref="A39:IV39"/>
    </sheetView>
  </sheetViews>
  <sheetFormatPr defaultColWidth="11.421875" defaultRowHeight="12.75"/>
  <cols>
    <col min="1" max="1" width="51.8515625" style="218" customWidth="1"/>
    <col min="2" max="2" width="12.00390625" style="218" bestFit="1" customWidth="1"/>
    <col min="3" max="4" width="11.7109375" style="218" bestFit="1" customWidth="1"/>
    <col min="5" max="5" width="14.00390625" style="218" bestFit="1" customWidth="1"/>
    <col min="6" max="6" width="8.28125" style="218" customWidth="1"/>
    <col min="7" max="9" width="11.7109375" style="218" bestFit="1" customWidth="1"/>
    <col min="10" max="10" width="14.00390625" style="218" bestFit="1" customWidth="1"/>
    <col min="11" max="11" width="13.00390625" style="217" customWidth="1"/>
    <col min="12" max="16384" width="11.421875" style="218" customWidth="1"/>
  </cols>
  <sheetData>
    <row r="1" spans="1:41" s="195" customFormat="1" ht="19.5" customHeight="1" thickBot="1">
      <c r="A1" s="261" t="s">
        <v>204</v>
      </c>
      <c r="B1" s="261"/>
      <c r="C1" s="261"/>
      <c r="D1" s="261"/>
      <c r="E1" s="261"/>
      <c r="F1" s="261"/>
      <c r="G1" s="261"/>
      <c r="H1" s="261"/>
      <c r="I1" s="261"/>
      <c r="J1" s="261"/>
      <c r="K1" s="193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</row>
    <row r="2" spans="1:41" s="196" customFormat="1" ht="12.75" customHeight="1">
      <c r="A2" s="262" t="s">
        <v>197</v>
      </c>
      <c r="B2" s="263"/>
      <c r="C2" s="263"/>
      <c r="D2" s="263"/>
      <c r="E2" s="263"/>
      <c r="F2" s="263"/>
      <c r="G2" s="263"/>
      <c r="H2" s="263"/>
      <c r="I2" s="263"/>
      <c r="J2" s="264"/>
      <c r="K2" s="193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</row>
    <row r="3" spans="1:41" s="127" customFormat="1" ht="12.75">
      <c r="A3" s="200"/>
      <c r="B3" s="271" t="s">
        <v>3</v>
      </c>
      <c r="C3" s="271"/>
      <c r="D3" s="271"/>
      <c r="E3" s="271"/>
      <c r="F3" s="197"/>
      <c r="G3" s="271" t="s">
        <v>208</v>
      </c>
      <c r="H3" s="271"/>
      <c r="I3" s="271"/>
      <c r="J3" s="271"/>
      <c r="K3" s="198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</row>
    <row r="4" spans="1:41" s="203" customFormat="1" ht="19.5" customHeight="1">
      <c r="A4" s="200" t="s">
        <v>139</v>
      </c>
      <c r="B4" s="267">
        <v>2015</v>
      </c>
      <c r="C4" s="270" t="s">
        <v>218</v>
      </c>
      <c r="D4" s="270"/>
      <c r="E4" s="270"/>
      <c r="F4" s="197"/>
      <c r="G4" s="267">
        <v>2015</v>
      </c>
      <c r="H4" s="270" t="s">
        <v>218</v>
      </c>
      <c r="I4" s="270"/>
      <c r="J4" s="270"/>
      <c r="K4" s="201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</row>
    <row r="5" spans="1:41" s="203" customFormat="1" ht="12.75">
      <c r="A5" s="243"/>
      <c r="B5" s="268"/>
      <c r="C5" s="204">
        <v>2015</v>
      </c>
      <c r="D5" s="204">
        <v>2016</v>
      </c>
      <c r="E5" s="205" t="s">
        <v>195</v>
      </c>
      <c r="F5" s="206"/>
      <c r="G5" s="268"/>
      <c r="H5" s="204">
        <v>2015</v>
      </c>
      <c r="I5" s="204">
        <v>2016</v>
      </c>
      <c r="J5" s="205" t="s">
        <v>195</v>
      </c>
      <c r="K5" s="201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</row>
    <row r="6" spans="1:41" s="203" customFormat="1" ht="12.75">
      <c r="A6" s="200"/>
      <c r="B6" s="200"/>
      <c r="C6" s="207"/>
      <c r="D6" s="207"/>
      <c r="E6" s="197"/>
      <c r="F6" s="197"/>
      <c r="G6" s="200"/>
      <c r="H6" s="207"/>
      <c r="I6" s="207"/>
      <c r="J6" s="197"/>
      <c r="K6" s="201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</row>
    <row r="7" spans="1:41" s="212" customFormat="1" ht="12.75">
      <c r="A7" s="200" t="s">
        <v>196</v>
      </c>
      <c r="B7" s="200"/>
      <c r="C7" s="207"/>
      <c r="D7" s="207"/>
      <c r="E7" s="197"/>
      <c r="F7" s="197"/>
      <c r="G7" s="208">
        <v>840928.74804</v>
      </c>
      <c r="H7" s="208">
        <v>409747.46428</v>
      </c>
      <c r="I7" s="208">
        <v>412391.1215699999</v>
      </c>
      <c r="J7" s="209">
        <v>0.6451918609539717</v>
      </c>
      <c r="K7" s="210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</row>
    <row r="8" spans="1:41" s="196" customFormat="1" ht="12.75">
      <c r="A8" s="200"/>
      <c r="B8" s="200"/>
      <c r="C8" s="207"/>
      <c r="D8" s="207"/>
      <c r="E8" s="197"/>
      <c r="F8" s="197"/>
      <c r="G8" s="200"/>
      <c r="H8" s="207"/>
      <c r="I8" s="207"/>
      <c r="J8" s="197"/>
      <c r="K8" s="193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</row>
    <row r="9" spans="1:41" s="196" customFormat="1" ht="12.75">
      <c r="A9" s="213" t="s">
        <v>4</v>
      </c>
      <c r="B9" s="213"/>
      <c r="C9" s="213"/>
      <c r="D9" s="213"/>
      <c r="E9" s="213"/>
      <c r="F9" s="213"/>
      <c r="G9" s="213">
        <v>824898.18187</v>
      </c>
      <c r="H9" s="213">
        <v>399917.48458000005</v>
      </c>
      <c r="I9" s="213">
        <v>406331.2221099999</v>
      </c>
      <c r="J9" s="209">
        <v>1.6037652209019342</v>
      </c>
      <c r="K9" s="193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</row>
    <row r="10" spans="1:41" s="196" customFormat="1" ht="12.75">
      <c r="A10" s="127"/>
      <c r="B10" s="212"/>
      <c r="C10" s="212"/>
      <c r="E10" s="212"/>
      <c r="F10" s="212"/>
      <c r="G10" s="212"/>
      <c r="I10" s="244"/>
      <c r="J10" s="214"/>
      <c r="K10" s="193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</row>
    <row r="11" spans="1:41" s="196" customFormat="1" ht="12.75">
      <c r="A11" s="215" t="s">
        <v>5</v>
      </c>
      <c r="B11" s="216">
        <v>1921097.5812929003</v>
      </c>
      <c r="C11" s="216">
        <v>884693.3361900002</v>
      </c>
      <c r="D11" s="216">
        <v>1091483.68007</v>
      </c>
      <c r="E11" s="209">
        <v>23.374240024295688</v>
      </c>
      <c r="F11" s="216"/>
      <c r="G11" s="216">
        <v>749313.17608</v>
      </c>
      <c r="H11" s="216">
        <v>369394.9478600001</v>
      </c>
      <c r="I11" s="216">
        <v>373580.2232499999</v>
      </c>
      <c r="J11" s="209">
        <v>1.1330082921399622</v>
      </c>
      <c r="K11" s="193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</row>
    <row r="12" spans="1:41" s="196" customFormat="1" ht="12.75">
      <c r="A12" s="127" t="s">
        <v>6</v>
      </c>
      <c r="B12" s="212">
        <v>22.086</v>
      </c>
      <c r="C12" s="212">
        <v>11.295</v>
      </c>
      <c r="D12" s="212">
        <v>57.0524</v>
      </c>
      <c r="E12" s="214">
        <v>405.11199645860995</v>
      </c>
      <c r="F12" s="212"/>
      <c r="G12" s="212">
        <v>13.372290000000001</v>
      </c>
      <c r="H12" s="212">
        <v>5.74929</v>
      </c>
      <c r="I12" s="212">
        <v>29.0525</v>
      </c>
      <c r="J12" s="214">
        <v>405.32326600328037</v>
      </c>
      <c r="K12" s="193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</row>
    <row r="13" spans="1:41" s="196" customFormat="1" ht="12.75">
      <c r="A13" s="127" t="s">
        <v>7</v>
      </c>
      <c r="B13" s="212">
        <v>0.003</v>
      </c>
      <c r="C13" s="212">
        <v>0.003</v>
      </c>
      <c r="D13" s="212">
        <v>0.005</v>
      </c>
      <c r="E13" s="214">
        <v>66.66666666666669</v>
      </c>
      <c r="F13" s="245"/>
      <c r="G13" s="212">
        <v>0.015390000000000001</v>
      </c>
      <c r="H13" s="212">
        <v>0.015390000000000001</v>
      </c>
      <c r="I13" s="212">
        <v>0.022629999999999997</v>
      </c>
      <c r="J13" s="214">
        <v>47.04353476283299</v>
      </c>
      <c r="K13" s="193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</row>
    <row r="14" spans="1:41" s="196" customFormat="1" ht="12.75">
      <c r="A14" s="127" t="s">
        <v>187</v>
      </c>
      <c r="B14" s="212">
        <v>214328.24462</v>
      </c>
      <c r="C14" s="212">
        <v>103424.75</v>
      </c>
      <c r="D14" s="212">
        <v>103656.4</v>
      </c>
      <c r="E14" s="214">
        <v>0.2239792699522951</v>
      </c>
      <c r="F14" s="245"/>
      <c r="G14" s="212">
        <v>95225.36948000001</v>
      </c>
      <c r="H14" s="212">
        <v>48217.76397000001</v>
      </c>
      <c r="I14" s="212">
        <v>37671.411770000006</v>
      </c>
      <c r="J14" s="214">
        <v>-21.872337768631695</v>
      </c>
      <c r="K14" s="193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</row>
    <row r="15" spans="1:41" s="196" customFormat="1" ht="12.75">
      <c r="A15" s="127" t="s">
        <v>123</v>
      </c>
      <c r="B15" s="212">
        <v>0.15</v>
      </c>
      <c r="C15" s="212">
        <v>0.15</v>
      </c>
      <c r="D15" s="212">
        <v>0.5</v>
      </c>
      <c r="E15" s="214">
        <v>233.33333333333337</v>
      </c>
      <c r="F15" s="245"/>
      <c r="G15" s="212">
        <v>0.46204</v>
      </c>
      <c r="H15" s="212">
        <v>0.46204</v>
      </c>
      <c r="I15" s="212">
        <v>1.24453</v>
      </c>
      <c r="J15" s="214">
        <v>169.35546705912907</v>
      </c>
      <c r="K15" s="193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</row>
    <row r="16" spans="1:41" s="196" customFormat="1" ht="12.75">
      <c r="A16" s="127" t="s">
        <v>8</v>
      </c>
      <c r="B16" s="212">
        <v>1706747.0976729002</v>
      </c>
      <c r="C16" s="212">
        <v>781257.1381900002</v>
      </c>
      <c r="D16" s="212">
        <v>987769.7226699999</v>
      </c>
      <c r="E16" s="214">
        <v>26.433369294832133</v>
      </c>
      <c r="F16" s="245"/>
      <c r="G16" s="212">
        <v>654073.95688</v>
      </c>
      <c r="H16" s="212">
        <v>321170.95717000007</v>
      </c>
      <c r="I16" s="212">
        <v>335878.49181999994</v>
      </c>
      <c r="J16" s="214">
        <v>4.579347640769086</v>
      </c>
      <c r="K16" s="193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</row>
    <row r="17" spans="1:41" s="196" customFormat="1" ht="12.75">
      <c r="A17" s="127"/>
      <c r="B17" s="212"/>
      <c r="C17" s="212"/>
      <c r="D17" s="212"/>
      <c r="E17" s="214"/>
      <c r="F17" s="212"/>
      <c r="G17" s="212"/>
      <c r="H17" s="212"/>
      <c r="I17" s="246"/>
      <c r="J17" s="214"/>
      <c r="K17" s="193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</row>
    <row r="18" spans="1:41" s="196" customFormat="1" ht="14.25">
      <c r="A18" s="215" t="s">
        <v>202</v>
      </c>
      <c r="B18" s="216">
        <v>19649.6522453</v>
      </c>
      <c r="C18" s="216">
        <v>7817.1539793</v>
      </c>
      <c r="D18" s="216">
        <v>9923.236273499999</v>
      </c>
      <c r="E18" s="209">
        <v>26.94180388127127</v>
      </c>
      <c r="F18" s="216"/>
      <c r="G18" s="216">
        <v>67621.7981</v>
      </c>
      <c r="H18" s="216">
        <v>26978.347729999994</v>
      </c>
      <c r="I18" s="216">
        <v>29567.534109999997</v>
      </c>
      <c r="J18" s="209">
        <v>9.597275585268036</v>
      </c>
      <c r="K18" s="193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</row>
    <row r="19" spans="1:41" s="196" customFormat="1" ht="12.75">
      <c r="A19" s="127" t="s">
        <v>9</v>
      </c>
      <c r="B19" s="247">
        <v>258.52236</v>
      </c>
      <c r="C19" s="245">
        <v>161.67238</v>
      </c>
      <c r="D19" s="245">
        <v>58.63044</v>
      </c>
      <c r="E19" s="214">
        <v>-63.73503006512306</v>
      </c>
      <c r="F19" s="247"/>
      <c r="G19" s="245">
        <v>2520.96915</v>
      </c>
      <c r="H19" s="245">
        <v>1463.04811</v>
      </c>
      <c r="I19" s="245">
        <v>947.8340000000001</v>
      </c>
      <c r="J19" s="214">
        <v>-35.21511743041724</v>
      </c>
      <c r="K19" s="193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</row>
    <row r="20" spans="1:41" s="196" customFormat="1" ht="12.75">
      <c r="A20" s="127" t="s">
        <v>10</v>
      </c>
      <c r="B20" s="247">
        <v>13238.4633196</v>
      </c>
      <c r="C20" s="245">
        <v>5466.1014401</v>
      </c>
      <c r="D20" s="245">
        <v>7272.956605599999</v>
      </c>
      <c r="E20" s="214">
        <v>33.05564642918415</v>
      </c>
      <c r="F20" s="245"/>
      <c r="G20" s="245">
        <v>45606.65769000001</v>
      </c>
      <c r="H20" s="245">
        <v>17336.243709999995</v>
      </c>
      <c r="I20" s="245">
        <v>18587.70801</v>
      </c>
      <c r="J20" s="214">
        <v>7.218774268142795</v>
      </c>
      <c r="K20" s="193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</row>
    <row r="21" spans="1:41" s="196" customFormat="1" ht="12.75">
      <c r="A21" s="127" t="s">
        <v>11</v>
      </c>
      <c r="B21" s="247">
        <v>701.0484931000001</v>
      </c>
      <c r="C21" s="245">
        <v>375.26371919999997</v>
      </c>
      <c r="D21" s="245">
        <v>390.9747159</v>
      </c>
      <c r="E21" s="214">
        <v>4.186654849952802</v>
      </c>
      <c r="F21" s="245"/>
      <c r="G21" s="245">
        <v>7548.5695</v>
      </c>
      <c r="H21" s="245">
        <v>3809.90207</v>
      </c>
      <c r="I21" s="245">
        <v>4510.57058</v>
      </c>
      <c r="J21" s="214">
        <v>18.39072231061307</v>
      </c>
      <c r="K21" s="193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</row>
    <row r="22" spans="1:41" s="196" customFormat="1" ht="12.75">
      <c r="A22" s="127" t="s">
        <v>12</v>
      </c>
      <c r="B22" s="247">
        <v>5451.618072599999</v>
      </c>
      <c r="C22" s="245">
        <v>1814.1164399999998</v>
      </c>
      <c r="D22" s="245">
        <v>2200.674512</v>
      </c>
      <c r="E22" s="214">
        <v>21.308338509958062</v>
      </c>
      <c r="F22" s="245"/>
      <c r="G22" s="245">
        <v>11945.601759999998</v>
      </c>
      <c r="H22" s="245">
        <v>4369.15384</v>
      </c>
      <c r="I22" s="245">
        <v>5521.42152</v>
      </c>
      <c r="J22" s="214">
        <v>26.37278800876463</v>
      </c>
      <c r="K22" s="193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</row>
    <row r="23" spans="1:41" s="196" customFormat="1" ht="12.75">
      <c r="A23" s="127"/>
      <c r="B23" s="245"/>
      <c r="C23" s="245"/>
      <c r="D23" s="245"/>
      <c r="E23" s="214"/>
      <c r="F23" s="245"/>
      <c r="G23" s="245"/>
      <c r="H23" s="245"/>
      <c r="I23" s="245"/>
      <c r="J23" s="214"/>
      <c r="K23" s="193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</row>
    <row r="24" spans="1:41" s="196" customFormat="1" ht="12.75">
      <c r="A24" s="215" t="s">
        <v>13</v>
      </c>
      <c r="B24" s="216">
        <v>1568.9551767000003</v>
      </c>
      <c r="C24" s="216">
        <v>775.2740967</v>
      </c>
      <c r="D24" s="216">
        <v>648.6787899999998</v>
      </c>
      <c r="E24" s="209">
        <v>-16.32910311835009</v>
      </c>
      <c r="F24" s="216"/>
      <c r="G24" s="216">
        <v>6852.126850000001</v>
      </c>
      <c r="H24" s="216">
        <v>3075.7624</v>
      </c>
      <c r="I24" s="216">
        <v>2537.34154</v>
      </c>
      <c r="J24" s="209">
        <v>-17.505281292209048</v>
      </c>
      <c r="K24" s="193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</row>
    <row r="25" spans="1:41" s="196" customFormat="1" ht="12.75">
      <c r="A25" s="127" t="s">
        <v>14</v>
      </c>
      <c r="B25" s="245">
        <v>173.93439999999995</v>
      </c>
      <c r="C25" s="245">
        <v>53.68196000000002</v>
      </c>
      <c r="D25" s="245">
        <v>31.750459999999997</v>
      </c>
      <c r="E25" s="214">
        <v>-40.85450680265775</v>
      </c>
      <c r="F25" s="245"/>
      <c r="G25" s="245">
        <v>2382.0689600000005</v>
      </c>
      <c r="H25" s="245">
        <v>956.88769</v>
      </c>
      <c r="I25" s="245">
        <v>703.9715800000001</v>
      </c>
      <c r="J25" s="214">
        <v>-26.431117532716925</v>
      </c>
      <c r="K25" s="193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</row>
    <row r="26" spans="1:41" s="196" customFormat="1" ht="12.75">
      <c r="A26" s="127" t="s">
        <v>15</v>
      </c>
      <c r="B26" s="245">
        <v>0.32539999999999997</v>
      </c>
      <c r="C26" s="245">
        <v>0.185</v>
      </c>
      <c r="D26" s="245">
        <v>2.496</v>
      </c>
      <c r="E26" s="214">
        <v>1249.1891891891892</v>
      </c>
      <c r="F26" s="245"/>
      <c r="G26" s="245">
        <v>99.92746</v>
      </c>
      <c r="H26" s="245">
        <v>74.13582000000001</v>
      </c>
      <c r="I26" s="245">
        <v>516.9619799999999</v>
      </c>
      <c r="J26" s="214">
        <v>597.3174101264407</v>
      </c>
      <c r="K26" s="193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</row>
    <row r="27" spans="1:41" s="196" customFormat="1" ht="12.75" customHeight="1">
      <c r="A27" s="127" t="s">
        <v>189</v>
      </c>
      <c r="B27" s="245">
        <v>1394.6953767000002</v>
      </c>
      <c r="C27" s="245">
        <v>721.4071366999999</v>
      </c>
      <c r="D27" s="245">
        <v>614.4323299999999</v>
      </c>
      <c r="E27" s="214">
        <v>-14.828631608684233</v>
      </c>
      <c r="F27" s="245"/>
      <c r="G27" s="245">
        <v>4370.13043</v>
      </c>
      <c r="H27" s="245">
        <v>2044.73889</v>
      </c>
      <c r="I27" s="245">
        <v>1316.40798</v>
      </c>
      <c r="J27" s="214">
        <v>-35.61975142948448</v>
      </c>
      <c r="K27" s="193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</row>
    <row r="28" spans="1:41" s="196" customFormat="1" ht="12.75">
      <c r="A28" s="127"/>
      <c r="B28" s="212"/>
      <c r="C28" s="212"/>
      <c r="D28" s="212"/>
      <c r="E28" s="214"/>
      <c r="F28" s="212"/>
      <c r="G28" s="212"/>
      <c r="H28" s="212"/>
      <c r="I28" s="245"/>
      <c r="J28" s="214"/>
      <c r="K28" s="193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</row>
    <row r="29" spans="1:41" s="196" customFormat="1" ht="12.75">
      <c r="A29" s="215" t="s">
        <v>190</v>
      </c>
      <c r="B29" s="216"/>
      <c r="C29" s="216"/>
      <c r="D29" s="216"/>
      <c r="E29" s="209"/>
      <c r="F29" s="216"/>
      <c r="G29" s="216">
        <v>1111.0808399999999</v>
      </c>
      <c r="H29" s="216">
        <v>468.42659</v>
      </c>
      <c r="I29" s="216">
        <v>646.12321</v>
      </c>
      <c r="J29" s="209">
        <v>37.934785042838854</v>
      </c>
      <c r="K29" s="193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</row>
    <row r="30" spans="1:41" s="196" customFormat="1" ht="12.75">
      <c r="A30" s="248" t="s">
        <v>16</v>
      </c>
      <c r="B30" s="245">
        <v>13.4290516</v>
      </c>
      <c r="C30" s="245">
        <v>4.0016564</v>
      </c>
      <c r="D30" s="245">
        <v>9.8096632</v>
      </c>
      <c r="E30" s="214">
        <v>145.14006749804906</v>
      </c>
      <c r="F30" s="245"/>
      <c r="G30" s="245">
        <v>188.15785</v>
      </c>
      <c r="H30" s="245">
        <v>50.69467999999999</v>
      </c>
      <c r="I30" s="245">
        <v>228.39121</v>
      </c>
      <c r="J30" s="214">
        <v>350.5230331861253</v>
      </c>
      <c r="K30" s="193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</row>
    <row r="31" spans="1:41" s="212" customFormat="1" ht="12.75">
      <c r="A31" s="127" t="s">
        <v>17</v>
      </c>
      <c r="B31" s="245">
        <v>312.72969000000006</v>
      </c>
      <c r="C31" s="245">
        <v>157.9895</v>
      </c>
      <c r="D31" s="245">
        <v>133.453133</v>
      </c>
      <c r="E31" s="214">
        <v>-15.530378284632832</v>
      </c>
      <c r="F31" s="245"/>
      <c r="G31" s="245">
        <v>922.9229899999999</v>
      </c>
      <c r="H31" s="245">
        <v>417.73190999999997</v>
      </c>
      <c r="I31" s="245">
        <v>417.73199999999997</v>
      </c>
      <c r="J31" s="214">
        <v>2.154491861006136E-05</v>
      </c>
      <c r="K31" s="210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</row>
    <row r="32" spans="1:41" s="196" customFormat="1" ht="12.75">
      <c r="A32" s="127"/>
      <c r="B32" s="212"/>
      <c r="C32" s="212"/>
      <c r="D32" s="212"/>
      <c r="E32" s="214"/>
      <c r="F32" s="212"/>
      <c r="G32" s="212"/>
      <c r="H32" s="212"/>
      <c r="J32" s="214"/>
      <c r="K32" s="193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</row>
    <row r="33" spans="1:41" s="196" customFormat="1" ht="12.75">
      <c r="A33" s="213" t="s">
        <v>160</v>
      </c>
      <c r="B33" s="213"/>
      <c r="C33" s="213"/>
      <c r="D33" s="213"/>
      <c r="E33" s="209"/>
      <c r="F33" s="213"/>
      <c r="G33" s="213">
        <v>16030.56617</v>
      </c>
      <c r="H33" s="213">
        <v>9829.979699999994</v>
      </c>
      <c r="I33" s="213">
        <v>6059.899459999999</v>
      </c>
      <c r="J33" s="209">
        <v>-38.352879202792224</v>
      </c>
      <c r="K33" s="193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</row>
    <row r="34" spans="1:41" s="196" customFormat="1" ht="12.75">
      <c r="A34" s="127" t="s">
        <v>18</v>
      </c>
      <c r="B34" s="245">
        <v>52</v>
      </c>
      <c r="C34" s="245">
        <v>19</v>
      </c>
      <c r="D34" s="245">
        <v>9</v>
      </c>
      <c r="E34" s="214">
        <v>-52.631578947368425</v>
      </c>
      <c r="F34" s="245"/>
      <c r="G34" s="245">
        <v>1147.96831</v>
      </c>
      <c r="H34" s="245">
        <v>501.35240000000005</v>
      </c>
      <c r="I34" s="245">
        <v>337.05595</v>
      </c>
      <c r="J34" s="214">
        <v>-32.770651940630984</v>
      </c>
      <c r="K34" s="193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</row>
    <row r="35" spans="1:41" s="196" customFormat="1" ht="12.75">
      <c r="A35" s="127" t="s">
        <v>19</v>
      </c>
      <c r="B35" s="245">
        <v>9</v>
      </c>
      <c r="C35" s="245">
        <v>8</v>
      </c>
      <c r="D35" s="245">
        <v>1</v>
      </c>
      <c r="E35" s="214">
        <v>-87.5</v>
      </c>
      <c r="F35" s="245"/>
      <c r="G35" s="245">
        <v>524.68498</v>
      </c>
      <c r="H35" s="245">
        <v>334.68498</v>
      </c>
      <c r="I35" s="245">
        <v>60.65</v>
      </c>
      <c r="J35" s="214">
        <v>-81.87848166953891</v>
      </c>
      <c r="K35" s="193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</row>
    <row r="36" spans="1:11" s="195" customFormat="1" ht="12.75">
      <c r="A36" s="248" t="s">
        <v>20</v>
      </c>
      <c r="B36" s="245">
        <v>3</v>
      </c>
      <c r="C36" s="245">
        <v>0</v>
      </c>
      <c r="D36" s="245">
        <v>4</v>
      </c>
      <c r="E36" s="214" t="s">
        <v>176</v>
      </c>
      <c r="F36" s="245"/>
      <c r="G36" s="245">
        <v>7.728899999999999</v>
      </c>
      <c r="H36" s="245">
        <v>0</v>
      </c>
      <c r="I36" s="245">
        <v>35.00317</v>
      </c>
      <c r="J36" s="214" t="s">
        <v>176</v>
      </c>
      <c r="K36" s="193"/>
    </row>
    <row r="37" spans="1:10" ht="12.75">
      <c r="A37" s="127" t="s">
        <v>21</v>
      </c>
      <c r="B37" s="245"/>
      <c r="C37" s="245"/>
      <c r="D37" s="245"/>
      <c r="E37" s="214"/>
      <c r="F37" s="212"/>
      <c r="G37" s="245">
        <v>14350.18398</v>
      </c>
      <c r="H37" s="245">
        <v>8993.942319999995</v>
      </c>
      <c r="I37" s="245">
        <v>5627.190339999999</v>
      </c>
      <c r="J37" s="214">
        <v>-37.43355094142963</v>
      </c>
    </row>
    <row r="38" spans="1:33" ht="12.75">
      <c r="A38" s="196"/>
      <c r="B38" s="245"/>
      <c r="C38" s="245"/>
      <c r="D38" s="245"/>
      <c r="E38" s="196"/>
      <c r="F38" s="212"/>
      <c r="G38" s="212"/>
      <c r="H38" s="212"/>
      <c r="I38" s="245"/>
      <c r="J38" s="196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</row>
    <row r="39" spans="1:10" ht="14.25">
      <c r="A39" s="111" t="s">
        <v>203</v>
      </c>
      <c r="B39" s="212"/>
      <c r="C39" s="212"/>
      <c r="D39" s="196"/>
      <c r="E39" s="212"/>
      <c r="F39" s="212"/>
      <c r="G39" s="212"/>
      <c r="H39" s="196"/>
      <c r="I39" s="244"/>
      <c r="J39" s="212"/>
    </row>
    <row r="40" spans="2:33" ht="12.75">
      <c r="B40" s="219"/>
      <c r="C40" s="219"/>
      <c r="D40" s="219"/>
      <c r="E40" s="219"/>
      <c r="F40" s="219"/>
      <c r="G40" s="219"/>
      <c r="H40" s="219"/>
      <c r="I40" s="219"/>
      <c r="J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</row>
    <row r="41" spans="2:33" ht="12.75">
      <c r="B41" s="219"/>
      <c r="C41" s="219"/>
      <c r="D41" s="219"/>
      <c r="E41" s="219"/>
      <c r="F41" s="219"/>
      <c r="G41" s="219"/>
      <c r="H41" s="219"/>
      <c r="I41" s="219"/>
      <c r="J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</row>
    <row r="42" spans="2:33" ht="12.75">
      <c r="B42" s="219"/>
      <c r="C42" s="219"/>
      <c r="D42" s="219"/>
      <c r="E42" s="219"/>
      <c r="F42" s="219"/>
      <c r="G42" s="219"/>
      <c r="H42" s="219"/>
      <c r="I42" s="219"/>
      <c r="J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</row>
    <row r="43" spans="2:33" ht="12.75">
      <c r="B43" s="219"/>
      <c r="C43" s="219"/>
      <c r="D43" s="219"/>
      <c r="E43" s="219"/>
      <c r="F43" s="219"/>
      <c r="G43" s="219"/>
      <c r="H43" s="219"/>
      <c r="I43" s="219"/>
      <c r="J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</row>
    <row r="44" spans="2:33" ht="12.75">
      <c r="B44" s="219"/>
      <c r="C44" s="219"/>
      <c r="D44" s="219"/>
      <c r="E44" s="219"/>
      <c r="F44" s="219"/>
      <c r="G44" s="219"/>
      <c r="H44" s="219"/>
      <c r="I44" s="219"/>
      <c r="J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</row>
    <row r="45" spans="2:33" ht="12.75">
      <c r="B45" s="219"/>
      <c r="C45" s="219"/>
      <c r="D45" s="219"/>
      <c r="E45" s="219"/>
      <c r="F45" s="219"/>
      <c r="G45" s="219"/>
      <c r="H45" s="219"/>
      <c r="I45" s="219"/>
      <c r="J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</row>
    <row r="46" spans="2:33" ht="12.75">
      <c r="B46" s="219"/>
      <c r="C46" s="219"/>
      <c r="D46" s="219"/>
      <c r="E46" s="219"/>
      <c r="F46" s="219"/>
      <c r="G46" s="219"/>
      <c r="H46" s="219"/>
      <c r="I46" s="219"/>
      <c r="J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</row>
    <row r="47" spans="2:33" ht="12.75">
      <c r="B47" s="219"/>
      <c r="C47" s="219"/>
      <c r="D47" s="219"/>
      <c r="E47" s="219"/>
      <c r="F47" s="219"/>
      <c r="G47" s="219"/>
      <c r="H47" s="219"/>
      <c r="I47" s="219"/>
      <c r="J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</row>
    <row r="48" spans="2:33" ht="12.75">
      <c r="B48" s="219"/>
      <c r="C48" s="219"/>
      <c r="D48" s="219"/>
      <c r="E48" s="219"/>
      <c r="F48" s="219"/>
      <c r="G48" s="219"/>
      <c r="H48" s="219"/>
      <c r="I48" s="219"/>
      <c r="J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</row>
    <row r="49" spans="2:33" ht="12.75">
      <c r="B49" s="219"/>
      <c r="C49" s="219"/>
      <c r="D49" s="219"/>
      <c r="E49" s="219"/>
      <c r="F49" s="219"/>
      <c r="G49" s="219"/>
      <c r="H49" s="219"/>
      <c r="I49" s="219"/>
      <c r="J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</row>
    <row r="50" spans="2:33" ht="12.75">
      <c r="B50" s="219"/>
      <c r="C50" s="219"/>
      <c r="D50" s="219"/>
      <c r="E50" s="219"/>
      <c r="F50" s="219"/>
      <c r="G50" s="219"/>
      <c r="H50" s="219"/>
      <c r="I50" s="219"/>
      <c r="J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</row>
    <row r="51" spans="2:33" ht="12.75">
      <c r="B51" s="219"/>
      <c r="C51" s="219"/>
      <c r="D51" s="219"/>
      <c r="E51" s="219"/>
      <c r="F51" s="219"/>
      <c r="G51" s="219"/>
      <c r="H51" s="219"/>
      <c r="I51" s="219"/>
      <c r="J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</row>
    <row r="52" spans="2:33" ht="12.75">
      <c r="B52" s="219"/>
      <c r="C52" s="219"/>
      <c r="D52" s="219"/>
      <c r="E52" s="219"/>
      <c r="F52" s="219"/>
      <c r="G52" s="219"/>
      <c r="H52" s="219"/>
      <c r="I52" s="219"/>
      <c r="J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</row>
    <row r="53" spans="2:33" ht="12.75">
      <c r="B53" s="219"/>
      <c r="C53" s="219"/>
      <c r="D53" s="219"/>
      <c r="E53" s="219"/>
      <c r="F53" s="219"/>
      <c r="G53" s="219"/>
      <c r="H53" s="219"/>
      <c r="I53" s="219"/>
      <c r="J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</row>
    <row r="54" spans="2:33" ht="12.75">
      <c r="B54" s="219"/>
      <c r="C54" s="219"/>
      <c r="D54" s="219"/>
      <c r="E54" s="219"/>
      <c r="F54" s="219"/>
      <c r="G54" s="219"/>
      <c r="H54" s="219"/>
      <c r="I54" s="219"/>
      <c r="J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</row>
    <row r="55" spans="2:33" ht="12.75">
      <c r="B55" s="219"/>
      <c r="C55" s="219"/>
      <c r="D55" s="219"/>
      <c r="E55" s="219"/>
      <c r="F55" s="219"/>
      <c r="G55" s="219"/>
      <c r="H55" s="219"/>
      <c r="I55" s="219"/>
      <c r="J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</row>
    <row r="56" spans="2:33" ht="12.75">
      <c r="B56" s="219"/>
      <c r="C56" s="219"/>
      <c r="D56" s="219"/>
      <c r="E56" s="219"/>
      <c r="F56" s="219"/>
      <c r="G56" s="219"/>
      <c r="H56" s="219"/>
      <c r="I56" s="219"/>
      <c r="J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</row>
    <row r="57" spans="2:33" ht="12.75">
      <c r="B57" s="219"/>
      <c r="C57" s="219"/>
      <c r="D57" s="219"/>
      <c r="E57" s="219"/>
      <c r="F57" s="219"/>
      <c r="G57" s="219"/>
      <c r="H57" s="219"/>
      <c r="I57" s="219"/>
      <c r="J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</row>
    <row r="58" spans="2:33" ht="12.75">
      <c r="B58" s="219"/>
      <c r="C58" s="219"/>
      <c r="D58" s="219"/>
      <c r="E58" s="219"/>
      <c r="F58" s="219"/>
      <c r="G58" s="219"/>
      <c r="H58" s="219"/>
      <c r="I58" s="219"/>
      <c r="J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</row>
    <row r="59" spans="2:33" ht="12.75">
      <c r="B59" s="219"/>
      <c r="C59" s="219"/>
      <c r="D59" s="219"/>
      <c r="E59" s="219"/>
      <c r="F59" s="219"/>
      <c r="G59" s="219"/>
      <c r="H59" s="219"/>
      <c r="I59" s="219"/>
      <c r="J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</row>
    <row r="60" spans="2:33" ht="12.75">
      <c r="B60" s="219"/>
      <c r="C60" s="219"/>
      <c r="D60" s="219"/>
      <c r="E60" s="219"/>
      <c r="F60" s="219"/>
      <c r="G60" s="219"/>
      <c r="H60" s="219"/>
      <c r="I60" s="219"/>
      <c r="J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</row>
    <row r="61" spans="2:33" ht="12.75">
      <c r="B61" s="219"/>
      <c r="C61" s="219"/>
      <c r="D61" s="219"/>
      <c r="E61" s="219"/>
      <c r="F61" s="219"/>
      <c r="G61" s="219"/>
      <c r="H61" s="219"/>
      <c r="I61" s="219"/>
      <c r="J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</row>
    <row r="62" spans="2:33" ht="12.75">
      <c r="B62" s="219"/>
      <c r="C62" s="219"/>
      <c r="D62" s="219"/>
      <c r="E62" s="219"/>
      <c r="F62" s="219"/>
      <c r="G62" s="219"/>
      <c r="H62" s="219"/>
      <c r="I62" s="219"/>
      <c r="J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</row>
    <row r="63" spans="2:33" ht="12.75">
      <c r="B63" s="219"/>
      <c r="C63" s="219"/>
      <c r="D63" s="219"/>
      <c r="E63" s="219"/>
      <c r="F63" s="219"/>
      <c r="G63" s="219"/>
      <c r="H63" s="219"/>
      <c r="I63" s="219"/>
      <c r="J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</row>
    <row r="64" spans="2:33" ht="12.75">
      <c r="B64" s="219"/>
      <c r="C64" s="219"/>
      <c r="D64" s="219"/>
      <c r="E64" s="219"/>
      <c r="F64" s="219"/>
      <c r="G64" s="219"/>
      <c r="H64" s="219"/>
      <c r="I64" s="219"/>
      <c r="J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</row>
    <row r="65" spans="2:33" ht="12.75">
      <c r="B65" s="219"/>
      <c r="C65" s="219"/>
      <c r="D65" s="219"/>
      <c r="E65" s="219"/>
      <c r="F65" s="219"/>
      <c r="G65" s="219"/>
      <c r="H65" s="219"/>
      <c r="I65" s="219"/>
      <c r="J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</row>
    <row r="66" spans="2:33" ht="12.75">
      <c r="B66" s="219"/>
      <c r="C66" s="219"/>
      <c r="D66" s="219"/>
      <c r="E66" s="219"/>
      <c r="F66" s="219"/>
      <c r="G66" s="219"/>
      <c r="H66" s="219"/>
      <c r="I66" s="219"/>
      <c r="J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</row>
    <row r="67" spans="2:33" ht="12.75">
      <c r="B67" s="219"/>
      <c r="C67" s="219"/>
      <c r="D67" s="219"/>
      <c r="E67" s="219"/>
      <c r="F67" s="219"/>
      <c r="G67" s="219"/>
      <c r="H67" s="219"/>
      <c r="I67" s="219"/>
      <c r="J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</row>
    <row r="68" spans="2:33" ht="12.75">
      <c r="B68" s="219"/>
      <c r="C68" s="219"/>
      <c r="D68" s="219"/>
      <c r="E68" s="219"/>
      <c r="F68" s="219"/>
      <c r="G68" s="219"/>
      <c r="H68" s="219"/>
      <c r="I68" s="219"/>
      <c r="J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</row>
    <row r="69" spans="2:33" ht="12.75">
      <c r="B69" s="219"/>
      <c r="C69" s="219"/>
      <c r="D69" s="219"/>
      <c r="E69" s="219"/>
      <c r="F69" s="219"/>
      <c r="G69" s="219"/>
      <c r="H69" s="219"/>
      <c r="I69" s="219"/>
      <c r="J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</row>
    <row r="70" spans="2:33" ht="12.75">
      <c r="B70" s="219"/>
      <c r="C70" s="219"/>
      <c r="D70" s="219"/>
      <c r="E70" s="219"/>
      <c r="F70" s="219"/>
      <c r="G70" s="219"/>
      <c r="H70" s="219"/>
      <c r="I70" s="219"/>
      <c r="J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</row>
    <row r="71" spans="2:33" ht="12.75">
      <c r="B71" s="219"/>
      <c r="C71" s="219"/>
      <c r="D71" s="219"/>
      <c r="E71" s="219"/>
      <c r="F71" s="219"/>
      <c r="G71" s="219"/>
      <c r="H71" s="219"/>
      <c r="I71" s="219"/>
      <c r="J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</row>
    <row r="72" spans="2:33" ht="12.75">
      <c r="B72" s="219"/>
      <c r="C72" s="219"/>
      <c r="D72" s="219"/>
      <c r="E72" s="219"/>
      <c r="F72" s="219"/>
      <c r="G72" s="219"/>
      <c r="H72" s="219"/>
      <c r="I72" s="219"/>
      <c r="J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</row>
    <row r="73" spans="2:33" ht="12.75">
      <c r="B73" s="219"/>
      <c r="C73" s="219"/>
      <c r="D73" s="219"/>
      <c r="E73" s="219"/>
      <c r="F73" s="219"/>
      <c r="G73" s="219"/>
      <c r="H73" s="219"/>
      <c r="I73" s="219"/>
      <c r="J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</row>
    <row r="74" spans="2:33" ht="12.75">
      <c r="B74" s="219"/>
      <c r="C74" s="219"/>
      <c r="D74" s="219"/>
      <c r="E74" s="219"/>
      <c r="F74" s="219"/>
      <c r="G74" s="219"/>
      <c r="H74" s="219"/>
      <c r="I74" s="219"/>
      <c r="J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</row>
    <row r="75" spans="2:33" ht="12.75">
      <c r="B75" s="219"/>
      <c r="C75" s="219"/>
      <c r="D75" s="219"/>
      <c r="E75" s="219"/>
      <c r="F75" s="219"/>
      <c r="G75" s="219"/>
      <c r="H75" s="219"/>
      <c r="I75" s="219"/>
      <c r="J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</row>
    <row r="76" spans="2:33" ht="12.75">
      <c r="B76" s="219"/>
      <c r="C76" s="219"/>
      <c r="D76" s="219"/>
      <c r="E76" s="219"/>
      <c r="F76" s="219"/>
      <c r="G76" s="219"/>
      <c r="H76" s="219"/>
      <c r="I76" s="219"/>
      <c r="J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</row>
    <row r="77" spans="2:33" ht="12.75">
      <c r="B77" s="219"/>
      <c r="C77" s="219"/>
      <c r="D77" s="219"/>
      <c r="E77" s="219"/>
      <c r="F77" s="219"/>
      <c r="G77" s="219"/>
      <c r="H77" s="219"/>
      <c r="I77" s="219"/>
      <c r="J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</row>
    <row r="78" spans="2:33" ht="12.75">
      <c r="B78" s="219"/>
      <c r="C78" s="219"/>
      <c r="D78" s="219"/>
      <c r="E78" s="219"/>
      <c r="F78" s="219"/>
      <c r="G78" s="219"/>
      <c r="H78" s="219"/>
      <c r="I78" s="219"/>
      <c r="J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</row>
    <row r="79" spans="2:33" ht="12.75">
      <c r="B79" s="219"/>
      <c r="C79" s="219"/>
      <c r="D79" s="219"/>
      <c r="E79" s="219"/>
      <c r="F79" s="219"/>
      <c r="G79" s="219"/>
      <c r="H79" s="219"/>
      <c r="I79" s="219"/>
      <c r="J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</row>
    <row r="80" spans="2:33" ht="12.75">
      <c r="B80" s="219"/>
      <c r="C80" s="219"/>
      <c r="D80" s="219"/>
      <c r="E80" s="219"/>
      <c r="F80" s="219"/>
      <c r="G80" s="219"/>
      <c r="H80" s="219"/>
      <c r="I80" s="219"/>
      <c r="J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</row>
    <row r="81" spans="2:33" ht="12.75">
      <c r="B81" s="219"/>
      <c r="C81" s="219"/>
      <c r="D81" s="219"/>
      <c r="E81" s="219"/>
      <c r="F81" s="219"/>
      <c r="G81" s="219"/>
      <c r="H81" s="219"/>
      <c r="I81" s="219"/>
      <c r="J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</row>
    <row r="82" spans="2:33" ht="12.75">
      <c r="B82" s="219"/>
      <c r="C82" s="219"/>
      <c r="D82" s="219"/>
      <c r="E82" s="219"/>
      <c r="F82" s="219"/>
      <c r="G82" s="219"/>
      <c r="H82" s="219"/>
      <c r="I82" s="219"/>
      <c r="J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</row>
    <row r="83" spans="2:33" ht="12.75">
      <c r="B83" s="219"/>
      <c r="C83" s="219"/>
      <c r="D83" s="219"/>
      <c r="E83" s="219"/>
      <c r="F83" s="219"/>
      <c r="G83" s="219"/>
      <c r="H83" s="219"/>
      <c r="I83" s="219"/>
      <c r="J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</row>
    <row r="84" spans="2:33" ht="12.75">
      <c r="B84" s="219"/>
      <c r="C84" s="219"/>
      <c r="D84" s="219"/>
      <c r="E84" s="219"/>
      <c r="F84" s="219"/>
      <c r="G84" s="219"/>
      <c r="H84" s="219"/>
      <c r="I84" s="219"/>
      <c r="J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</row>
    <row r="85" spans="2:33" ht="12.75">
      <c r="B85" s="219"/>
      <c r="C85" s="219"/>
      <c r="D85" s="219"/>
      <c r="E85" s="219"/>
      <c r="F85" s="219"/>
      <c r="G85" s="219"/>
      <c r="H85" s="219"/>
      <c r="I85" s="219"/>
      <c r="J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</row>
    <row r="86" spans="2:33" ht="12.75">
      <c r="B86" s="219"/>
      <c r="C86" s="219"/>
      <c r="D86" s="219"/>
      <c r="E86" s="219"/>
      <c r="F86" s="219"/>
      <c r="G86" s="219"/>
      <c r="H86" s="219"/>
      <c r="I86" s="219"/>
      <c r="J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</row>
    <row r="87" spans="2:33" ht="12.75">
      <c r="B87" s="219"/>
      <c r="C87" s="219"/>
      <c r="D87" s="219"/>
      <c r="E87" s="219"/>
      <c r="F87" s="219"/>
      <c r="G87" s="219"/>
      <c r="H87" s="219"/>
      <c r="I87" s="219"/>
      <c r="J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</row>
    <row r="88" spans="2:33" ht="12.75">
      <c r="B88" s="219"/>
      <c r="C88" s="219"/>
      <c r="D88" s="219"/>
      <c r="E88" s="219"/>
      <c r="F88" s="219"/>
      <c r="G88" s="219"/>
      <c r="H88" s="219"/>
      <c r="I88" s="219"/>
      <c r="J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</row>
    <row r="89" spans="2:33" ht="12.75">
      <c r="B89" s="219"/>
      <c r="C89" s="219"/>
      <c r="D89" s="219"/>
      <c r="E89" s="219"/>
      <c r="F89" s="219"/>
      <c r="G89" s="219"/>
      <c r="H89" s="219"/>
      <c r="I89" s="219"/>
      <c r="J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</row>
    <row r="90" spans="2:33" ht="12.75">
      <c r="B90" s="219"/>
      <c r="C90" s="219"/>
      <c r="D90" s="219"/>
      <c r="E90" s="219"/>
      <c r="F90" s="219"/>
      <c r="G90" s="219"/>
      <c r="H90" s="219"/>
      <c r="I90" s="219"/>
      <c r="J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</row>
    <row r="91" spans="2:33" ht="12.75">
      <c r="B91" s="219"/>
      <c r="C91" s="219"/>
      <c r="D91" s="219"/>
      <c r="E91" s="219"/>
      <c r="F91" s="219"/>
      <c r="G91" s="219"/>
      <c r="H91" s="219"/>
      <c r="I91" s="219"/>
      <c r="J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</row>
    <row r="92" spans="2:33" ht="12.75">
      <c r="B92" s="219"/>
      <c r="C92" s="219"/>
      <c r="D92" s="219"/>
      <c r="E92" s="219"/>
      <c r="F92" s="219"/>
      <c r="G92" s="219"/>
      <c r="H92" s="219"/>
      <c r="I92" s="219"/>
      <c r="J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</row>
    <row r="93" spans="2:33" ht="12.75">
      <c r="B93" s="219"/>
      <c r="C93" s="219"/>
      <c r="D93" s="219"/>
      <c r="E93" s="219"/>
      <c r="F93" s="219"/>
      <c r="G93" s="219"/>
      <c r="H93" s="219"/>
      <c r="I93" s="219"/>
      <c r="J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</row>
    <row r="94" spans="2:33" ht="12.75">
      <c r="B94" s="219"/>
      <c r="C94" s="219"/>
      <c r="D94" s="219"/>
      <c r="E94" s="219"/>
      <c r="F94" s="219"/>
      <c r="G94" s="219"/>
      <c r="H94" s="219"/>
      <c r="I94" s="219"/>
      <c r="J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</row>
    <row r="95" spans="2:33" ht="12.75">
      <c r="B95" s="219"/>
      <c r="C95" s="219"/>
      <c r="D95" s="219"/>
      <c r="E95" s="219"/>
      <c r="F95" s="219"/>
      <c r="G95" s="219"/>
      <c r="H95" s="219"/>
      <c r="I95" s="219"/>
      <c r="J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</row>
    <row r="96" spans="2:33" ht="12.75">
      <c r="B96" s="219"/>
      <c r="C96" s="219"/>
      <c r="D96" s="219"/>
      <c r="E96" s="219"/>
      <c r="F96" s="219"/>
      <c r="G96" s="219"/>
      <c r="H96" s="219"/>
      <c r="I96" s="219"/>
      <c r="J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</row>
    <row r="97" spans="2:33" ht="12.75">
      <c r="B97" s="219"/>
      <c r="C97" s="219"/>
      <c r="D97" s="219"/>
      <c r="E97" s="219"/>
      <c r="F97" s="219"/>
      <c r="G97" s="219"/>
      <c r="H97" s="219"/>
      <c r="I97" s="219"/>
      <c r="J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</row>
    <row r="98" spans="2:33" ht="12.75">
      <c r="B98" s="219"/>
      <c r="C98" s="219"/>
      <c r="D98" s="219"/>
      <c r="E98" s="219"/>
      <c r="F98" s="219"/>
      <c r="G98" s="219"/>
      <c r="H98" s="219"/>
      <c r="I98" s="219"/>
      <c r="J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</row>
    <row r="99" spans="2:33" ht="12.75">
      <c r="B99" s="219"/>
      <c r="C99" s="219"/>
      <c r="D99" s="219"/>
      <c r="E99" s="219"/>
      <c r="F99" s="219"/>
      <c r="G99" s="219"/>
      <c r="H99" s="219"/>
      <c r="I99" s="219"/>
      <c r="J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</row>
    <row r="100" spans="2:33" ht="12.75">
      <c r="B100" s="219"/>
      <c r="C100" s="219"/>
      <c r="D100" s="219"/>
      <c r="E100" s="219"/>
      <c r="F100" s="219"/>
      <c r="G100" s="219"/>
      <c r="H100" s="219"/>
      <c r="I100" s="219"/>
      <c r="J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</row>
    <row r="101" spans="2:33" ht="12.75">
      <c r="B101" s="219"/>
      <c r="C101" s="219"/>
      <c r="D101" s="219"/>
      <c r="E101" s="219"/>
      <c r="F101" s="219"/>
      <c r="G101" s="219"/>
      <c r="H101" s="219"/>
      <c r="I101" s="219"/>
      <c r="J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</row>
    <row r="102" spans="2:33" ht="12.75">
      <c r="B102" s="219"/>
      <c r="C102" s="219"/>
      <c r="D102" s="219"/>
      <c r="E102" s="219"/>
      <c r="F102" s="219"/>
      <c r="G102" s="219"/>
      <c r="H102" s="219"/>
      <c r="I102" s="219"/>
      <c r="J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</row>
    <row r="103" spans="2:33" ht="12.75">
      <c r="B103" s="219"/>
      <c r="C103" s="219"/>
      <c r="D103" s="219"/>
      <c r="E103" s="219"/>
      <c r="F103" s="219"/>
      <c r="G103" s="219"/>
      <c r="H103" s="219"/>
      <c r="I103" s="219"/>
      <c r="J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</row>
    <row r="104" spans="2:33" ht="12.75">
      <c r="B104" s="219"/>
      <c r="C104" s="219"/>
      <c r="D104" s="219"/>
      <c r="E104" s="219"/>
      <c r="F104" s="219"/>
      <c r="G104" s="219"/>
      <c r="H104" s="219"/>
      <c r="I104" s="219"/>
      <c r="J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</row>
    <row r="105" spans="2:33" ht="12.75">
      <c r="B105" s="219"/>
      <c r="C105" s="219"/>
      <c r="D105" s="219"/>
      <c r="E105" s="219"/>
      <c r="F105" s="219"/>
      <c r="G105" s="219"/>
      <c r="H105" s="219"/>
      <c r="I105" s="219"/>
      <c r="J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</row>
    <row r="106" spans="2:33" ht="12.75">
      <c r="B106" s="219"/>
      <c r="C106" s="219"/>
      <c r="D106" s="219"/>
      <c r="E106" s="219"/>
      <c r="F106" s="219"/>
      <c r="G106" s="219"/>
      <c r="H106" s="219"/>
      <c r="I106" s="219"/>
      <c r="J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</row>
    <row r="107" spans="2:33" ht="12.75">
      <c r="B107" s="219"/>
      <c r="C107" s="219"/>
      <c r="D107" s="219"/>
      <c r="E107" s="219"/>
      <c r="F107" s="219"/>
      <c r="G107" s="219"/>
      <c r="H107" s="219"/>
      <c r="I107" s="219"/>
      <c r="J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</row>
    <row r="108" spans="2:33" ht="12.75">
      <c r="B108" s="219"/>
      <c r="C108" s="219"/>
      <c r="D108" s="219"/>
      <c r="E108" s="219"/>
      <c r="F108" s="219"/>
      <c r="G108" s="219"/>
      <c r="H108" s="219"/>
      <c r="I108" s="219"/>
      <c r="J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</row>
    <row r="109" spans="2:33" ht="12.75">
      <c r="B109" s="219"/>
      <c r="C109" s="219"/>
      <c r="D109" s="219"/>
      <c r="E109" s="219"/>
      <c r="F109" s="219"/>
      <c r="G109" s="219"/>
      <c r="H109" s="219"/>
      <c r="I109" s="219"/>
      <c r="J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</row>
    <row r="110" spans="2:33" ht="12.75">
      <c r="B110" s="219"/>
      <c r="C110" s="219"/>
      <c r="D110" s="219"/>
      <c r="E110" s="219"/>
      <c r="F110" s="219"/>
      <c r="G110" s="219"/>
      <c r="H110" s="219"/>
      <c r="I110" s="219"/>
      <c r="J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</row>
    <row r="111" spans="2:33" ht="12.75">
      <c r="B111" s="219"/>
      <c r="C111" s="219"/>
      <c r="D111" s="219"/>
      <c r="E111" s="219"/>
      <c r="F111" s="219"/>
      <c r="G111" s="219"/>
      <c r="H111" s="219"/>
      <c r="I111" s="219"/>
      <c r="J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</row>
    <row r="112" spans="2:33" ht="12.75">
      <c r="B112" s="219"/>
      <c r="C112" s="219"/>
      <c r="D112" s="219"/>
      <c r="E112" s="219"/>
      <c r="F112" s="219"/>
      <c r="G112" s="219"/>
      <c r="H112" s="219"/>
      <c r="I112" s="219"/>
      <c r="J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</row>
    <row r="113" spans="2:33" ht="12.75">
      <c r="B113" s="219"/>
      <c r="C113" s="219"/>
      <c r="D113" s="219"/>
      <c r="E113" s="219"/>
      <c r="F113" s="219"/>
      <c r="G113" s="219"/>
      <c r="H113" s="219"/>
      <c r="I113" s="219"/>
      <c r="J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</row>
    <row r="114" spans="2:33" ht="12.75">
      <c r="B114" s="219"/>
      <c r="C114" s="219"/>
      <c r="D114" s="219"/>
      <c r="E114" s="219"/>
      <c r="F114" s="219"/>
      <c r="G114" s="219"/>
      <c r="H114" s="219"/>
      <c r="I114" s="219"/>
      <c r="J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</row>
    <row r="115" spans="2:33" ht="12.75">
      <c r="B115" s="219"/>
      <c r="C115" s="219"/>
      <c r="D115" s="219"/>
      <c r="E115" s="219"/>
      <c r="F115" s="219"/>
      <c r="G115" s="219"/>
      <c r="H115" s="219"/>
      <c r="I115" s="219"/>
      <c r="J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</row>
    <row r="116" spans="2:33" ht="12.75">
      <c r="B116" s="219"/>
      <c r="C116" s="219"/>
      <c r="D116" s="219"/>
      <c r="E116" s="219"/>
      <c r="F116" s="219"/>
      <c r="G116" s="219"/>
      <c r="H116" s="219"/>
      <c r="I116" s="219"/>
      <c r="J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</row>
    <row r="117" spans="2:33" ht="12.75">
      <c r="B117" s="219"/>
      <c r="C117" s="219"/>
      <c r="D117" s="219"/>
      <c r="E117" s="219"/>
      <c r="F117" s="219"/>
      <c r="G117" s="219"/>
      <c r="H117" s="219"/>
      <c r="I117" s="219"/>
      <c r="J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</row>
    <row r="118" spans="2:33" ht="12.75">
      <c r="B118" s="219"/>
      <c r="C118" s="219"/>
      <c r="D118" s="219"/>
      <c r="E118" s="219"/>
      <c r="F118" s="219"/>
      <c r="G118" s="219"/>
      <c r="H118" s="219"/>
      <c r="I118" s="219"/>
      <c r="J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</row>
    <row r="119" spans="2:33" ht="12.75">
      <c r="B119" s="219"/>
      <c r="C119" s="219"/>
      <c r="D119" s="219"/>
      <c r="E119" s="219"/>
      <c r="F119" s="219"/>
      <c r="G119" s="219"/>
      <c r="H119" s="219"/>
      <c r="I119" s="219"/>
      <c r="J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</row>
    <row r="120" spans="2:33" ht="12.75">
      <c r="B120" s="219"/>
      <c r="C120" s="219"/>
      <c r="D120" s="219"/>
      <c r="E120" s="219"/>
      <c r="F120" s="219"/>
      <c r="G120" s="219"/>
      <c r="H120" s="219"/>
      <c r="I120" s="219"/>
      <c r="J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</row>
    <row r="121" spans="2:33" ht="12.75">
      <c r="B121" s="219"/>
      <c r="C121" s="219"/>
      <c r="D121" s="219"/>
      <c r="E121" s="219"/>
      <c r="F121" s="219"/>
      <c r="G121" s="219"/>
      <c r="H121" s="219"/>
      <c r="I121" s="219"/>
      <c r="J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</row>
    <row r="122" spans="2:33" ht="12.75">
      <c r="B122" s="219"/>
      <c r="C122" s="219"/>
      <c r="D122" s="219"/>
      <c r="E122" s="219"/>
      <c r="F122" s="219"/>
      <c r="G122" s="219"/>
      <c r="H122" s="219"/>
      <c r="I122" s="219"/>
      <c r="J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</row>
    <row r="123" spans="12:33" ht="12.75"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</row>
    <row r="124" spans="12:33" ht="12.75"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</row>
    <row r="125" spans="12:33" ht="12.75"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</row>
    <row r="126" spans="12:33" ht="12.75"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</row>
    <row r="127" spans="12:33" ht="12.75"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</row>
    <row r="128" spans="12:33" ht="12.75"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</row>
  </sheetData>
  <sheetProtection/>
  <mergeCells count="8">
    <mergeCell ref="H4:J4"/>
    <mergeCell ref="A1:J1"/>
    <mergeCell ref="A2:J2"/>
    <mergeCell ref="B3:E3"/>
    <mergeCell ref="G3:J3"/>
    <mergeCell ref="B4:B5"/>
    <mergeCell ref="C4:E4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6"/>
  <sheetViews>
    <sheetView view="pageBreakPreview" zoomScaleSheetLayoutView="100" zoomScalePageLayoutView="0" workbookViewId="0" topLeftCell="A1">
      <selection activeCell="D26" sqref="D26"/>
    </sheetView>
  </sheetViews>
  <sheetFormatPr defaultColWidth="13.140625" defaultRowHeight="12.75"/>
  <cols>
    <col min="1" max="1" width="18.57421875" style="158" customWidth="1"/>
    <col min="2" max="10" width="13.140625" style="158" customWidth="1"/>
    <col min="11" max="163" width="13.140625" style="154" customWidth="1"/>
    <col min="164" max="16384" width="13.140625" style="158" customWidth="1"/>
  </cols>
  <sheetData>
    <row r="1" spans="1:163" s="151" customFormat="1" ht="21.75" customHeight="1">
      <c r="A1" s="273" t="s">
        <v>159</v>
      </c>
      <c r="B1" s="273"/>
      <c r="C1" s="273"/>
      <c r="D1" s="273"/>
      <c r="E1" s="273"/>
      <c r="F1" s="273"/>
      <c r="G1" s="273"/>
      <c r="H1" s="149"/>
      <c r="I1" s="149"/>
      <c r="J1" s="150"/>
      <c r="K1" s="150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</row>
    <row r="2" spans="1:163" s="151" customFormat="1" ht="12" customHeight="1">
      <c r="A2" s="274" t="s">
        <v>144</v>
      </c>
      <c r="B2" s="274"/>
      <c r="C2" s="274"/>
      <c r="D2" s="274"/>
      <c r="E2" s="274"/>
      <c r="F2" s="274"/>
      <c r="G2" s="274"/>
      <c r="H2" s="147"/>
      <c r="I2" s="147"/>
      <c r="J2" s="150"/>
      <c r="K2" s="150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</row>
    <row r="3" spans="1:163" s="151" customFormat="1" ht="24.75" customHeight="1">
      <c r="A3" s="275" t="s">
        <v>148</v>
      </c>
      <c r="B3" s="275"/>
      <c r="C3" s="275"/>
      <c r="D3" s="275"/>
      <c r="E3" s="275"/>
      <c r="F3" s="275"/>
      <c r="G3" s="275"/>
      <c r="H3" s="152"/>
      <c r="I3" s="152"/>
      <c r="J3" s="149"/>
      <c r="K3" s="153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</row>
    <row r="4" spans="1:163" s="151" customFormat="1" ht="17.25" customHeight="1">
      <c r="A4" s="230"/>
      <c r="B4" s="154"/>
      <c r="C4" s="154"/>
      <c r="D4" s="154"/>
      <c r="E4" s="154"/>
      <c r="F4" s="149"/>
      <c r="G4" s="149"/>
      <c r="H4" s="153"/>
      <c r="I4" s="149"/>
      <c r="J4" s="149"/>
      <c r="K4" s="153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</row>
    <row r="5" spans="1:163" s="151" customFormat="1" ht="46.5" customHeight="1">
      <c r="A5" s="134" t="s">
        <v>24</v>
      </c>
      <c r="B5" s="134" t="s">
        <v>123</v>
      </c>
      <c r="C5" s="134" t="s">
        <v>25</v>
      </c>
      <c r="D5" s="134" t="s">
        <v>26</v>
      </c>
      <c r="E5" s="134" t="s">
        <v>27</v>
      </c>
      <c r="F5" s="134" t="s">
        <v>28</v>
      </c>
      <c r="G5" s="134" t="s">
        <v>6</v>
      </c>
      <c r="H5" s="153"/>
      <c r="I5" s="155"/>
      <c r="J5" s="155"/>
      <c r="K5" s="155"/>
      <c r="L5" s="155"/>
      <c r="M5" s="155"/>
      <c r="N5" s="155"/>
      <c r="O5" s="155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</row>
    <row r="6" spans="1:163" s="151" customFormat="1" ht="18" customHeight="1">
      <c r="A6" s="135" t="s">
        <v>182</v>
      </c>
      <c r="B6" s="137">
        <v>708.31</v>
      </c>
      <c r="C6" s="137">
        <v>919.06</v>
      </c>
      <c r="D6" s="137" t="s">
        <v>145</v>
      </c>
      <c r="E6" s="137">
        <v>1031.76</v>
      </c>
      <c r="F6" s="137">
        <v>565.24</v>
      </c>
      <c r="G6" s="137">
        <v>501.38</v>
      </c>
      <c r="H6" s="149"/>
      <c r="I6" s="156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</row>
    <row r="7" spans="1:163" s="151" customFormat="1" ht="18" customHeight="1">
      <c r="A7" s="135" t="s">
        <v>184</v>
      </c>
      <c r="B7" s="137">
        <v>686.36</v>
      </c>
      <c r="C7" s="137">
        <v>892.12</v>
      </c>
      <c r="D7" s="137">
        <v>955.18</v>
      </c>
      <c r="E7" s="137">
        <v>999.78</v>
      </c>
      <c r="F7" s="137">
        <v>552.24</v>
      </c>
      <c r="G7" s="137">
        <v>469.13</v>
      </c>
      <c r="H7" s="149"/>
      <c r="I7" s="156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</row>
    <row r="8" spans="1:163" s="151" customFormat="1" ht="18" customHeight="1">
      <c r="A8" s="135" t="s">
        <v>186</v>
      </c>
      <c r="B8" s="137">
        <v>649.93</v>
      </c>
      <c r="C8" s="137">
        <v>870.49</v>
      </c>
      <c r="D8" s="137">
        <v>915.54</v>
      </c>
      <c r="E8" s="137">
        <v>988.2</v>
      </c>
      <c r="F8" s="137">
        <v>513.77</v>
      </c>
      <c r="G8" s="137">
        <v>465.04</v>
      </c>
      <c r="H8" s="149"/>
      <c r="I8" s="156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</row>
    <row r="9" spans="1:163" s="151" customFormat="1" ht="18" customHeight="1">
      <c r="A9" s="135" t="s">
        <v>191</v>
      </c>
      <c r="B9" s="137">
        <v>669.52</v>
      </c>
      <c r="C9" s="137">
        <v>865.94</v>
      </c>
      <c r="D9" s="137">
        <v>910.76</v>
      </c>
      <c r="E9" s="137">
        <v>1001.84</v>
      </c>
      <c r="F9" s="137">
        <v>543.93</v>
      </c>
      <c r="G9" s="137">
        <v>507.11</v>
      </c>
      <c r="H9" s="149"/>
      <c r="I9" s="156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</row>
    <row r="10" spans="1:163" s="151" customFormat="1" ht="18" customHeight="1">
      <c r="A10" s="135" t="s">
        <v>192</v>
      </c>
      <c r="B10" s="137">
        <v>655.18</v>
      </c>
      <c r="C10" s="137">
        <v>874.06</v>
      </c>
      <c r="D10" s="137">
        <v>919.29</v>
      </c>
      <c r="E10" s="137">
        <v>1011.22</v>
      </c>
      <c r="F10" s="137">
        <v>551.54</v>
      </c>
      <c r="G10" s="137">
        <v>492</v>
      </c>
      <c r="H10" s="149"/>
      <c r="I10" s="156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</row>
    <row r="11" spans="1:163" s="151" customFormat="1" ht="18" customHeight="1">
      <c r="A11" s="135" t="s">
        <v>175</v>
      </c>
      <c r="B11" s="137">
        <v>637.78</v>
      </c>
      <c r="C11" s="137">
        <v>850.85</v>
      </c>
      <c r="D11" s="137">
        <v>894.89</v>
      </c>
      <c r="E11" s="137">
        <v>984.38</v>
      </c>
      <c r="F11" s="137">
        <v>529.83</v>
      </c>
      <c r="G11" s="137">
        <v>478.94</v>
      </c>
      <c r="H11" s="149"/>
      <c r="I11" s="156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</row>
    <row r="12" spans="1:163" s="151" customFormat="1" ht="18" customHeight="1">
      <c r="A12" s="135" t="s">
        <v>193</v>
      </c>
      <c r="B12" s="137">
        <v>637.57</v>
      </c>
      <c r="C12" s="137">
        <v>850.56</v>
      </c>
      <c r="D12" s="137">
        <v>894.58</v>
      </c>
      <c r="E12" s="137">
        <v>984.04</v>
      </c>
      <c r="F12" s="137">
        <v>529.65</v>
      </c>
      <c r="G12" s="137">
        <v>478.77</v>
      </c>
      <c r="H12" s="149"/>
      <c r="I12" s="156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</row>
    <row r="13" spans="1:163" s="151" customFormat="1" ht="18" customHeight="1">
      <c r="A13" s="135" t="s">
        <v>198</v>
      </c>
      <c r="B13" s="157">
        <v>630.6306306306307</v>
      </c>
      <c r="C13" s="157">
        <v>838.5308385308385</v>
      </c>
      <c r="D13" s="157">
        <v>873.1808731808732</v>
      </c>
      <c r="E13" s="157">
        <v>921.6909216909216</v>
      </c>
      <c r="F13" s="157">
        <v>516.978516978517</v>
      </c>
      <c r="G13" s="157">
        <v>414.4144144144144</v>
      </c>
      <c r="H13" s="149"/>
      <c r="I13" s="156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</row>
    <row r="14" spans="1:163" s="151" customFormat="1" ht="18" customHeight="1">
      <c r="A14" s="135" t="s">
        <v>201</v>
      </c>
      <c r="B14" s="157">
        <v>646.23</v>
      </c>
      <c r="C14" s="157">
        <v>859.28</v>
      </c>
      <c r="D14" s="157">
        <v>894.78</v>
      </c>
      <c r="E14" s="157">
        <v>944.49</v>
      </c>
      <c r="F14" s="157">
        <v>529.77</v>
      </c>
      <c r="G14" s="157">
        <v>424.67</v>
      </c>
      <c r="H14" s="149"/>
      <c r="I14" s="156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</row>
    <row r="15" spans="1:163" s="151" customFormat="1" ht="18" customHeight="1">
      <c r="A15" s="135" t="s">
        <v>207</v>
      </c>
      <c r="B15" s="157">
        <v>609.91</v>
      </c>
      <c r="C15" s="157">
        <v>878.21</v>
      </c>
      <c r="D15" s="157">
        <v>923.66</v>
      </c>
      <c r="E15" s="157">
        <v>1045.35</v>
      </c>
      <c r="F15" s="157">
        <v>514.61</v>
      </c>
      <c r="G15" s="157">
        <v>395.85</v>
      </c>
      <c r="H15" s="149"/>
      <c r="I15" s="156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</row>
    <row r="16" spans="1:163" s="151" customFormat="1" ht="18" customHeight="1">
      <c r="A16" s="135" t="s">
        <v>210</v>
      </c>
      <c r="B16" s="157">
        <v>632.9210218023035</v>
      </c>
      <c r="C16" s="157">
        <v>911.3454136047591</v>
      </c>
      <c r="D16" s="157">
        <v>940.4</v>
      </c>
      <c r="E16" s="157">
        <v>1064.29</v>
      </c>
      <c r="F16" s="157">
        <v>523.94</v>
      </c>
      <c r="G16" s="157">
        <v>403.03</v>
      </c>
      <c r="H16" s="149"/>
      <c r="I16" s="156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</row>
    <row r="17" spans="1:163" s="151" customFormat="1" ht="18" customHeight="1">
      <c r="A17" s="135" t="s">
        <v>213</v>
      </c>
      <c r="B17" s="157">
        <v>583.6889729713876</v>
      </c>
      <c r="C17" s="240" t="s">
        <v>145</v>
      </c>
      <c r="D17" s="157">
        <v>923.9297813366184</v>
      </c>
      <c r="E17" s="157">
        <v>962.0602167568599</v>
      </c>
      <c r="F17" s="157">
        <v>483.9632187953716</v>
      </c>
      <c r="G17" s="157">
        <v>369.57191253464737</v>
      </c>
      <c r="H17" s="149"/>
      <c r="I17" s="156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</row>
    <row r="18" spans="1:163" s="151" customFormat="1" ht="18" customHeight="1">
      <c r="A18" s="251" t="s">
        <v>219</v>
      </c>
      <c r="B18" s="240">
        <v>584.3745870468528</v>
      </c>
      <c r="C18" s="240">
        <v>879.4984362840823</v>
      </c>
      <c r="D18" s="240">
        <v>925.0150498480332</v>
      </c>
      <c r="E18" s="240">
        <v>963.1902741274758</v>
      </c>
      <c r="F18" s="240">
        <v>484.5316927775412</v>
      </c>
      <c r="G18" s="240">
        <v>370.0060199392133</v>
      </c>
      <c r="H18" s="149"/>
      <c r="I18" s="156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</row>
    <row r="19" spans="1:163" s="151" customFormat="1" ht="25.5">
      <c r="A19" s="136" t="s">
        <v>214</v>
      </c>
      <c r="B19" s="241">
        <f>(B18/B6)-1</f>
        <v>-0.1749734056460409</v>
      </c>
      <c r="C19" s="241">
        <f>(C18/C6)-1</f>
        <v>-0.04304568114803997</v>
      </c>
      <c r="D19" s="241" t="s">
        <v>145</v>
      </c>
      <c r="E19" s="241">
        <f>(E18/E6)-1</f>
        <v>-0.06645898840091125</v>
      </c>
      <c r="F19" s="241">
        <f>(F18/F6)-1</f>
        <v>-0.14278590903414268</v>
      </c>
      <c r="G19" s="241">
        <f>(G18/G6)-1</f>
        <v>-0.26202477175153915</v>
      </c>
      <c r="H19" s="149"/>
      <c r="I19" s="156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</row>
    <row r="20" spans="1:10" ht="12.75">
      <c r="A20" s="272" t="s">
        <v>200</v>
      </c>
      <c r="B20" s="272"/>
      <c r="C20" s="272"/>
      <c r="D20" s="272"/>
      <c r="E20" s="272"/>
      <c r="F20" s="272"/>
      <c r="G20" s="272"/>
      <c r="H20" s="154"/>
      <c r="I20" s="154"/>
      <c r="J20" s="154"/>
    </row>
    <row r="21" spans="1:7" s="154" customFormat="1" ht="12.75">
      <c r="A21" s="159" t="s">
        <v>220</v>
      </c>
      <c r="B21" s="160"/>
      <c r="C21" s="161"/>
      <c r="D21" s="162">
        <v>681.07</v>
      </c>
      <c r="E21" s="161"/>
      <c r="F21" s="161"/>
      <c r="G21" s="161"/>
    </row>
    <row r="22" spans="1:7" s="154" customFormat="1" ht="12.75">
      <c r="A22" s="161" t="s">
        <v>156</v>
      </c>
      <c r="B22" s="161"/>
      <c r="C22" s="161"/>
      <c r="D22" s="161"/>
      <c r="E22" s="161"/>
      <c r="F22" s="161"/>
      <c r="G22" s="161"/>
    </row>
    <row r="23" s="154" customFormat="1" ht="12.75"/>
    <row r="24" s="154" customFormat="1" ht="12.75"/>
    <row r="25" s="154" customFormat="1" ht="12.75"/>
    <row r="26" s="154" customFormat="1" ht="12.75"/>
    <row r="27" s="154" customFormat="1" ht="12.75"/>
    <row r="28" s="154" customFormat="1" ht="12.75"/>
    <row r="29" s="154" customFormat="1" ht="12.75"/>
    <row r="30" s="154" customFormat="1" ht="12.75"/>
    <row r="31" s="154" customFormat="1" ht="12.75"/>
    <row r="32" s="154" customFormat="1" ht="12.75">
      <c r="H32" s="163"/>
    </row>
    <row r="33" s="154" customFormat="1" ht="12.75"/>
    <row r="34" s="154" customFormat="1" ht="12.75"/>
    <row r="35" s="154" customFormat="1" ht="12.75"/>
    <row r="36" s="154" customFormat="1" ht="12.75">
      <c r="D36" s="164"/>
    </row>
    <row r="37" s="154" customFormat="1" ht="12.75"/>
    <row r="38" s="154" customFormat="1" ht="12.75"/>
    <row r="39" s="154" customFormat="1" ht="12.75"/>
    <row r="40" s="154" customFormat="1" ht="12.75"/>
    <row r="41" s="154" customFormat="1" ht="12.75"/>
    <row r="42" s="154" customFormat="1" ht="12.75"/>
    <row r="43" s="154" customFormat="1" ht="12.75"/>
    <row r="44" s="154" customFormat="1" ht="12.75"/>
    <row r="45" s="154" customFormat="1" ht="12.75"/>
    <row r="46" s="154" customFormat="1" ht="12.75"/>
    <row r="47" s="154" customFormat="1" ht="12.75"/>
    <row r="48" s="154" customFormat="1" ht="12.75"/>
    <row r="49" s="154" customFormat="1" ht="12.75"/>
    <row r="50" s="154" customFormat="1" ht="12.75"/>
    <row r="51" s="154" customFormat="1" ht="12.75"/>
    <row r="52" s="154" customFormat="1" ht="12.75"/>
    <row r="53" s="154" customFormat="1" ht="12.75"/>
    <row r="54" s="154" customFormat="1" ht="12.75"/>
    <row r="55" s="154" customFormat="1" ht="12.75"/>
    <row r="56" s="154" customFormat="1" ht="12.75"/>
    <row r="57" s="154" customFormat="1" ht="12.75"/>
    <row r="58" s="154" customFormat="1" ht="12.75"/>
    <row r="59" s="154" customFormat="1" ht="12.75"/>
    <row r="60" s="154" customFormat="1" ht="12.75"/>
    <row r="61" s="154" customFormat="1" ht="12.75"/>
    <row r="62" s="154" customFormat="1" ht="12.75"/>
    <row r="63" s="154" customFormat="1" ht="12.75"/>
    <row r="64" s="154" customFormat="1" ht="12.75"/>
    <row r="65" s="154" customFormat="1" ht="12.75"/>
    <row r="66" s="154" customFormat="1" ht="12.75"/>
    <row r="67" s="154" customFormat="1" ht="12.75"/>
    <row r="68" s="154" customFormat="1" ht="12.75"/>
    <row r="69" s="154" customFormat="1" ht="12.75"/>
    <row r="70" s="154" customFormat="1" ht="12.75"/>
    <row r="71" s="154" customFormat="1" ht="12.75"/>
    <row r="72" s="154" customFormat="1" ht="12.75"/>
    <row r="73" s="154" customFormat="1" ht="12.75"/>
    <row r="74" s="154" customFormat="1" ht="12.75"/>
    <row r="75" s="154" customFormat="1" ht="12.75"/>
    <row r="76" s="154" customFormat="1" ht="12.75"/>
    <row r="77" s="154" customFormat="1" ht="12.75"/>
    <row r="78" s="154" customFormat="1" ht="12.75"/>
    <row r="79" s="154" customFormat="1" ht="12.75"/>
    <row r="80" s="154" customFormat="1" ht="12.75"/>
    <row r="81" s="154" customFormat="1" ht="12.75"/>
    <row r="82" s="154" customFormat="1" ht="12.75"/>
    <row r="83" s="154" customFormat="1" ht="12.75"/>
    <row r="84" s="154" customFormat="1" ht="12.75"/>
    <row r="85" s="154" customFormat="1" ht="12.75"/>
    <row r="86" s="154" customFormat="1" ht="12.75"/>
    <row r="87" s="154" customFormat="1" ht="12.75"/>
    <row r="88" s="154" customFormat="1" ht="12.75"/>
    <row r="89" s="154" customFormat="1" ht="12.75"/>
    <row r="90" s="154" customFormat="1" ht="12.75"/>
    <row r="91" s="154" customFormat="1" ht="12.75"/>
    <row r="92" s="154" customFormat="1" ht="12.75"/>
    <row r="93" s="154" customFormat="1" ht="12.75"/>
    <row r="94" s="154" customFormat="1" ht="12.75"/>
    <row r="95" s="154" customFormat="1" ht="12.75"/>
    <row r="96" s="154" customFormat="1" ht="12.75"/>
    <row r="97" s="154" customFormat="1" ht="12.75"/>
    <row r="98" s="154" customFormat="1" ht="12.75"/>
    <row r="99" s="154" customFormat="1" ht="12.75"/>
    <row r="100" s="154" customFormat="1" ht="12.75"/>
    <row r="101" s="154" customFormat="1" ht="12.75"/>
    <row r="102" s="154" customFormat="1" ht="12.75"/>
    <row r="103" s="154" customFormat="1" ht="12.75"/>
    <row r="104" s="154" customFormat="1" ht="12.75"/>
    <row r="105" s="154" customFormat="1" ht="12.75"/>
    <row r="106" s="154" customFormat="1" ht="12.75"/>
    <row r="107" s="154" customFormat="1" ht="12.75"/>
    <row r="108" s="154" customFormat="1" ht="12.75"/>
    <row r="109" s="154" customFormat="1" ht="12.75"/>
    <row r="110" s="154" customFormat="1" ht="12.75"/>
    <row r="111" s="154" customFormat="1" ht="12.75"/>
    <row r="112" s="154" customFormat="1" ht="12.75"/>
    <row r="113" s="154" customFormat="1" ht="12.75"/>
    <row r="114" s="154" customFormat="1" ht="12.75"/>
    <row r="115" s="154" customFormat="1" ht="12.75"/>
    <row r="116" s="154" customFormat="1" ht="12.75"/>
    <row r="117" s="154" customFormat="1" ht="12.75"/>
    <row r="118" s="154" customFormat="1" ht="12.75"/>
    <row r="119" s="154" customFormat="1" ht="12.75"/>
    <row r="120" s="154" customFormat="1" ht="12.75"/>
    <row r="121" s="154" customFormat="1" ht="12.75"/>
    <row r="122" s="154" customFormat="1" ht="12.75"/>
    <row r="123" s="154" customFormat="1" ht="12.75"/>
    <row r="124" s="154" customFormat="1" ht="12.75"/>
    <row r="125" s="154" customFormat="1" ht="12.75"/>
    <row r="126" s="154" customFormat="1" ht="12.75"/>
    <row r="127" s="154" customFormat="1" ht="12.75"/>
    <row r="128" s="154" customFormat="1" ht="12.75"/>
    <row r="129" s="154" customFormat="1" ht="12.75"/>
    <row r="130" s="154" customFormat="1" ht="12.75"/>
    <row r="131" s="154" customFormat="1" ht="12.75"/>
    <row r="132" s="154" customFormat="1" ht="12.75"/>
    <row r="133" s="154" customFormat="1" ht="12.75"/>
    <row r="134" s="154" customFormat="1" ht="12.75"/>
    <row r="135" s="154" customFormat="1" ht="12.75"/>
    <row r="136" s="154" customFormat="1" ht="12.75"/>
    <row r="137" s="154" customFormat="1" ht="12.75"/>
    <row r="138" s="154" customFormat="1" ht="12.75"/>
    <row r="139" s="154" customFormat="1" ht="12.75"/>
    <row r="140" s="154" customFormat="1" ht="12.75"/>
    <row r="141" s="154" customFormat="1" ht="12.75"/>
    <row r="142" s="154" customFormat="1" ht="12.75"/>
    <row r="143" s="154" customFormat="1" ht="12.75"/>
    <row r="144" s="154" customFormat="1" ht="12.75"/>
    <row r="145" s="154" customFormat="1" ht="12.75"/>
    <row r="146" s="154" customFormat="1" ht="12.75"/>
    <row r="147" s="154" customFormat="1" ht="12.75"/>
    <row r="148" s="154" customFormat="1" ht="12.75"/>
    <row r="149" s="154" customFormat="1" ht="12.75"/>
    <row r="150" s="154" customFormat="1" ht="12.75"/>
    <row r="151" s="154" customFormat="1" ht="12.75"/>
    <row r="152" s="154" customFormat="1" ht="12.75"/>
    <row r="153" s="154" customFormat="1" ht="12.75"/>
    <row r="154" s="154" customFormat="1" ht="12.75"/>
    <row r="155" s="154" customFormat="1" ht="12.75"/>
    <row r="156" s="154" customFormat="1" ht="12.75"/>
    <row r="157" s="154" customFormat="1" ht="12.75"/>
    <row r="158" s="154" customFormat="1" ht="12.75"/>
    <row r="159" s="154" customFormat="1" ht="12.75"/>
    <row r="160" s="154" customFormat="1" ht="12.75"/>
    <row r="161" s="154" customFormat="1" ht="12.75"/>
    <row r="162" s="154" customFormat="1" ht="12.75"/>
    <row r="163" s="154" customFormat="1" ht="12.75"/>
    <row r="164" s="154" customFormat="1" ht="12.75"/>
    <row r="165" s="154" customFormat="1" ht="12.75"/>
    <row r="166" s="154" customFormat="1" ht="12.75"/>
    <row r="167" s="154" customFormat="1" ht="12.75"/>
    <row r="168" s="154" customFormat="1" ht="12.75"/>
    <row r="169" s="154" customFormat="1" ht="12.75"/>
    <row r="170" s="154" customFormat="1" ht="12.75"/>
    <row r="171" s="154" customFormat="1" ht="12.75"/>
    <row r="172" s="154" customFormat="1" ht="12.75"/>
    <row r="173" s="154" customFormat="1" ht="12.75"/>
    <row r="174" s="154" customFormat="1" ht="12.75"/>
    <row r="175" s="154" customFormat="1" ht="12.75"/>
    <row r="176" s="154" customFormat="1" ht="12.75"/>
    <row r="177" s="154" customFormat="1" ht="12.75"/>
    <row r="178" s="154" customFormat="1" ht="12.75"/>
    <row r="179" s="154" customFormat="1" ht="12.75"/>
    <row r="180" s="154" customFormat="1" ht="12.75"/>
    <row r="181" s="154" customFormat="1" ht="12.75"/>
    <row r="182" s="154" customFormat="1" ht="12.75"/>
    <row r="183" s="154" customFormat="1" ht="12.75"/>
    <row r="184" s="154" customFormat="1" ht="12.75"/>
    <row r="185" s="154" customFormat="1" ht="12.75"/>
    <row r="186" s="154" customFormat="1" ht="12.75"/>
    <row r="187" s="154" customFormat="1" ht="12.75"/>
    <row r="188" s="154" customFormat="1" ht="12.75"/>
    <row r="189" s="154" customFormat="1" ht="12.75"/>
    <row r="190" s="154" customFormat="1" ht="12.75"/>
    <row r="191" s="154" customFormat="1" ht="12.75"/>
    <row r="192" s="154" customFormat="1" ht="12.75"/>
    <row r="193" s="154" customFormat="1" ht="12.75"/>
    <row r="194" s="154" customFormat="1" ht="12.75"/>
    <row r="195" s="154" customFormat="1" ht="12.75"/>
    <row r="196" s="154" customFormat="1" ht="12.75"/>
    <row r="197" s="154" customFormat="1" ht="12.75"/>
    <row r="198" s="154" customFormat="1" ht="12.75"/>
    <row r="199" s="154" customFormat="1" ht="12.75"/>
    <row r="200" s="154" customFormat="1" ht="12.75"/>
    <row r="201" s="154" customFormat="1" ht="12.75"/>
    <row r="202" s="154" customFormat="1" ht="12.75"/>
    <row r="203" s="154" customFormat="1" ht="12.75"/>
    <row r="204" s="154" customFormat="1" ht="12.75"/>
    <row r="205" s="154" customFormat="1" ht="12.75"/>
    <row r="206" s="154" customFormat="1" ht="12.75"/>
    <row r="207" s="154" customFormat="1" ht="12.75"/>
    <row r="208" s="154" customFormat="1" ht="12.75"/>
    <row r="209" s="154" customFormat="1" ht="12.75"/>
    <row r="210" s="154" customFormat="1" ht="12.75"/>
    <row r="211" s="154" customFormat="1" ht="12.75"/>
    <row r="212" s="154" customFormat="1" ht="12.75"/>
    <row r="213" s="154" customFormat="1" ht="12.75"/>
    <row r="214" s="154" customFormat="1" ht="12.75"/>
    <row r="215" s="154" customFormat="1" ht="12.75"/>
    <row r="216" s="154" customFormat="1" ht="12.75"/>
    <row r="217" s="154" customFormat="1" ht="12.75"/>
    <row r="218" s="154" customFormat="1" ht="12.75"/>
    <row r="219" s="154" customFormat="1" ht="12.75"/>
    <row r="220" s="154" customFormat="1" ht="12.75"/>
    <row r="221" s="154" customFormat="1" ht="12.75"/>
    <row r="222" s="154" customFormat="1" ht="12.75"/>
    <row r="223" s="154" customFormat="1" ht="12.75"/>
    <row r="224" s="154" customFormat="1" ht="12.75"/>
    <row r="225" s="154" customFormat="1" ht="12.75"/>
    <row r="226" s="154" customFormat="1" ht="12.75"/>
    <row r="227" s="154" customFormat="1" ht="12.75"/>
    <row r="228" s="154" customFormat="1" ht="12.75"/>
    <row r="229" s="154" customFormat="1" ht="12.75"/>
    <row r="230" s="154" customFormat="1" ht="12.75"/>
    <row r="231" s="154" customFormat="1" ht="12.75"/>
    <row r="232" s="154" customFormat="1" ht="12.75"/>
    <row r="233" s="154" customFormat="1" ht="12.75"/>
    <row r="234" s="154" customFormat="1" ht="12.75"/>
    <row r="235" s="154" customFormat="1" ht="12.75"/>
    <row r="236" s="154" customFormat="1" ht="12.75"/>
    <row r="237" s="154" customFormat="1" ht="12.75"/>
    <row r="238" s="154" customFormat="1" ht="12.75"/>
    <row r="239" s="154" customFormat="1" ht="12.75"/>
    <row r="240" s="154" customFormat="1" ht="12.75"/>
    <row r="241" s="154" customFormat="1" ht="12.75"/>
    <row r="242" s="154" customFormat="1" ht="12.75"/>
    <row r="243" s="154" customFormat="1" ht="12.75"/>
    <row r="244" s="154" customFormat="1" ht="12.75"/>
    <row r="245" s="154" customFormat="1" ht="12.75"/>
    <row r="246" s="154" customFormat="1" ht="12.75"/>
    <row r="247" s="154" customFormat="1" ht="12.75"/>
    <row r="248" s="154" customFormat="1" ht="12.75"/>
    <row r="249" s="154" customFormat="1" ht="12.75"/>
    <row r="250" s="154" customFormat="1" ht="12.75"/>
    <row r="251" s="154" customFormat="1" ht="12.75"/>
    <row r="252" s="154" customFormat="1" ht="12.75"/>
    <row r="253" s="154" customFormat="1" ht="12.75"/>
    <row r="254" s="154" customFormat="1" ht="12.75"/>
    <row r="255" s="154" customFormat="1" ht="12.75"/>
    <row r="256" s="154" customFormat="1" ht="12.75"/>
    <row r="257" s="154" customFormat="1" ht="12.75"/>
    <row r="258" s="154" customFormat="1" ht="12.75"/>
    <row r="259" s="154" customFormat="1" ht="12.75"/>
    <row r="260" s="154" customFormat="1" ht="12.75"/>
    <row r="261" s="154" customFormat="1" ht="12.75"/>
    <row r="262" s="154" customFormat="1" ht="12.75"/>
    <row r="263" s="154" customFormat="1" ht="12.75"/>
    <row r="264" s="154" customFormat="1" ht="12.75"/>
    <row r="265" s="154" customFormat="1" ht="12.75"/>
    <row r="266" s="154" customFormat="1" ht="12.75"/>
    <row r="267" s="154" customFormat="1" ht="12.75"/>
    <row r="268" s="154" customFormat="1" ht="12.75"/>
    <row r="269" s="154" customFormat="1" ht="12.75"/>
    <row r="270" s="154" customFormat="1" ht="12.75"/>
    <row r="271" s="154" customFormat="1" ht="12.75"/>
    <row r="272" s="154" customFormat="1" ht="12.75"/>
    <row r="273" s="154" customFormat="1" ht="12.75"/>
    <row r="274" s="154" customFormat="1" ht="12.75"/>
    <row r="275" s="154" customFormat="1" ht="12.75"/>
    <row r="276" s="154" customFormat="1" ht="12.75"/>
    <row r="277" s="154" customFormat="1" ht="12.75"/>
    <row r="278" s="154" customFormat="1" ht="12.75"/>
    <row r="279" s="154" customFormat="1" ht="12.75"/>
    <row r="280" s="154" customFormat="1" ht="12.75"/>
    <row r="281" s="154" customFormat="1" ht="12.75"/>
    <row r="282" s="154" customFormat="1" ht="12.75"/>
    <row r="283" s="154" customFormat="1" ht="12.75"/>
    <row r="284" s="154" customFormat="1" ht="12.75"/>
    <row r="285" s="154" customFormat="1" ht="12.75"/>
    <row r="286" s="154" customFormat="1" ht="12.75"/>
    <row r="287" s="154" customFormat="1" ht="12.75"/>
    <row r="288" s="154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4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F19" sqref="F19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76" t="s">
        <v>105</v>
      </c>
      <c r="B1" s="276"/>
      <c r="C1" s="276"/>
      <c r="D1" s="276"/>
      <c r="E1" s="276"/>
      <c r="F1" s="276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76" t="s">
        <v>90</v>
      </c>
      <c r="B2" s="276"/>
      <c r="C2" s="276"/>
      <c r="D2" s="276"/>
      <c r="E2" s="276"/>
      <c r="F2" s="276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77" t="s">
        <v>147</v>
      </c>
      <c r="B3" s="277"/>
      <c r="C3" s="277"/>
      <c r="D3" s="277"/>
      <c r="E3" s="277"/>
      <c r="F3" s="27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231"/>
      <c r="B4" s="31"/>
      <c r="C4" s="31"/>
      <c r="D4" s="31"/>
      <c r="E4" s="31"/>
      <c r="F4" s="3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134" t="s">
        <v>29</v>
      </c>
      <c r="B5" s="140" t="s">
        <v>162</v>
      </c>
      <c r="C5" s="140" t="s">
        <v>76</v>
      </c>
      <c r="D5" s="140" t="s">
        <v>75</v>
      </c>
      <c r="E5" s="140" t="s">
        <v>77</v>
      </c>
      <c r="F5" s="140" t="s">
        <v>78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139" t="s">
        <v>182</v>
      </c>
      <c r="B6" s="138">
        <v>472.63</v>
      </c>
      <c r="C6" s="138">
        <v>315.5</v>
      </c>
      <c r="D6" s="138">
        <v>301.5</v>
      </c>
      <c r="E6" s="138">
        <v>118.9</v>
      </c>
      <c r="F6" s="138">
        <v>345.4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139" t="s">
        <v>184</v>
      </c>
      <c r="B7" s="138">
        <v>469.5</v>
      </c>
      <c r="C7" s="138">
        <v>315.5</v>
      </c>
      <c r="D7" s="138">
        <v>301.5</v>
      </c>
      <c r="E7" s="138">
        <v>121</v>
      </c>
      <c r="F7" s="138">
        <v>299.13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139" t="s">
        <v>186</v>
      </c>
      <c r="B8" s="138">
        <v>464</v>
      </c>
      <c r="C8" s="138">
        <v>315.5</v>
      </c>
      <c r="D8" s="138">
        <v>301.5</v>
      </c>
      <c r="E8" s="138">
        <v>121</v>
      </c>
      <c r="F8" s="138">
        <v>281.6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139" t="s">
        <v>191</v>
      </c>
      <c r="B9" s="138">
        <v>461.5</v>
      </c>
      <c r="C9" s="138">
        <v>315.5</v>
      </c>
      <c r="D9" s="138">
        <v>301.5</v>
      </c>
      <c r="E9" s="138">
        <v>124</v>
      </c>
      <c r="F9" s="138">
        <v>265.75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139" t="s">
        <v>192</v>
      </c>
      <c r="B10" s="138">
        <v>441.5</v>
      </c>
      <c r="C10" s="138">
        <v>315.5</v>
      </c>
      <c r="D10" s="138">
        <v>301.5</v>
      </c>
      <c r="E10" s="138">
        <v>123.5</v>
      </c>
      <c r="F10" s="138">
        <v>252.38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139" t="s">
        <v>194</v>
      </c>
      <c r="B11" s="138">
        <v>416</v>
      </c>
      <c r="C11" s="138">
        <v>315.5</v>
      </c>
      <c r="D11" s="138">
        <v>301.5</v>
      </c>
      <c r="E11" s="138">
        <v>123.5</v>
      </c>
      <c r="F11" s="138">
        <v>239.4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139" t="s">
        <v>193</v>
      </c>
      <c r="B12" s="138">
        <v>403.63</v>
      </c>
      <c r="C12" s="138">
        <v>315.5</v>
      </c>
      <c r="D12" s="138">
        <v>301.5</v>
      </c>
      <c r="E12" s="138">
        <v>123.5</v>
      </c>
      <c r="F12" s="138">
        <v>229.83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139" t="s">
        <v>198</v>
      </c>
      <c r="B13" s="138">
        <v>388.75</v>
      </c>
      <c r="C13" s="138">
        <v>315.5</v>
      </c>
      <c r="D13" s="138">
        <v>301.5</v>
      </c>
      <c r="E13" s="138">
        <v>122.6</v>
      </c>
      <c r="F13" s="138">
        <v>203.4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139" t="s">
        <v>201</v>
      </c>
      <c r="B14" s="138">
        <v>362.5</v>
      </c>
      <c r="C14" s="138">
        <v>315.5</v>
      </c>
      <c r="D14" s="138">
        <v>301.5</v>
      </c>
      <c r="E14" s="138">
        <v>114.5</v>
      </c>
      <c r="F14" s="138">
        <v>233.13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139" t="s">
        <v>207</v>
      </c>
      <c r="B15" s="234">
        <v>360</v>
      </c>
      <c r="C15" s="234">
        <v>315.5</v>
      </c>
      <c r="D15" s="234">
        <v>301.5</v>
      </c>
      <c r="E15" s="234">
        <v>114.5</v>
      </c>
      <c r="F15" s="234">
        <v>256.38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139" t="s">
        <v>210</v>
      </c>
      <c r="B16" s="234">
        <v>356.13</v>
      </c>
      <c r="C16" s="234">
        <v>315.5</v>
      </c>
      <c r="D16" s="234">
        <v>301.5</v>
      </c>
      <c r="E16" s="234">
        <v>114.13</v>
      </c>
      <c r="F16" s="234">
        <v>238.25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238" t="s">
        <v>213</v>
      </c>
      <c r="B17" s="234">
        <f>(350+350+(350+354)/2+(354+350)/2)/4</f>
        <v>351</v>
      </c>
      <c r="C17" s="234">
        <f>(311+320)/2</f>
        <v>315.5</v>
      </c>
      <c r="D17" s="234">
        <f>(298+305)/2</f>
        <v>301.5</v>
      </c>
      <c r="E17" s="239">
        <f>((93+128)/2+(93+128)/2+(93+128)/2+(93+128)/2)/4</f>
        <v>110.5</v>
      </c>
      <c r="F17" s="239">
        <f>((215+225)/2+(195+212)/2+(185+200)/2+(182+189)/2)/4</f>
        <v>200.375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238" t="s">
        <v>219</v>
      </c>
      <c r="B18" s="234">
        <v>347</v>
      </c>
      <c r="C18" s="234">
        <f>(311+320)/2</f>
        <v>315.5</v>
      </c>
      <c r="D18" s="234">
        <f>(298+305)/2</f>
        <v>301.5</v>
      </c>
      <c r="E18" s="239">
        <f>((93+128)/2+(93+128)/2+(93+128)/2+(93+128)/2)/4</f>
        <v>110.5</v>
      </c>
      <c r="F18" s="239">
        <v>207.25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237" t="s">
        <v>214</v>
      </c>
      <c r="B19" s="242">
        <f>((B18/B6)-1)</f>
        <v>-0.26581046484565096</v>
      </c>
      <c r="C19" s="242">
        <f>((C18/C6)-1)</f>
        <v>0</v>
      </c>
      <c r="D19" s="242">
        <f>((D18/D6)-1)</f>
        <v>0</v>
      </c>
      <c r="E19" s="242">
        <f>((E18/E6)-1)</f>
        <v>-0.07064760302775441</v>
      </c>
      <c r="F19" s="242">
        <f>((F18/F6)-1)</f>
        <v>-0.39997104806022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78" t="s">
        <v>177</v>
      </c>
      <c r="B20" s="278"/>
      <c r="C20" s="278"/>
      <c r="D20" s="278"/>
      <c r="E20" s="278"/>
      <c r="F20" s="278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3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L24" sqref="L24"/>
    </sheetView>
  </sheetViews>
  <sheetFormatPr defaultColWidth="11.421875" defaultRowHeight="12.75" customHeight="1"/>
  <cols>
    <col min="1" max="16384" width="11.421875" style="28" customWidth="1"/>
  </cols>
  <sheetData>
    <row r="1" spans="1:3" ht="12.75" customHeight="1" thickBot="1">
      <c r="A1" s="112"/>
      <c r="B1" s="112"/>
      <c r="C1" s="112"/>
    </row>
    <row r="36" ht="12.75" customHeight="1">
      <c r="D36" s="10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G32" sqref="G32"/>
    </sheetView>
  </sheetViews>
  <sheetFormatPr defaultColWidth="11.421875" defaultRowHeight="12.75"/>
  <cols>
    <col min="1" max="16384" width="11.421875" style="28" customWidth="1"/>
  </cols>
  <sheetData>
    <row r="35" spans="1:10" ht="12.75">
      <c r="A35" s="279"/>
      <c r="B35" s="279"/>
      <c r="C35" s="279"/>
      <c r="D35" s="279"/>
      <c r="E35" s="279"/>
      <c r="F35" s="279"/>
      <c r="G35" s="279"/>
      <c r="H35" s="279"/>
      <c r="I35" s="279"/>
      <c r="J35" s="279"/>
    </row>
    <row r="36" spans="1:10" ht="12.75">
      <c r="A36" s="279"/>
      <c r="B36" s="279"/>
      <c r="C36" s="279"/>
      <c r="D36" s="279"/>
      <c r="E36" s="279"/>
      <c r="F36" s="279"/>
      <c r="G36" s="279"/>
      <c r="H36" s="279"/>
      <c r="I36" s="279"/>
      <c r="J36" s="279"/>
    </row>
    <row r="41" ht="12.75">
      <c r="D41" s="105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2018-07-17T22:46:37Z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