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01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'c1'!$A$1:$E$51</definedName>
    <definedName name="_xlnm.Print_Area" localSheetId="13">'c10'!$A$1:$H$43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'c15'!$A$1:$H$52</definedName>
    <definedName name="_xlnm.Print_Area" localSheetId="19">'c16'!$A$1:$J$47</definedName>
    <definedName name="_xlnm.Print_Area" localSheetId="20">'c17'!$A$1:$H$48</definedName>
    <definedName name="_xlnm.Print_Area" localSheetId="21">'c18'!$A$1:$E$47</definedName>
    <definedName name="_xlnm.Print_Area" localSheetId="22">'c19'!$A$1:$Q$25</definedName>
    <definedName name="_xlnm.Print_Area" localSheetId="5">'c2'!$A$1:$H$46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'c9'!$A$1:$E$49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'tapa'!$A$1:$E$33</definedName>
  </definedNames>
  <calcPr fullCalcOnLoad="1"/>
</workbook>
</file>

<file path=xl/sharedStrings.xml><?xml version="1.0" encoding="utf-8"?>
<sst xmlns="http://schemas.openxmlformats.org/spreadsheetml/2006/main" count="862" uniqueCount="343">
  <si>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</si>
  <si>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</si>
  <si>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</si>
  <si>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</si>
  <si>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</si>
  <si>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</si>
  <si>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</si>
  <si>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</si>
  <si>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</si>
  <si>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</si>
  <si>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</si>
  <si>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</si>
  <si>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</si>
  <si>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</si>
  <si>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</si>
  <si>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</si>
  <si>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</si>
  <si>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</si>
  <si>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</si>
  <si>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</si>
  <si>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</si>
  <si>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</si>
  <si>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</si>
  <si>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</si>
  <si>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</si>
  <si>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</si>
  <si>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</si>
  <si>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</si>
  <si>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</si>
  <si>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</si>
  <si>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</si>
  <si>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</si>
  <si>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</si>
  <si>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</si>
  <si>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</si>
  <si>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</si>
  <si>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</si>
  <si>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</si>
  <si>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</si>
  <si>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</si>
  <si>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</si>
  <si>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</si>
  <si>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</si>
  <si>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</si>
  <si>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</si>
  <si>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</si>
  <si>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</si>
  <si>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</si>
  <si>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</si>
  <si>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</si>
  <si>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</si>
  <si>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</si>
  <si>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</si>
  <si>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</si>
  <si>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</si>
  <si>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</si>
  <si>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</si>
  <si>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</si>
  <si>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</si>
  <si>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</si>
  <si>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</si>
  <si>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</si>
  <si>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</si>
  <si>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</si>
  <si>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</si>
  <si>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</si>
  <si>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</si>
  <si>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</si>
  <si>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</si>
  <si>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</si>
  <si>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</si>
  <si>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</si>
  <si>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</si>
  <si>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</si>
  <si>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</si>
  <si>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</si>
  <si>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</si>
  <si>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</si>
  <si>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</si>
  <si>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</si>
  <si>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</si>
  <si>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</si>
  <si>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</si>
  <si>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</si>
  <si>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</si>
  <si>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</si>
  <si>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</si>
  <si>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</si>
  <si>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</si>
  <si>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</si>
  <si>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</si>
  <si>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</si>
  <si>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</si>
  <si>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</si>
  <si>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</si>
  <si>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</si>
  <si>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</si>
  <si>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</si>
  <si>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</si>
  <si>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</si>
  <si>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</si>
  <si>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</si>
  <si>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</si>
  <si>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</si>
  <si>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</si>
  <si>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</si>
  <si>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</si>
  <si>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</si>
  <si>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</si>
  <si>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</si>
  <si>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</si>
  <si>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</si>
  <si>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</si>
  <si>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</si>
  <si>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</si>
  <si>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</si>
  <si>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</si>
  <si>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</si>
  <si>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</si>
  <si>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</si>
  <si>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</si>
  <si>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</si>
  <si>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</si>
  <si>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</si>
  <si>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</si>
  <si>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</si>
  <si>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</si>
  <si>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</si>
  <si>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</si>
  <si>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</si>
  <si>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</si>
  <si>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</si>
  <si>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</si>
  <si>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</si>
  <si>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</si>
  <si>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</si>
  <si>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</si>
  <si>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</si>
  <si>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</si>
  <si>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</si>
  <si>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</si>
  <si>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</si>
  <si>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</si>
  <si>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</si>
  <si>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</si>
  <si>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</si>
  <si>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</si>
  <si>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</si>
  <si>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</si>
  <si>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</si>
  <si>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</si>
  <si>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</si>
  <si>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</si>
  <si>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</si>
  <si>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</si>
  <si>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</si>
  <si>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</si>
  <si>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</si>
  <si>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</si>
  <si>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</si>
  <si>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</si>
  <si>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</si>
  <si>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</si>
  <si>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</si>
  <si>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</si>
  <si>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</si>
  <si>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</si>
  <si>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</si>
  <si>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</si>
  <si>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</si>
  <si>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</si>
  <si>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</si>
  <si>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</si>
  <si>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</si>
  <si>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</si>
  <si>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</si>
  <si>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</si>
  <si>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</si>
  <si>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</si>
  <si>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</si>
  <si>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</si>
  <si>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</si>
  <si>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</si>
  <si>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</si>
  <si>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</si>
  <si>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</si>
  <si>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</si>
  <si>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</si>
  <si>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</si>
  <si>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</si>
  <si>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</si>
  <si>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</si>
  <si>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</si>
  <si>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</si>
  <si>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</si>
  <si>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</si>
  <si>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</si>
  <si>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</si>
  <si>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</si>
  <si>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</si>
  <si>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</si>
  <si>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</si>
  <si>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</si>
  <si>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</si>
  <si>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</si>
  <si>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</si>
  <si>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</si>
  <si>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</si>
  <si>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</si>
  <si>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</si>
  <si>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</si>
  <si>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</si>
  <si>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</si>
  <si>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</si>
  <si>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Directora Nacional y Representante Legal</t>
  </si>
  <si>
    <t>Emiratos Árabes Unidos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</si>
  <si>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</si>
  <si>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</si>
  <si>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</si>
  <si>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</si>
  <si>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</si>
  <si>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</si>
  <si>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</si>
  <si>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</si>
  <si>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</si>
  <si>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</si>
  <si>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</si>
  <si>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</si>
  <si>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</si>
  <si>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</si>
  <si>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</si>
  <si>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</si>
  <si>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</si>
  <si>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</si>
  <si>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</si>
  <si>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</si>
  <si>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</si>
  <si>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</si>
  <si>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</si>
  <si>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</si>
  <si>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</si>
  <si>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</si>
  <si>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</si>
  <si>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</si>
  <si>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</si>
  <si>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</si>
  <si>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Belice</t>
  </si>
  <si>
    <t>Quesos, los demás</t>
  </si>
  <si>
    <t>Países Bajos</t>
  </si>
  <si>
    <t>Total ene - dic (A+B)</t>
  </si>
  <si>
    <t>Leche en polvo edulcorada, materia grasa &gt; 24% y &lt; 26%</t>
  </si>
  <si>
    <t>Total ene-dic (B)</t>
  </si>
  <si>
    <t>Suiza</t>
  </si>
  <si>
    <t>Jamaica</t>
  </si>
  <si>
    <t>Portugal</t>
  </si>
  <si>
    <t>Grecia</t>
  </si>
  <si>
    <t>Leche en polvo sin azúcar, materia grasa &gt;= 6% y &lt; 12%</t>
  </si>
  <si>
    <t>Leche en polvo sin azúcar, materia grasa &gt; 18% y &lt; 24%</t>
  </si>
  <si>
    <t xml:space="preserve">Leche y nata sin concentrar, materia grasa &gt; 1% y  &lt;= 6% </t>
  </si>
  <si>
    <t>Leche en polvo edulcorada, materia grasa &gt;= 26%</t>
  </si>
  <si>
    <t>Queso fundido, excepto el rallado o en polvo</t>
  </si>
  <si>
    <t>Queso fundido</t>
  </si>
  <si>
    <t>Pastas lácteas para untar</t>
  </si>
  <si>
    <t>Parmesano y del tipo parmesano</t>
  </si>
  <si>
    <t xml:space="preserve">Preparaciones para la alimentación infantil </t>
  </si>
  <si>
    <t>Quesos frescos (sin madurar)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</si>
  <si>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</si>
  <si>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</si>
  <si>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</si>
  <si>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</si>
  <si>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</si>
  <si>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Bebidas con contenido lácteo &gt; al 50 %   (miles de litros)</t>
  </si>
  <si>
    <t>Leche y nata, sin concentrar, materia grasa &gt; 1% y &lt;= 6%</t>
  </si>
  <si>
    <t>Demás quesos</t>
  </si>
  <si>
    <t>Singapur</t>
  </si>
  <si>
    <t xml:space="preserve">Leche en polvo sin azúcar, materia grasa &lt;=  1,5% </t>
  </si>
  <si>
    <t xml:space="preserve">Leche y nata, sin concentrar, materia grasa &lt;=  1% </t>
  </si>
  <si>
    <t>Importaciones de leche en polvo por país de origen, año 2016</t>
  </si>
  <si>
    <t>Importaciones de quesos por país de origen, año 2016</t>
  </si>
  <si>
    <t>Exportaciones de leche en polvo por país de destino, año 2016</t>
  </si>
  <si>
    <t>Exportaciones de quesos por país de destino, año 2016</t>
  </si>
  <si>
    <t>Variación (2017/2016)</t>
  </si>
  <si>
    <t>Bebidas con contenido lácteo &gt; al 50%  (miles de litros)</t>
  </si>
  <si>
    <t>Bebidas con contenido lácteo &lt;= al 50% (miles de litros)</t>
  </si>
  <si>
    <t>Años 2003 - 2017</t>
  </si>
  <si>
    <t>Austria</t>
  </si>
  <si>
    <t>India</t>
  </si>
  <si>
    <t>Finlandia</t>
  </si>
  <si>
    <t>Suecia</t>
  </si>
  <si>
    <t>Taiwán</t>
  </si>
  <si>
    <t>Las demás materias grasas de la leche</t>
  </si>
  <si>
    <t>Demás quesos frescos</t>
  </si>
  <si>
    <t>Filipinas</t>
  </si>
  <si>
    <t>Egipto</t>
  </si>
  <si>
    <t>Leche en polvo sin azúcar, materia grasa &gt; 1,5% y &lt; 6%</t>
  </si>
  <si>
    <t>Aruba</t>
  </si>
  <si>
    <t xml:space="preserve">Los datos entregados corresponden a las importaciones y exportaciones de productos lácteos tanto en volumen, valor y mercado de origen/destino. </t>
  </si>
  <si>
    <t>Tailandia</t>
  </si>
  <si>
    <t>Leche en polvo sin azúcar, materia grasa &gt; 12% y &lt; 18%</t>
  </si>
  <si>
    <t>Leche en polvo edulcorada, materia grasa &gt;= al 26%</t>
  </si>
  <si>
    <t>Leche en polvo sin azúcar, materia grasa &gt; 18% y &lt;  24%</t>
  </si>
  <si>
    <t>Bebidas con contenido lácteo &lt;= al 50 %  (miles de litros)</t>
  </si>
  <si>
    <t>Puerto Rico</t>
  </si>
  <si>
    <t>Turquía</t>
  </si>
  <si>
    <t>Queso de crema frescos</t>
  </si>
  <si>
    <t>Leche entera en polvo</t>
  </si>
  <si>
    <t>Leche descremada en polvo</t>
  </si>
  <si>
    <t>Haití</t>
  </si>
  <si>
    <t>República Checa</t>
  </si>
  <si>
    <t>Ucrania</t>
  </si>
  <si>
    <t>Leche en polvo sin azúcar, materia grasa = 18%</t>
  </si>
  <si>
    <t>Queso rallado o en polvo</t>
  </si>
  <si>
    <t>República Dominicana</t>
  </si>
  <si>
    <t>Territorio Británico en América</t>
  </si>
  <si>
    <t>República Eslovaca</t>
  </si>
  <si>
    <t>Leche en polvo edulcorada, materia grasa &gt; 1,5% y &lt;  6%</t>
  </si>
  <si>
    <t>Raúl Opitz G.</t>
  </si>
  <si>
    <t>Jordania</t>
  </si>
  <si>
    <t>Leche en polvo sin azúcar, materia grasa &gt;= 24% y  &lt; 26%</t>
  </si>
  <si>
    <t>Diciembre 2017</t>
  </si>
  <si>
    <t>con información a noviembre 2017</t>
  </si>
  <si>
    <t>Importaciones de productos lácteos, noviembre 2017</t>
  </si>
  <si>
    <t>Exportaciones de productos lácteos, noviembre 2017</t>
  </si>
  <si>
    <t>Importaciones de leche en polvo por país de origen, noviembre 2017</t>
  </si>
  <si>
    <t>Importaciones de quesos por país de origen, noviembre  2017</t>
  </si>
  <si>
    <t>Importaciones de quesos por variedades, noviembre 2017</t>
  </si>
  <si>
    <t>Exportaciones de leche en polvo por país de destino, noviembre 2017</t>
  </si>
  <si>
    <t>Exportaciones de quesos por país de destino, noviembre 2017</t>
  </si>
  <si>
    <t>Exportaciones de quesos por variedades, noviembre 2017</t>
  </si>
  <si>
    <t>Enero - noviembre</t>
  </si>
  <si>
    <t>Origen no precisado</t>
  </si>
  <si>
    <t>Leche en polvo, materia grasa = al 18%</t>
  </si>
  <si>
    <t xml:space="preserve"> Enero - noviembre 2017</t>
  </si>
  <si>
    <t>Subtotal ene-nov (A)</t>
  </si>
  <si>
    <t>Subtotal ene-nov (B)</t>
  </si>
  <si>
    <t>Subtotal ene-nov (A+B)</t>
  </si>
  <si>
    <t>Chad</t>
  </si>
  <si>
    <t>Subtotal ene-nov</t>
  </si>
  <si>
    <t>Edam y del tipo edam</t>
  </si>
  <si>
    <t>ene-nov 2016</t>
  </si>
  <si>
    <t>ene-nov 2017</t>
  </si>
  <si>
    <t>Ene-nov 2016</t>
  </si>
  <si>
    <t>Ene-nov 2017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</si>
</sst>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2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.25"/>
      <color indexed="8"/>
      <name val="Arial"/>
      <family val="0"/>
    </font>
    <font>
      <b/>
      <sz val="8.75"/>
      <color indexed="8"/>
      <name val="Arial"/>
      <family val="0"/>
    </font>
    <font>
      <sz val="6"/>
      <color indexed="8"/>
      <name val="Arial"/>
      <family val="0"/>
    </font>
    <font>
      <b/>
      <sz val="9.6"/>
      <color indexed="8"/>
      <name val="Arial"/>
      <family val="0"/>
    </font>
    <font>
      <sz val="8.25"/>
      <color indexed="8"/>
      <name val="Arial"/>
      <family val="0"/>
    </font>
    <font>
      <b/>
      <sz val="15"/>
      <color theme="3"/>
      <name val="Calibri"/>
      <family val="2"/>
    </font>
    <font>
      <u val="single"/>
      <sz val="14"/>
      <color theme="11"/>
      <name val="Arial MT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2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0" applyNumberFormat="1" applyFont="1" applyFill="1" applyBorder="1" applyAlignment="1" applyProtection="1">
      <alignment/>
      <protection/>
    </xf>
    <xf numFmtId="173" fontId="25" fillId="0" borderId="0" xfId="86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4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86" applyNumberFormat="1" applyFont="1" applyFill="1" applyBorder="1" applyAlignment="1" applyProtection="1">
      <alignment/>
      <protection/>
    </xf>
    <xf numFmtId="175" fontId="25" fillId="0" borderId="11" xfId="85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85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85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8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86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5" fillId="0" borderId="0" xfId="0" applyFont="1" applyAlignment="1">
      <alignment horizontal="left" indent="1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5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8" fillId="0" borderId="12" xfId="104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8" fillId="0" borderId="25" xfId="104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69" fillId="0" borderId="11" xfId="0" applyNumberFormat="1" applyFont="1" applyBorder="1" applyAlignment="1">
      <alignment/>
    </xf>
    <xf numFmtId="0" fontId="42" fillId="0" borderId="0" xfId="101" applyFont="1">
      <alignment/>
      <protection/>
    </xf>
    <xf numFmtId="0" fontId="70" fillId="0" borderId="0" xfId="101" applyFont="1">
      <alignment/>
      <protection/>
    </xf>
    <xf numFmtId="176" fontId="68" fillId="0" borderId="12" xfId="104" applyNumberFormat="1" applyFont="1" applyBorder="1">
      <alignment/>
      <protection/>
    </xf>
    <xf numFmtId="0" fontId="68" fillId="0" borderId="24" xfId="104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8" fillId="0" borderId="26" xfId="104" applyNumberFormat="1" applyFont="1" applyBorder="1">
      <alignment/>
      <protection/>
    </xf>
    <xf numFmtId="3" fontId="68" fillId="0" borderId="29" xfId="104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8" fillId="0" borderId="28" xfId="104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8" fillId="0" borderId="15" xfId="104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8" fillId="0" borderId="31" xfId="104" applyNumberFormat="1" applyFont="1" applyBorder="1">
      <alignment/>
      <protection/>
    </xf>
    <xf numFmtId="0" fontId="68" fillId="0" borderId="28" xfId="104" applyFont="1" applyBorder="1">
      <alignment/>
      <protection/>
    </xf>
    <xf numFmtId="3" fontId="68" fillId="0" borderId="28" xfId="104" applyNumberFormat="1" applyFont="1" applyBorder="1">
      <alignment/>
      <protection/>
    </xf>
    <xf numFmtId="3" fontId="68" fillId="0" borderId="12" xfId="102" applyNumberFormat="1" applyFont="1" applyBorder="1">
      <alignment/>
      <protection/>
    </xf>
    <xf numFmtId="3" fontId="68" fillId="0" borderId="25" xfId="102" applyNumberFormat="1" applyFont="1" applyBorder="1">
      <alignment/>
      <protection/>
    </xf>
    <xf numFmtId="0" fontId="68" fillId="0" borderId="12" xfId="102" applyFont="1" applyBorder="1">
      <alignment/>
      <protection/>
    </xf>
    <xf numFmtId="0" fontId="68" fillId="0" borderId="25" xfId="102" applyFont="1" applyBorder="1">
      <alignment/>
      <protection/>
    </xf>
    <xf numFmtId="3" fontId="68" fillId="0" borderId="12" xfId="102" applyNumberFormat="1" applyFont="1" applyBorder="1" applyAlignment="1">
      <alignment vertical="center"/>
      <protection/>
    </xf>
    <xf numFmtId="3" fontId="68" fillId="0" borderId="15" xfId="102" applyNumberFormat="1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8" fillId="0" borderId="28" xfId="104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5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 wrapText="1"/>
    </xf>
    <xf numFmtId="17" fontId="26" fillId="0" borderId="0" xfId="0" applyNumberFormat="1" applyFont="1" applyAlignment="1">
      <alignment/>
    </xf>
    <xf numFmtId="17" fontId="26" fillId="0" borderId="0" xfId="0" applyNumberFormat="1" applyFont="1" applyAlignment="1">
      <alignment horizontal="center"/>
    </xf>
    <xf numFmtId="17" fontId="25" fillId="0" borderId="12" xfId="0" applyNumberFormat="1" applyFont="1" applyBorder="1" applyAlignment="1">
      <alignment horizontal="center"/>
    </xf>
    <xf numFmtId="175" fontId="25" fillId="0" borderId="24" xfId="0" applyNumberFormat="1" applyFont="1" applyBorder="1" applyAlignment="1">
      <alignment/>
    </xf>
    <xf numFmtId="0" fontId="68" fillId="0" borderId="0" xfId="104" applyFont="1" applyBorder="1">
      <alignment/>
      <protection/>
    </xf>
    <xf numFmtId="0" fontId="25" fillId="0" borderId="11" xfId="0" applyFont="1" applyBorder="1" applyAlignment="1">
      <alignment vertical="center"/>
    </xf>
    <xf numFmtId="175" fontId="25" fillId="0" borderId="12" xfId="0" applyNumberFormat="1" applyFont="1" applyBorder="1" applyAlignment="1">
      <alignment horizontal="right"/>
    </xf>
    <xf numFmtId="0" fontId="25" fillId="0" borderId="0" xfId="0" applyFont="1" applyAlignment="1">
      <alignment vertical="center" wrapText="1"/>
    </xf>
    <xf numFmtId="0" fontId="71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11" borderId="35" xfId="0" applyFont="1" applyFill="1" applyBorder="1" applyAlignment="1" applyProtection="1">
      <alignment horizontal="center" vertical="center"/>
      <protection/>
    </xf>
    <xf numFmtId="0" fontId="25" fillId="11" borderId="36" xfId="0" applyFont="1" applyFill="1" applyBorder="1" applyAlignment="1" applyProtection="1">
      <alignment horizontal="center" vertical="center"/>
      <protection/>
    </xf>
    <xf numFmtId="0" fontId="25" fillId="11" borderId="37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11" borderId="30" xfId="0" applyFont="1" applyFill="1" applyBorder="1" applyAlignment="1" applyProtection="1">
      <alignment horizontal="center" vertical="center"/>
      <protection/>
    </xf>
    <xf numFmtId="0" fontId="25" fillId="11" borderId="0" xfId="0" applyFont="1" applyFill="1" applyBorder="1" applyAlignment="1" applyProtection="1">
      <alignment horizontal="center" vertical="center"/>
      <protection/>
    </xf>
    <xf numFmtId="0" fontId="25" fillId="11" borderId="38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11" borderId="42" xfId="0" applyFont="1" applyFill="1" applyBorder="1" applyAlignment="1" applyProtection="1">
      <alignment horizontal="center" vertical="center"/>
      <protection/>
    </xf>
    <xf numFmtId="0" fontId="25" fillId="11" borderId="34" xfId="0" applyFont="1" applyFill="1" applyBorder="1" applyAlignment="1" applyProtection="1">
      <alignment horizontal="center" vertical="center"/>
      <protection/>
    </xf>
    <xf numFmtId="0" fontId="25" fillId="11" borderId="43" xfId="0" applyFont="1" applyFill="1" applyBorder="1" applyAlignment="1" applyProtection="1">
      <alignment horizontal="center" vertical="center"/>
      <protection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álculo 3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ntrada 3" xfId="79"/>
    <cellStyle name="Hyperlink" xfId="80"/>
    <cellStyle name="Hipervínculo 2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2" xfId="88"/>
    <cellStyle name="Millares 2 2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Currency" xfId="96"/>
    <cellStyle name="Currency [0]" xfId="97"/>
    <cellStyle name="Neutral" xfId="98"/>
    <cellStyle name="Neutral 2" xfId="99"/>
    <cellStyle name="No-definido" xfId="100"/>
    <cellStyle name="Normal 10" xfId="101"/>
    <cellStyle name="Normal 10 2" xfId="102"/>
    <cellStyle name="Normal 14" xfId="103"/>
    <cellStyle name="Normal 15" xfId="104"/>
    <cellStyle name="Normal 2" xfId="105"/>
    <cellStyle name="Normal 2 2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tas" xfId="120"/>
    <cellStyle name="Notas 2" xfId="121"/>
    <cellStyle name="Notas 2 2" xfId="122"/>
    <cellStyle name="Notas 3" xfId="123"/>
    <cellStyle name="Percent" xfId="124"/>
    <cellStyle name="Porcentaje 2" xfId="125"/>
    <cellStyle name="Salida" xfId="126"/>
    <cellStyle name="Salida 2" xfId="127"/>
    <cellStyle name="Salida 2 2" xfId="128"/>
    <cellStyle name="Salida 3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  <cellStyle name="Total 2 2" xfId="142"/>
    <cellStyle name="Total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noviembre 2017
Valor miles USD 304.838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4875"/>
          <c:w val="0.982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1"/>
          <c:order val="1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2"/>
          <c:order val="2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3"/>
          <c:order val="3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ser>
          <c:idx val="4"/>
          <c:order val="4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'g10 - 11'!$AZ$5:$AZ$16</c:f>
              <c:numCache/>
            </c:numRef>
          </c:val>
          <c:smooth val="0"/>
        </c:ser>
        <c:marker val="1"/>
        <c:axId val="30778637"/>
        <c:axId val="8572278"/>
      </c:lineChart>
      <c:catAx>
        <c:axId val="3077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72278"/>
        <c:crosses val="autoZero"/>
        <c:auto val="1"/>
        <c:lblOffset val="100"/>
        <c:tickLblSkip val="1"/>
        <c:noMultiLvlLbl val="0"/>
      </c:catAx>
      <c:valAx>
        <c:axId val="857227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78637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025"/>
          <c:w val="0.982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'g10 - 11'!$AV$27:$AV$38</c:f>
              <c:numCache/>
            </c:numRef>
          </c:val>
          <c:smooth val="0"/>
        </c:ser>
        <c:ser>
          <c:idx val="1"/>
          <c:order val="1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2"/>
          <c:order val="2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3"/>
          <c:order val="3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ser>
          <c:idx val="4"/>
          <c:order val="4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'g10 - 11'!$AZ$27:$AZ$38</c:f>
              <c:numCache/>
            </c:numRef>
          </c:val>
          <c:smooth val="0"/>
        </c:ser>
        <c:marker val="1"/>
        <c:axId val="10041639"/>
        <c:axId val="23265888"/>
      </c:lineChart>
      <c:catAx>
        <c:axId val="10041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265888"/>
        <c:crosses val="autoZero"/>
        <c:auto val="1"/>
        <c:lblOffset val="100"/>
        <c:tickLblSkip val="1"/>
        <c:noMultiLvlLbl val="0"/>
      </c:catAx>
      <c:valAx>
        <c:axId val="2326588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41639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1"/>
          <c:order val="1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2"/>
          <c:order val="2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3"/>
          <c:order val="3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ser>
          <c:idx val="4"/>
          <c:order val="4"/>
          <c:tx>
            <c:strRef>
              <c:f>'c14'!$AV$26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'c14'!$AV$27:$AV$38</c:f>
              <c:numCache/>
            </c:numRef>
          </c:val>
          <c:smooth val="0"/>
        </c:ser>
        <c:marker val="1"/>
        <c:axId val="8066401"/>
        <c:axId val="5488746"/>
      </c:lineChart>
      <c:catAx>
        <c:axId val="8066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8746"/>
        <c:crosses val="autoZero"/>
        <c:auto val="1"/>
        <c:lblOffset val="100"/>
        <c:tickLblSkip val="1"/>
        <c:noMultiLvlLbl val="0"/>
      </c:catAx>
      <c:valAx>
        <c:axId val="5488746"/>
        <c:scaling>
          <c:orientation val="minMax"/>
          <c:max val="2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66401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2016
Toneladas 8.402</a:t>
            </a:r>
          </a:p>
        </c:rich>
      </c:tx>
      <c:layout>
        <c:manualLayout>
          <c:xMode val="factor"/>
          <c:yMode val="factor"/>
          <c:x val="0.02625"/>
          <c:y val="-0.004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4895"/>
          <c:w val="0.344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'c15'!$AM$5:$AM$11</c:f>
              <c:strCache/>
            </c:strRef>
          </c:cat>
          <c:val>
            <c:numRef>
              <c:f>'c15'!$AN$5:$AN$11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noviembre 2017
Toneladas 4.873</a:t>
            </a:r>
          </a:p>
        </c:rich>
      </c:tx>
      <c:layout>
        <c:manualLayout>
          <c:xMode val="factor"/>
          <c:yMode val="factor"/>
          <c:x val="0.0205"/>
          <c:y val="-0.00425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2125"/>
          <c:y val="0.45275"/>
          <c:w val="0.35375"/>
          <c:h val="0.3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'c15'!$AM$19:$AM$24</c:f>
              <c:strCache/>
            </c:strRef>
          </c:cat>
          <c:val>
            <c:numRef>
              <c:f>'c15'!$AN$19:$AN$24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1"/>
          <c:order val="1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2"/>
          <c:order val="2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3"/>
          <c:order val="3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ser>
          <c:idx val="4"/>
          <c:order val="4"/>
          <c:tx>
            <c:strRef>
              <c:f>'c16'!$BS$25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'c16'!$BS$26:$BS$37</c:f>
              <c:numCache/>
            </c:numRef>
          </c:val>
          <c:smooth val="0"/>
        </c:ser>
        <c:marker val="1"/>
        <c:axId val="49398715"/>
        <c:axId val="41935252"/>
      </c:lineChart>
      <c:catAx>
        <c:axId val="4939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35252"/>
        <c:crosses val="autoZero"/>
        <c:auto val="1"/>
        <c:lblOffset val="100"/>
        <c:tickLblSkip val="1"/>
        <c:noMultiLvlLbl val="0"/>
      </c:catAx>
      <c:valAx>
        <c:axId val="41935252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98715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2016
Toneladas  5.013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noviembre 2017
Toneladas 8.503</a:t>
            </a:r>
          </a:p>
        </c:rich>
      </c:tx>
      <c:layout>
        <c:manualLayout>
          <c:xMode val="factor"/>
          <c:yMode val="factor"/>
          <c:x val="0.029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noviembre 2017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8.503,5</a:t>
            </a:r>
          </a:p>
        </c:rich>
      </c:tx>
      <c:layout>
        <c:manualLayout>
          <c:xMode val="factor"/>
          <c:yMode val="factor"/>
          <c:x val="0.0172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44325"/>
          <c:w val="0.352"/>
          <c:h val="0.33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'c18'!$AH$11:$AH$16</c:f>
              <c:strCache/>
            </c:strRef>
          </c:cat>
          <c:val>
            <c:numRef>
              <c:f>'c18'!$AI$11:$AI$16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2003  -  2017</a:t>
            </a:r>
          </a:p>
        </c:rich>
      </c:tx>
      <c:layout>
        <c:manualLayout>
          <c:xMode val="factor"/>
          <c:yMode val="factor"/>
          <c:x val="0.014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385"/>
          <c:w val="0.92425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19-20'!$AM$33:$BB$33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19-20'!$AM$34:$BB$34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19-20'!$AM$35:$BB$35</c:f>
              <c:numCache/>
            </c:numRef>
          </c:val>
        </c:ser>
        <c:axId val="41872949"/>
        <c:axId val="41312222"/>
      </c:barChart>
      <c:catAx>
        <c:axId val="41872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12222"/>
        <c:crosses val="autoZero"/>
        <c:auto val="1"/>
        <c:lblOffset val="100"/>
        <c:tickLblSkip val="1"/>
        <c:noMultiLvlLbl val="0"/>
      </c:catAx>
      <c:valAx>
        <c:axId val="41312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729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'g2 - 3'!$BJ$4:$BJ$15</c:f>
              <c:numCache/>
            </c:numRef>
          </c:val>
          <c:smooth val="0"/>
        </c:ser>
        <c:marker val="1"/>
        <c:axId val="17485113"/>
        <c:axId val="23148290"/>
      </c:lineChart>
      <c:catAx>
        <c:axId val="1748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48290"/>
        <c:crosses val="autoZero"/>
        <c:auto val="1"/>
        <c:lblOffset val="100"/>
        <c:tickLblSkip val="1"/>
        <c:noMultiLvlLbl val="0"/>
      </c:catAx>
      <c:valAx>
        <c:axId val="23148290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8511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2003  -  2017</a:t>
            </a:r>
          </a:p>
        </c:rich>
      </c:tx>
      <c:layout>
        <c:manualLayout>
          <c:xMode val="factor"/>
          <c:yMode val="factor"/>
          <c:x val="0.025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0325"/>
          <c:w val="0.9337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19-20'!$AM$10:$BB$10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19-20'!$AM$11:$BB$11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19-20'!$AM$12:$BB$12</c:f>
              <c:numCache/>
            </c:numRef>
          </c:val>
        </c:ser>
        <c:axId val="36265679"/>
        <c:axId val="57955656"/>
      </c:barChart>
      <c:catAx>
        <c:axId val="3626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55656"/>
        <c:crosses val="autoZero"/>
        <c:auto val="1"/>
        <c:lblOffset val="100"/>
        <c:tickLblSkip val="1"/>
        <c:noMultiLvlLbl val="0"/>
      </c:catAx>
      <c:valAx>
        <c:axId val="57955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2656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51838857"/>
        <c:axId val="63896530"/>
      </c:barChart>
      <c:catAx>
        <c:axId val="51838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96530"/>
        <c:crosses val="autoZero"/>
        <c:auto val="1"/>
        <c:lblOffset val="100"/>
        <c:tickLblSkip val="1"/>
        <c:noMultiLvlLbl val="0"/>
      </c:catAx>
      <c:valAx>
        <c:axId val="63896530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38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17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'g2 - 3'!$BJ$26:$BJ$37</c:f>
              <c:numCache/>
            </c:numRef>
          </c:val>
          <c:smooth val="0"/>
        </c:ser>
        <c:marker val="1"/>
        <c:axId val="7008019"/>
        <c:axId val="63072172"/>
      </c:lineChart>
      <c:catAx>
        <c:axId val="700801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072172"/>
        <c:crosses val="autoZero"/>
        <c:auto val="1"/>
        <c:lblOffset val="100"/>
        <c:tickLblSkip val="1"/>
        <c:noMultiLvlLbl val="0"/>
      </c:catAx>
      <c:valAx>
        <c:axId val="63072172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08019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2016
Toneladas 18.166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'c6'!$AM$4:$AM$9</c:f>
              <c:strCache/>
            </c:strRef>
          </c:cat>
          <c:val>
            <c:numRef>
              <c:f>'c6'!$AN$4:$AN$9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noviembre 2017 
Toneladas 25.390</a:t>
            </a:r>
          </a:p>
        </c:rich>
      </c:tx>
      <c:layout>
        <c:manualLayout>
          <c:xMode val="factor"/>
          <c:yMode val="factor"/>
          <c:x val="0.01775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5"/>
          <c:y val="0.46925"/>
          <c:w val="0.3095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'c6'!$AM$16:$AM$22</c:f>
              <c:strCache/>
            </c:strRef>
          </c:cat>
          <c:val>
            <c:numRef>
              <c:f>'c6'!$AN$16:$AN$22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2016
Toneladas 34.031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445"/>
          <c:w val="0.34075"/>
          <c:h val="0.3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'c7'!$BB$7:$BB$13</c:f>
              <c:strCache/>
            </c:strRef>
          </c:cat>
          <c:val>
            <c:numRef>
              <c:f>'c7'!$BC$7:$BC$13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noviembre 2017
Toneladas 42.048</a:t>
            </a:r>
          </a:p>
        </c:rich>
      </c:tx>
      <c:layout>
        <c:manualLayout>
          <c:xMode val="factor"/>
          <c:yMode val="factor"/>
          <c:x val="0.02025"/>
          <c:y val="0.014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5"/>
          <c:y val="0.44925"/>
          <c:w val="0.3265"/>
          <c:h val="0.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'c7'!$BB$19:$BB$25</c:f>
              <c:strCache/>
            </c:strRef>
          </c:cat>
          <c:val>
            <c:numRef>
              <c:f>'c7'!$BC$19:$BC$25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noviembre 2017
Toneladas 42.048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noviembre 2017
Valor miles dólares FOB 187.262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2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123825</xdr:rowOff>
    </xdr:from>
    <xdr:to>
      <xdr:col>7</xdr:col>
      <xdr:colOff>523875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52400" y="5905500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0.7585</cdr:y>
    </cdr:from>
    <cdr:to>
      <cdr:x>0.49125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00250"/>
          <a:ext cx="3295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0.88525</cdr:y>
    </cdr:from>
    <cdr:to>
      <cdr:x>0.4795</cdr:x>
      <cdr:y>0.9755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371725"/>
          <a:ext cx="3200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0</xdr:rowOff>
    </xdr:from>
    <xdr:to>
      <xdr:col>7</xdr:col>
      <xdr:colOff>647700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114300" y="6057900"/>
        <a:ext cx="6705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0.9195</cdr:y>
    </cdr:from>
    <cdr:to>
      <cdr:x>0.242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4</xdr:col>
      <xdr:colOff>1114425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0" y="455295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71875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104775</xdr:rowOff>
    </xdr:from>
    <xdr:to>
      <xdr:col>3</xdr:col>
      <xdr:colOff>1304925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23825" y="4133850"/>
        <a:ext cx="61817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0.95425</cdr:y>
    </cdr:from>
    <cdr:to>
      <cdr:x>0.2475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14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0.9565</cdr:y>
    </cdr:from>
    <cdr:to>
      <cdr:x>0.164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6671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0.9085</cdr:y>
    </cdr:from>
    <cdr:to>
      <cdr:x>0.441</cdr:x>
      <cdr:y>0.956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1952625"/>
          <a:ext cx="28860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0.857</cdr:y>
    </cdr:from>
    <cdr:to>
      <cdr:x>0.4695</cdr:x>
      <cdr:y>0.999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914650"/>
          <a:ext cx="30289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66675</xdr:rowOff>
    </xdr:from>
    <xdr:to>
      <xdr:col>7</xdr:col>
      <xdr:colOff>590550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80975" y="3352800"/>
        <a:ext cx="6619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36</xdr:row>
      <xdr:rowOff>19050</xdr:rowOff>
    </xdr:from>
    <xdr:to>
      <xdr:col>7</xdr:col>
      <xdr:colOff>600075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200025" y="5591175"/>
        <a:ext cx="66103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9</xdr:col>
      <xdr:colOff>514350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85725" y="3467100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0.86325</cdr:y>
    </cdr:from>
    <cdr:to>
      <cdr:x>0.26725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43125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0.93975</cdr:y>
    </cdr:from>
    <cdr:to>
      <cdr:x>0.3455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4010025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161925</xdr:rowOff>
    </xdr:from>
    <xdr:to>
      <xdr:col>7</xdr:col>
      <xdr:colOff>685800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33350" y="307657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32</xdr:row>
      <xdr:rowOff>104775</xdr:rowOff>
    </xdr:from>
    <xdr:to>
      <xdr:col>7</xdr:col>
      <xdr:colOff>676275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95250" y="5591175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0.754</cdr:y>
    </cdr:from>
    <cdr:to>
      <cdr:x>0.17175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505075"/>
          <a:ext cx="11049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Odepa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27</xdr:row>
      <xdr:rowOff>57150</xdr:rowOff>
    </xdr:from>
    <xdr:to>
      <xdr:col>4</xdr:col>
      <xdr:colOff>1323975</xdr:colOff>
      <xdr:row>45</xdr:row>
      <xdr:rowOff>171450</xdr:rowOff>
    </xdr:to>
    <xdr:graphicFrame>
      <xdr:nvGraphicFramePr>
        <xdr:cNvPr id="1" name="Chart 1"/>
        <xdr:cNvGraphicFramePr/>
      </xdr:nvGraphicFramePr>
      <xdr:xfrm>
        <a:off x="95250" y="4171950"/>
        <a:ext cx="66865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0.94575</cdr:y>
    </cdr:from>
    <cdr:to>
      <cdr:x>0.21025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43325"/>
          <a:ext cx="1419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0.94425</cdr:y>
    </cdr:from>
    <cdr:to>
      <cdr:x>0.7005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66700" y="3733800"/>
          <a:ext cx="4486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19050</xdr:rowOff>
    </xdr:from>
    <xdr:to>
      <xdr:col>7</xdr:col>
      <xdr:colOff>781050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123825" y="4286250"/>
        <a:ext cx="6791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</xdr:row>
      <xdr:rowOff>104775</xdr:rowOff>
    </xdr:from>
    <xdr:to>
      <xdr:col>7</xdr:col>
      <xdr:colOff>771525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114300" y="257175"/>
        <a:ext cx="6791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0.93275</cdr:y>
    </cdr:from>
    <cdr:to>
      <cdr:x>0.17325</cdr:x>
      <cdr:y>0.9795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86150"/>
          <a:ext cx="1143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27</xdr:row>
      <xdr:rowOff>0</xdr:rowOff>
    </xdr:from>
    <xdr:to>
      <xdr:col>3</xdr:col>
      <xdr:colOff>1647825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61925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17</xdr:row>
      <xdr:rowOff>114300</xdr:rowOff>
    </xdr:from>
    <xdr:to>
      <xdr:col>3</xdr:col>
      <xdr:colOff>1504950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209550" y="3495675"/>
        <a:ext cx="6296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0.94575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0.90225</cdr:y>
    </cdr:from>
    <cdr:to>
      <cdr:x>0.29025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190750"/>
          <a:ext cx="1828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0.231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76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="112" zoomScaleNormal="112" zoomScalePageLayoutView="0" workbookViewId="0" topLeftCell="A1">
      <selection activeCell="F15" sqref="F15"/>
    </sheetView>
  </sheetViews>
  <sheetFormatPr defaultColWidth="10.90625" defaultRowHeight="18"/>
  <cols>
    <col min="2" max="5" width="13.1835937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12" t="s">
        <v>235</v>
      </c>
      <c r="C15" s="213"/>
      <c r="D15" s="213"/>
      <c r="E15" s="213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14"/>
      <c r="B19" s="214"/>
      <c r="C19" s="214"/>
      <c r="D19" s="214"/>
      <c r="E19" s="214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319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fitToHeight="1" fitToWidth="1" horizontalDpi="600" verticalDpi="600" orientation="portrait" paperSize="127" scale="2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A24" sqref="A24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8" t="s">
        <v>2</v>
      </c>
      <c r="B1" s="218"/>
      <c r="C1" s="218"/>
      <c r="D1" s="218"/>
      <c r="E1" s="218"/>
      <c r="F1" s="218"/>
      <c r="G1" s="218"/>
      <c r="H1" s="218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30" t="s">
        <v>12</v>
      </c>
      <c r="B3" s="230"/>
      <c r="C3" s="230"/>
      <c r="D3" s="230"/>
      <c r="E3" s="230"/>
      <c r="F3" s="230"/>
      <c r="G3" s="230"/>
      <c r="H3" s="230"/>
      <c r="AM3" s="10">
        <v>2015</v>
      </c>
    </row>
    <row r="4" spans="1:41" ht="13.5" customHeight="1">
      <c r="A4" s="222" t="s">
        <v>83</v>
      </c>
      <c r="B4" s="231" t="s">
        <v>121</v>
      </c>
      <c r="C4" s="231"/>
      <c r="D4" s="231"/>
      <c r="E4" s="231"/>
      <c r="F4" s="231"/>
      <c r="G4" s="231"/>
      <c r="H4" s="231"/>
      <c r="AM4" s="160" t="s">
        <v>85</v>
      </c>
      <c r="AN4" s="161">
        <v>7463.13165</v>
      </c>
      <c r="AO4" s="72">
        <f aca="true" t="shared" si="0" ref="AO4:AO10">AN4/$AN$10*100</f>
        <v>41.0831458884525</v>
      </c>
    </row>
    <row r="5" spans="1:41" ht="13.5" customHeight="1">
      <c r="A5" s="234"/>
      <c r="B5" s="232">
        <v>2015</v>
      </c>
      <c r="C5" s="232">
        <v>2016</v>
      </c>
      <c r="D5" s="41" t="s">
        <v>123</v>
      </c>
      <c r="E5" s="230" t="s">
        <v>329</v>
      </c>
      <c r="F5" s="230"/>
      <c r="G5" s="41" t="s">
        <v>124</v>
      </c>
      <c r="H5" s="36" t="s">
        <v>123</v>
      </c>
      <c r="AM5" s="160" t="s">
        <v>84</v>
      </c>
      <c r="AN5" s="161">
        <v>4790.1155077</v>
      </c>
      <c r="AO5" s="72">
        <f t="shared" si="0"/>
        <v>26.36869124844901</v>
      </c>
    </row>
    <row r="6" spans="1:41" ht="13.5" customHeight="1">
      <c r="A6" s="225"/>
      <c r="B6" s="233"/>
      <c r="C6" s="233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AM6" s="160" t="s">
        <v>86</v>
      </c>
      <c r="AN6" s="161">
        <v>2385.9482000000003</v>
      </c>
      <c r="AO6" s="72">
        <f t="shared" si="0"/>
        <v>13.134199231617554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0" t="s">
        <v>122</v>
      </c>
      <c r="AN7" s="161">
        <v>2261.6798781999996</v>
      </c>
      <c r="AO7" s="72">
        <f t="shared" si="0"/>
        <v>12.450125328965363</v>
      </c>
    </row>
    <row r="8" spans="1:41" ht="13.5" customHeight="1">
      <c r="A8" s="21" t="s">
        <v>85</v>
      </c>
      <c r="B8" s="178">
        <v>6139.345824399999</v>
      </c>
      <c r="C8" s="178">
        <v>7463.13165</v>
      </c>
      <c r="D8" s="55">
        <f aca="true" t="shared" si="1" ref="D8:D16">(C8/$C$16)*100</f>
        <v>41.0831458884525</v>
      </c>
      <c r="E8" s="178">
        <v>6990.20865</v>
      </c>
      <c r="F8" s="178">
        <v>12004.569808299999</v>
      </c>
      <c r="G8" s="60">
        <f>(F8/E8-1)*100</f>
        <v>71.73406988788524</v>
      </c>
      <c r="H8" s="55">
        <f aca="true" t="shared" si="2" ref="H8:H15">F8/$F$16*100</f>
        <v>47.281448410587004</v>
      </c>
      <c r="AM8" s="160" t="s">
        <v>88</v>
      </c>
      <c r="AN8" s="161">
        <v>1240.002</v>
      </c>
      <c r="AO8" s="72">
        <f t="shared" si="0"/>
        <v>6.825979422187048</v>
      </c>
    </row>
    <row r="9" spans="1:41" ht="13.5" customHeight="1">
      <c r="A9" s="21" t="s">
        <v>86</v>
      </c>
      <c r="B9" s="178">
        <v>3280.954</v>
      </c>
      <c r="C9" s="178">
        <v>2385.9482000000003</v>
      </c>
      <c r="D9" s="55">
        <f t="shared" si="1"/>
        <v>13.134199231617554</v>
      </c>
      <c r="E9" s="178">
        <v>2061.9482</v>
      </c>
      <c r="F9" s="178">
        <v>5503.0781</v>
      </c>
      <c r="G9" s="60">
        <f>(F9/E9-1)*100</f>
        <v>166.88731074815558</v>
      </c>
      <c r="H9" s="55">
        <f t="shared" si="2"/>
        <v>21.67453790011555</v>
      </c>
      <c r="AM9" s="11" t="s">
        <v>125</v>
      </c>
      <c r="AN9" s="44">
        <v>25.0433347</v>
      </c>
      <c r="AO9" s="72">
        <f t="shared" si="0"/>
        <v>0.13785888032853402</v>
      </c>
    </row>
    <row r="10" spans="1:41" ht="13.5" customHeight="1">
      <c r="A10" s="21" t="s">
        <v>84</v>
      </c>
      <c r="B10" s="178">
        <v>961.4604499999999</v>
      </c>
      <c r="C10" s="178">
        <v>4790.1155077</v>
      </c>
      <c r="D10" s="55">
        <f t="shared" si="1"/>
        <v>26.36869124844901</v>
      </c>
      <c r="E10" s="178">
        <v>4761.1054</v>
      </c>
      <c r="F10" s="178">
        <v>3973.5046692</v>
      </c>
      <c r="G10" s="60">
        <f>(F10/E10-1)*100</f>
        <v>-16.54239225201778</v>
      </c>
      <c r="H10" s="55">
        <f t="shared" si="2"/>
        <v>15.650128161703083</v>
      </c>
      <c r="AM10" s="29" t="s">
        <v>77</v>
      </c>
      <c r="AN10" s="29">
        <f>SUM(AN4:AN9)</f>
        <v>18165.9205706</v>
      </c>
      <c r="AO10" s="72">
        <f t="shared" si="0"/>
        <v>100</v>
      </c>
    </row>
    <row r="11" spans="1:41" ht="13.5" customHeight="1">
      <c r="A11" s="21" t="s">
        <v>122</v>
      </c>
      <c r="B11" s="178">
        <v>1802.5411108000003</v>
      </c>
      <c r="C11" s="178">
        <v>2261.6798781999996</v>
      </c>
      <c r="D11" s="55">
        <f t="shared" si="1"/>
        <v>12.450125328965363</v>
      </c>
      <c r="E11" s="178">
        <v>2236.8298782</v>
      </c>
      <c r="F11" s="178">
        <v>1108.9065538</v>
      </c>
      <c r="G11" s="60">
        <f>(F11/E11-1)*100</f>
        <v>-50.425083078184365</v>
      </c>
      <c r="H11" s="55">
        <f t="shared" si="2"/>
        <v>4.367562424386566</v>
      </c>
      <c r="AM11" s="29"/>
      <c r="AN11" s="29"/>
      <c r="AO11" s="72"/>
    </row>
    <row r="12" spans="1:41" ht="13.5" customHeight="1">
      <c r="A12" s="21" t="s">
        <v>88</v>
      </c>
      <c r="B12" s="178">
        <v>3500</v>
      </c>
      <c r="C12" s="178">
        <v>1240.002</v>
      </c>
      <c r="D12" s="55">
        <f t="shared" si="1"/>
        <v>6.825979422187048</v>
      </c>
      <c r="E12" s="178">
        <v>1045.002</v>
      </c>
      <c r="F12" s="178">
        <v>1011</v>
      </c>
      <c r="G12" s="60">
        <f>(F12/E12-1)*100</f>
        <v>-3.2537736769881698</v>
      </c>
      <c r="H12" s="55">
        <f t="shared" si="2"/>
        <v>3.98194563457437</v>
      </c>
      <c r="AO12" s="72"/>
    </row>
    <row r="13" spans="1:41" ht="13.5" customHeight="1">
      <c r="A13" s="21" t="s">
        <v>91</v>
      </c>
      <c r="B13" s="178">
        <v>417.5</v>
      </c>
      <c r="C13" s="178">
        <v>0.00085</v>
      </c>
      <c r="D13" s="55">
        <f t="shared" si="1"/>
        <v>4.679091250545556E-06</v>
      </c>
      <c r="E13" s="178">
        <v>0.00085</v>
      </c>
      <c r="F13" s="178">
        <v>1774.05</v>
      </c>
      <c r="G13" s="60"/>
      <c r="H13" s="55">
        <f t="shared" si="2"/>
        <v>6.987310240372563</v>
      </c>
      <c r="AG13" s="29"/>
      <c r="AO13" s="72"/>
    </row>
    <row r="14" spans="1:41" ht="13.5" customHeight="1">
      <c r="A14" s="21" t="s">
        <v>219</v>
      </c>
      <c r="B14" s="178">
        <v>473.2784615</v>
      </c>
      <c r="C14" s="178">
        <v>25</v>
      </c>
      <c r="D14" s="55">
        <f t="shared" si="1"/>
        <v>0.1376203308983987</v>
      </c>
      <c r="E14" s="178">
        <v>25</v>
      </c>
      <c r="F14" s="178">
        <v>0</v>
      </c>
      <c r="G14" s="60"/>
      <c r="H14" s="55"/>
      <c r="J14" s="73"/>
      <c r="AO14" s="72"/>
    </row>
    <row r="15" spans="1:39" ht="13.5" customHeight="1">
      <c r="A15" s="21" t="s">
        <v>125</v>
      </c>
      <c r="B15" s="178">
        <v>0.0711077</v>
      </c>
      <c r="C15" s="178">
        <v>0.0424847</v>
      </c>
      <c r="D15" s="55">
        <f t="shared" si="1"/>
        <v>0.00023387033888476802</v>
      </c>
      <c r="E15" s="178">
        <v>0.0424847</v>
      </c>
      <c r="F15" s="178">
        <v>14.489139999999999</v>
      </c>
      <c r="G15" s="60"/>
      <c r="H15" s="55">
        <f t="shared" si="2"/>
        <v>0.057067228260867346</v>
      </c>
      <c r="I15" s="73"/>
      <c r="AM15" s="10">
        <v>2016</v>
      </c>
    </row>
    <row r="16" spans="1:41" ht="13.5" customHeight="1">
      <c r="A16" s="21" t="s">
        <v>77</v>
      </c>
      <c r="B16" s="52">
        <f>SUM(B8:B15)</f>
        <v>16575.1509544</v>
      </c>
      <c r="C16" s="52">
        <f>SUM(C8:C15)</f>
        <v>18165.9205706</v>
      </c>
      <c r="D16" s="55">
        <f t="shared" si="1"/>
        <v>100</v>
      </c>
      <c r="E16" s="52">
        <f>SUM(E8:E15)</f>
        <v>17120.1374629</v>
      </c>
      <c r="F16" s="52">
        <f>SUM(F8:F15)</f>
        <v>25389.598271299998</v>
      </c>
      <c r="G16" s="60">
        <f>(F16/E16-1)*100</f>
        <v>48.30253744352368</v>
      </c>
      <c r="H16" s="55">
        <f>F16/$F$16*100</f>
        <v>100</v>
      </c>
      <c r="AM16" s="29" t="str">
        <f aca="true" t="shared" si="3" ref="AM16:AM21">A8</f>
        <v>Estados Unidos</v>
      </c>
      <c r="AN16" s="29">
        <f aca="true" t="shared" si="4" ref="AN16:AN21">F8</f>
        <v>12004.569808299999</v>
      </c>
      <c r="AO16" s="72">
        <f aca="true" t="shared" si="5" ref="AO16:AO23">AN16/$AN$23*100</f>
        <v>47.281448410587004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 t="shared" si="3"/>
        <v>Nueva Zelanda</v>
      </c>
      <c r="AN17" s="29">
        <f t="shared" si="4"/>
        <v>5503.0781</v>
      </c>
      <c r="AO17" s="72">
        <f t="shared" si="5"/>
        <v>21.67453790011555</v>
      </c>
    </row>
    <row r="18" spans="1:41" ht="13.5" customHeight="1">
      <c r="A18" s="47" t="s">
        <v>195</v>
      </c>
      <c r="B18" s="53"/>
      <c r="C18" s="53"/>
      <c r="D18" s="53"/>
      <c r="E18" s="53"/>
      <c r="F18" s="53"/>
      <c r="G18" s="53"/>
      <c r="H18" s="54"/>
      <c r="AM18" s="29" t="str">
        <f t="shared" si="3"/>
        <v>Argentina</v>
      </c>
      <c r="AN18" s="29">
        <f t="shared" si="4"/>
        <v>3973.5046692</v>
      </c>
      <c r="AO18" s="72">
        <f t="shared" si="5"/>
        <v>15.650128161703083</v>
      </c>
    </row>
    <row r="19" spans="1:41" ht="13.5" customHeight="1">
      <c r="A19" s="11" t="s">
        <v>126</v>
      </c>
      <c r="B19" s="11"/>
      <c r="C19" s="11"/>
      <c r="D19" s="11"/>
      <c r="E19" s="11"/>
      <c r="F19" s="11"/>
      <c r="G19" s="11"/>
      <c r="H19" s="11"/>
      <c r="AM19" s="29" t="str">
        <f t="shared" si="3"/>
        <v>Unión Europea</v>
      </c>
      <c r="AN19" s="29">
        <f t="shared" si="4"/>
        <v>1108.9065538</v>
      </c>
      <c r="AO19" s="72">
        <f t="shared" si="5"/>
        <v>4.367562424386566</v>
      </c>
    </row>
    <row r="20" spans="1:42" ht="12" customHeight="1">
      <c r="A20" s="11"/>
      <c r="B20" s="11"/>
      <c r="C20" s="11"/>
      <c r="D20" s="11"/>
      <c r="E20" s="11"/>
      <c r="F20" s="11"/>
      <c r="G20" s="11"/>
      <c r="H20" s="11"/>
      <c r="AM20" s="29" t="str">
        <f t="shared" si="3"/>
        <v>Uruguay</v>
      </c>
      <c r="AN20" s="29">
        <f t="shared" si="4"/>
        <v>1011</v>
      </c>
      <c r="AO20" s="72">
        <f t="shared" si="5"/>
        <v>3.98194563457437</v>
      </c>
      <c r="AP20" s="73">
        <f>SUM(AO16:AO18)</f>
        <v>84.60611447240564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M21" s="29" t="str">
        <f t="shared" si="3"/>
        <v>Canadá</v>
      </c>
      <c r="AN21" s="29">
        <f t="shared" si="4"/>
        <v>1774.05</v>
      </c>
      <c r="AO21" s="72">
        <f t="shared" si="5"/>
        <v>6.987310240372563</v>
      </c>
    </row>
    <row r="22" spans="39:41" ht="12" customHeight="1">
      <c r="AM22" s="29" t="s">
        <v>125</v>
      </c>
      <c r="AN22" s="29">
        <f>SUM(F14:F15)</f>
        <v>14.489139999999999</v>
      </c>
      <c r="AO22" s="72">
        <f t="shared" si="5"/>
        <v>0.057067228260867346</v>
      </c>
    </row>
    <row r="23" spans="22:41" ht="12" customHeight="1">
      <c r="V23" s="145"/>
      <c r="AK23" s="73"/>
      <c r="AN23" s="29">
        <f>SUM(AN16:AN22)</f>
        <v>25389.598271299998</v>
      </c>
      <c r="AO23" s="72">
        <f t="shared" si="5"/>
        <v>100</v>
      </c>
    </row>
    <row r="24" ht="12" customHeight="1">
      <c r="AO24" s="72"/>
    </row>
    <row r="25" ht="12" customHeight="1">
      <c r="AO25" s="72"/>
    </row>
    <row r="26" ht="12" customHeight="1">
      <c r="AO26" s="73"/>
    </row>
    <row r="27" ht="12" customHeight="1"/>
    <row r="28" ht="12" customHeight="1"/>
    <row r="29" ht="12" customHeight="1"/>
    <row r="30" ht="12" customHeight="1"/>
    <row r="31" ht="12" customHeight="1"/>
    <row r="32" ht="12" customHeight="1">
      <c r="AO32" s="74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211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D16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1"/>
  <sheetViews>
    <sheetView zoomScaleSheetLayoutView="75" zoomScalePageLayoutView="0" workbookViewId="0" topLeftCell="A1">
      <selection activeCell="A39" sqref="A39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8" t="s">
        <v>4</v>
      </c>
      <c r="B1" s="218"/>
      <c r="C1" s="218"/>
      <c r="D1" s="218"/>
      <c r="E1" s="218"/>
      <c r="F1" s="218"/>
      <c r="G1" s="218"/>
      <c r="H1" s="218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9" t="s">
        <v>14</v>
      </c>
      <c r="B3" s="219"/>
      <c r="C3" s="219"/>
      <c r="D3" s="219"/>
      <c r="E3" s="219"/>
      <c r="F3" s="219"/>
      <c r="G3" s="219"/>
      <c r="H3" s="219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22" t="s">
        <v>83</v>
      </c>
      <c r="B4" s="230" t="s">
        <v>121</v>
      </c>
      <c r="C4" s="230"/>
      <c r="D4" s="230"/>
      <c r="E4" s="230"/>
      <c r="F4" s="230"/>
      <c r="G4" s="230"/>
      <c r="H4" s="230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4"/>
      <c r="B5" s="232">
        <v>2015</v>
      </c>
      <c r="C5" s="232">
        <v>2016</v>
      </c>
      <c r="D5" s="41" t="s">
        <v>123</v>
      </c>
      <c r="E5" s="230" t="s">
        <v>329</v>
      </c>
      <c r="F5" s="230"/>
      <c r="G5" s="41" t="s">
        <v>124</v>
      </c>
      <c r="H5" s="36" t="s">
        <v>123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5"/>
      <c r="B6" s="233"/>
      <c r="C6" s="233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2016</v>
      </c>
    </row>
    <row r="7" spans="1:56" ht="13.5" customHeight="1">
      <c r="A7" s="21" t="s">
        <v>86</v>
      </c>
      <c r="B7" s="183">
        <v>7000.560780000001</v>
      </c>
      <c r="C7" s="183">
        <v>6839.2127</v>
      </c>
      <c r="D7" s="75">
        <f aca="true" t="shared" si="0" ref="D7:D17">C7/$C$17*100</f>
        <v>20.090946226424357</v>
      </c>
      <c r="E7" s="183">
        <v>5692.298040000001</v>
      </c>
      <c r="F7" s="183">
        <v>6628.009752999999</v>
      </c>
      <c r="G7" s="99">
        <f>(F7/E7-1)*100</f>
        <v>16.438206615758986</v>
      </c>
      <c r="H7" s="99">
        <f>F7/$F$17*100</f>
        <v>15.762943489874093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8682.0493843</v>
      </c>
      <c r="BD7" s="76">
        <v>25.504483478797496</v>
      </c>
    </row>
    <row r="8" spans="1:56" ht="13.5" customHeight="1">
      <c r="A8" s="21" t="s">
        <v>85</v>
      </c>
      <c r="B8" s="178">
        <v>8520.946629099999</v>
      </c>
      <c r="C8" s="178">
        <v>8682.0493843</v>
      </c>
      <c r="D8" s="75">
        <f t="shared" si="0"/>
        <v>25.504483478797496</v>
      </c>
      <c r="E8" s="178">
        <v>7913.5256716</v>
      </c>
      <c r="F8" s="178">
        <v>7874.2626175</v>
      </c>
      <c r="G8" s="55">
        <f aca="true" t="shared" si="1" ref="G8:G16">(F8/E8-1)*100</f>
        <v>-0.496151219182972</v>
      </c>
      <c r="H8" s="55">
        <f aca="true" t="shared" si="2" ref="H8:H17">F8/$F$17*100</f>
        <v>18.726821668887876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84</v>
      </c>
      <c r="BC8" s="52">
        <v>6945.4466015</v>
      </c>
      <c r="BD8" s="76">
        <v>20.40302010043324</v>
      </c>
    </row>
    <row r="9" spans="1:56" ht="13.5" customHeight="1">
      <c r="A9" s="21" t="s">
        <v>220</v>
      </c>
      <c r="B9" s="178">
        <v>1571.2703052</v>
      </c>
      <c r="C9" s="178">
        <v>5714.6249858</v>
      </c>
      <c r="D9" s="75">
        <f t="shared" si="0"/>
        <v>16.787345024945466</v>
      </c>
      <c r="E9" s="178">
        <v>5735.9301889</v>
      </c>
      <c r="F9" s="178">
        <v>7691.50969</v>
      </c>
      <c r="G9" s="55">
        <f t="shared" si="1"/>
        <v>34.09350247819227</v>
      </c>
      <c r="H9" s="55">
        <f t="shared" si="2"/>
        <v>18.29219284724384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86</v>
      </c>
      <c r="BC9" s="52">
        <v>6839.2127</v>
      </c>
      <c r="BD9" s="76">
        <v>20.090946226424357</v>
      </c>
    </row>
    <row r="10" spans="1:56" ht="13.5" customHeight="1">
      <c r="A10" s="21" t="s">
        <v>248</v>
      </c>
      <c r="B10" s="178">
        <v>885.6085700000001</v>
      </c>
      <c r="C10" s="178">
        <v>1386.7872</v>
      </c>
      <c r="D10" s="75">
        <f t="shared" si="0"/>
        <v>4.073841286248284</v>
      </c>
      <c r="E10" s="178">
        <v>1381.70445</v>
      </c>
      <c r="F10" s="178">
        <v>8632.8392869</v>
      </c>
      <c r="G10" s="55">
        <f t="shared" si="1"/>
        <v>524.7963728350155</v>
      </c>
      <c r="H10" s="55">
        <f t="shared" si="2"/>
        <v>20.53089281816114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220</v>
      </c>
      <c r="BC10" s="52">
        <v>5714.6249858</v>
      </c>
      <c r="BD10" s="76">
        <v>16.787345024945466</v>
      </c>
    </row>
    <row r="11" spans="1:56" ht="13.5" customHeight="1">
      <c r="A11" s="21" t="s">
        <v>84</v>
      </c>
      <c r="B11" s="178">
        <v>5986.48559</v>
      </c>
      <c r="C11" s="178">
        <v>6945.4466015</v>
      </c>
      <c r="D11" s="75">
        <f t="shared" si="0"/>
        <v>20.40302010043324</v>
      </c>
      <c r="E11" s="178">
        <v>6050.3316915</v>
      </c>
      <c r="F11" s="178">
        <v>5050.300711</v>
      </c>
      <c r="G11" s="55">
        <f t="shared" si="1"/>
        <v>-16.528531516791467</v>
      </c>
      <c r="H11" s="55">
        <f t="shared" si="2"/>
        <v>12.010785692995036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248</v>
      </c>
      <c r="BC11" s="52">
        <v>1386.7872</v>
      </c>
      <c r="BD11" s="76">
        <v>4.073841286248284</v>
      </c>
    </row>
    <row r="12" spans="1:56" ht="13.5" customHeight="1">
      <c r="A12" s="21" t="s">
        <v>226</v>
      </c>
      <c r="B12" s="178">
        <v>71.2476024</v>
      </c>
      <c r="C12" s="178">
        <v>939.0993792000002</v>
      </c>
      <c r="D12" s="75">
        <f t="shared" si="0"/>
        <v>2.758708634515154</v>
      </c>
      <c r="E12" s="178">
        <v>843.4718611999999</v>
      </c>
      <c r="F12" s="178">
        <v>1052.856826</v>
      </c>
      <c r="G12" s="55">
        <f t="shared" si="1"/>
        <v>24.824179019097325</v>
      </c>
      <c r="H12" s="55">
        <f t="shared" si="2"/>
        <v>2.5039375724597255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88</v>
      </c>
      <c r="BC12" s="52">
        <v>1157.44628</v>
      </c>
      <c r="BD12" s="76">
        <v>3.4001268847004726</v>
      </c>
    </row>
    <row r="13" spans="1:56" ht="13.5" customHeight="1">
      <c r="A13" s="21" t="s">
        <v>88</v>
      </c>
      <c r="B13" s="178">
        <v>1591.60078</v>
      </c>
      <c r="C13" s="178">
        <v>1157.44628</v>
      </c>
      <c r="D13" s="75">
        <f t="shared" si="0"/>
        <v>3.4001268847004726</v>
      </c>
      <c r="E13" s="178">
        <v>1010.6439600000001</v>
      </c>
      <c r="F13" s="178">
        <v>1072.4053431</v>
      </c>
      <c r="G13" s="55">
        <f t="shared" si="1"/>
        <v>6.111092090235215</v>
      </c>
      <c r="H13" s="55">
        <f t="shared" si="2"/>
        <v>2.550428477247345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21" t="s">
        <v>125</v>
      </c>
      <c r="BC13" s="52">
        <v>3315.7001084000003</v>
      </c>
      <c r="BD13" s="76">
        <v>9.740236998450687</v>
      </c>
    </row>
    <row r="14" spans="1:56" ht="13.5" customHeight="1">
      <c r="A14" s="21" t="s">
        <v>90</v>
      </c>
      <c r="B14" s="178">
        <v>582.6807705</v>
      </c>
      <c r="C14" s="178">
        <v>933.6791492999998</v>
      </c>
      <c r="D14" s="75">
        <f t="shared" si="0"/>
        <v>2.742786107722594</v>
      </c>
      <c r="E14" s="178">
        <v>834.5780487999998</v>
      </c>
      <c r="F14" s="178">
        <v>997.5538766</v>
      </c>
      <c r="G14" s="55">
        <f t="shared" si="1"/>
        <v>19.52793127429309</v>
      </c>
      <c r="H14" s="55">
        <f t="shared" si="2"/>
        <v>2.372414340192151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 t="s">
        <v>77</v>
      </c>
      <c r="BC14" s="79">
        <f>SUM(BC7:BC13)</f>
        <v>34041.26726</v>
      </c>
      <c r="BD14" s="76">
        <f>BC14/$BC$14*100</f>
        <v>100</v>
      </c>
    </row>
    <row r="15" spans="1:56" ht="13.5" customHeight="1">
      <c r="A15" s="21" t="s">
        <v>87</v>
      </c>
      <c r="B15" s="178">
        <v>1019.5412999999999</v>
      </c>
      <c r="C15" s="178">
        <v>871.65661</v>
      </c>
      <c r="D15" s="75">
        <f t="shared" si="0"/>
        <v>2.560588016134861</v>
      </c>
      <c r="E15" s="178">
        <v>785.0801499999999</v>
      </c>
      <c r="F15" s="178">
        <v>804.13297</v>
      </c>
      <c r="G15" s="55">
        <f t="shared" si="1"/>
        <v>2.426863040671723</v>
      </c>
      <c r="H15" s="55">
        <f t="shared" si="2"/>
        <v>1.9124145915321529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D15" s="76"/>
    </row>
    <row r="16" spans="1:56" ht="13.5" customHeight="1">
      <c r="A16" s="21" t="s">
        <v>125</v>
      </c>
      <c r="B16" s="26">
        <v>939.3438283000002</v>
      </c>
      <c r="C16" s="26">
        <v>571.2649699000002</v>
      </c>
      <c r="D16" s="75">
        <f t="shared" si="0"/>
        <v>1.678154240078077</v>
      </c>
      <c r="E16" s="26">
        <v>511.1816622</v>
      </c>
      <c r="F16" s="26">
        <v>2244.1750745000004</v>
      </c>
      <c r="G16" s="55">
        <f t="shared" si="1"/>
        <v>339.01713235205335</v>
      </c>
      <c r="H16" s="55">
        <f t="shared" si="2"/>
        <v>5.337168501406624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28169.286155499998</v>
      </c>
      <c r="C17" s="77">
        <f>SUM(C7:C16)</f>
        <v>34041.26726</v>
      </c>
      <c r="D17" s="75">
        <f t="shared" si="0"/>
        <v>100</v>
      </c>
      <c r="E17" s="77">
        <f>SUM(E7:E16)</f>
        <v>30758.745724200002</v>
      </c>
      <c r="F17" s="77">
        <f>SUM(F7:F16)</f>
        <v>42048.046148600006</v>
      </c>
      <c r="G17" s="55">
        <f>(F17/E17-1)*100</f>
        <v>36.70273334818703</v>
      </c>
      <c r="H17" s="55">
        <f t="shared" si="2"/>
        <v>100</v>
      </c>
      <c r="I17" s="11"/>
      <c r="J17" s="44"/>
      <c r="K17" s="4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0">
        <v>2017</v>
      </c>
      <c r="BD18" s="76"/>
    </row>
    <row r="19" spans="1:56" ht="11.25" customHeight="1">
      <c r="A19" s="47" t="s">
        <v>196</v>
      </c>
      <c r="B19" s="53"/>
      <c r="C19" s="53"/>
      <c r="D19" s="53"/>
      <c r="E19" s="53"/>
      <c r="F19" s="53"/>
      <c r="G19" s="53"/>
      <c r="H19" s="54"/>
      <c r="AU19" s="29"/>
      <c r="BB19" s="10" t="str">
        <f aca="true" t="shared" si="3" ref="BB19:BB24">A7</f>
        <v>Nueva Zelanda</v>
      </c>
      <c r="BC19" s="29">
        <f aca="true" t="shared" si="4" ref="BC19:BC24">F7</f>
        <v>6628.009752999999</v>
      </c>
      <c r="BD19" s="80">
        <f aca="true" t="shared" si="5" ref="BD19:BD26">BC19/$BC$26</f>
        <v>0.15762943489874093</v>
      </c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t="shared" si="3"/>
        <v>Estados Unidos</v>
      </c>
      <c r="BC20" s="29">
        <f t="shared" si="4"/>
        <v>7874.2626175</v>
      </c>
      <c r="BD20" s="80">
        <f t="shared" si="5"/>
        <v>0.18726821668887875</v>
      </c>
    </row>
    <row r="21" spans="54:56" ht="11.25" customHeight="1">
      <c r="BB21" s="10" t="str">
        <f t="shared" si="3"/>
        <v>Alemania</v>
      </c>
      <c r="BC21" s="29">
        <f t="shared" si="4"/>
        <v>7691.50969</v>
      </c>
      <c r="BD21" s="80">
        <f t="shared" si="5"/>
        <v>0.1829219284724384</v>
      </c>
    </row>
    <row r="22" spans="54:56" ht="11.25" customHeight="1">
      <c r="BB22" s="10" t="str">
        <f t="shared" si="3"/>
        <v>Países Bajos</v>
      </c>
      <c r="BC22" s="29">
        <f t="shared" si="4"/>
        <v>8632.8392869</v>
      </c>
      <c r="BD22" s="80">
        <f t="shared" si="5"/>
        <v>0.2053089281816114</v>
      </c>
    </row>
    <row r="23" spans="54:56" ht="11.25" customHeight="1">
      <c r="BB23" s="10" t="str">
        <f t="shared" si="3"/>
        <v>Argentina</v>
      </c>
      <c r="BC23" s="29">
        <f t="shared" si="4"/>
        <v>5050.300711</v>
      </c>
      <c r="BD23" s="80">
        <f t="shared" si="5"/>
        <v>0.12010785692995037</v>
      </c>
    </row>
    <row r="24" spans="11:56" ht="11.25" customHeight="1">
      <c r="K24" s="73"/>
      <c r="BB24" s="10" t="str">
        <f t="shared" si="3"/>
        <v>España</v>
      </c>
      <c r="BC24" s="29">
        <f t="shared" si="4"/>
        <v>1052.856826</v>
      </c>
      <c r="BD24" s="80">
        <f t="shared" si="5"/>
        <v>0.025039375724597253</v>
      </c>
    </row>
    <row r="25" spans="54:56" ht="11.25" customHeight="1">
      <c r="BB25" s="10" t="s">
        <v>125</v>
      </c>
      <c r="BC25" s="29">
        <f>SUM(F13:F16)</f>
        <v>5118.267264200001</v>
      </c>
      <c r="BD25" s="80">
        <f t="shared" si="5"/>
        <v>0.12172425910378273</v>
      </c>
    </row>
    <row r="26" spans="55:56" ht="11.25" customHeight="1">
      <c r="BC26" s="29">
        <f>SUM(BC19:BC25)</f>
        <v>42048.046148600006</v>
      </c>
      <c r="BD26" s="80">
        <f t="shared" si="5"/>
        <v>1</v>
      </c>
    </row>
    <row r="27" spans="55:56" ht="11.25" customHeight="1">
      <c r="BC27" s="29"/>
      <c r="BD27" s="80"/>
    </row>
    <row r="28" spans="9:56" ht="11.25" customHeight="1">
      <c r="I28" s="73"/>
      <c r="BC28" s="29"/>
      <c r="BD28" s="80"/>
    </row>
    <row r="29" spans="53:56" ht="11.25" customHeight="1">
      <c r="BA29" s="29"/>
      <c r="BC29" s="29"/>
      <c r="BD29" s="81"/>
    </row>
    <row r="30" spans="55:56" ht="11.25" customHeight="1">
      <c r="BC30" s="29"/>
      <c r="BD30" s="81"/>
    </row>
    <row r="31" ht="11.25" customHeight="1">
      <c r="BC31" s="82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ignoredErrors>
    <ignoredError sqref="B17:C17 E17:F17" formulaRange="1"/>
    <ignoredError sqref="D17" formula="1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F3" sqref="F3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15.722656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8" t="s">
        <v>6</v>
      </c>
      <c r="B1" s="218"/>
      <c r="C1" s="218"/>
      <c r="D1" s="218"/>
      <c r="E1" s="218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21" t="s">
        <v>16</v>
      </c>
      <c r="B3" s="221"/>
      <c r="C3" s="221"/>
      <c r="D3" s="221"/>
      <c r="E3" s="221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7" t="s">
        <v>332</v>
      </c>
      <c r="B4" s="227"/>
      <c r="C4" s="227"/>
      <c r="D4" s="227"/>
      <c r="E4" s="227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5" t="s">
        <v>127</v>
      </c>
      <c r="C5" s="36" t="s">
        <v>114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6"/>
      <c r="C6" s="166" t="s">
        <v>118</v>
      </c>
      <c r="D6" s="166" t="s">
        <v>204</v>
      </c>
      <c r="E6" s="23" t="s">
        <v>203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128</v>
      </c>
      <c r="C7" s="179">
        <v>506.965069</v>
      </c>
      <c r="D7" s="179">
        <v>2038.6629699999999</v>
      </c>
      <c r="E7" s="42">
        <f>D7/C7*1000</f>
        <v>4021.3085568623264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10">B7</f>
        <v>Fresco</v>
      </c>
      <c r="AR7" s="73">
        <f t="shared" si="0"/>
        <v>506.965069</v>
      </c>
      <c r="AS7" s="76">
        <f>AR7/$AR$19*100</f>
        <v>1.2056804428161987</v>
      </c>
    </row>
    <row r="8" spans="1:45" ht="12.75" customHeight="1">
      <c r="A8" s="87">
        <v>4061020</v>
      </c>
      <c r="B8" s="22" t="s">
        <v>80</v>
      </c>
      <c r="C8" s="178">
        <v>6589.4080638</v>
      </c>
      <c r="D8" s="178">
        <v>25870.704429999998</v>
      </c>
      <c r="E8" s="52">
        <f aca="true" t="shared" si="1" ref="E8:E26">D8/C8*1000</f>
        <v>3926.1044663670145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6589.4080638</v>
      </c>
      <c r="AS8" s="76">
        <f aca="true" t="shared" si="2" ref="AS8:AS18">AR8/$AR$19*100</f>
        <v>15.671139725524192</v>
      </c>
    </row>
    <row r="9" spans="1:45" ht="12.75" customHeight="1">
      <c r="A9" s="87">
        <v>4061030</v>
      </c>
      <c r="B9" s="22" t="s">
        <v>170</v>
      </c>
      <c r="C9" s="178">
        <v>4187.2371459</v>
      </c>
      <c r="D9" s="178">
        <v>17891.319010000003</v>
      </c>
      <c r="E9" s="52">
        <f t="shared" si="1"/>
        <v>4272.822003291258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4187.2371459</v>
      </c>
      <c r="AS9" s="76">
        <f t="shared" si="2"/>
        <v>9.958220486873715</v>
      </c>
    </row>
    <row r="10" spans="1:45" ht="12.75" customHeight="1">
      <c r="A10" s="87">
        <v>4061090</v>
      </c>
      <c r="B10" s="22" t="s">
        <v>291</v>
      </c>
      <c r="C10" s="178">
        <v>22.474211999999998</v>
      </c>
      <c r="D10" s="178">
        <v>118.4616</v>
      </c>
      <c r="E10" s="52">
        <f t="shared" si="1"/>
        <v>5271.001270255883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4061090</v>
      </c>
      <c r="AQ10" s="22" t="s">
        <v>291</v>
      </c>
      <c r="AR10" s="73">
        <f t="shared" si="0"/>
        <v>22.474211999999998</v>
      </c>
      <c r="AS10" s="76">
        <f t="shared" si="2"/>
        <v>0.05344888540260576</v>
      </c>
    </row>
    <row r="11" spans="1:45" ht="12.75" customHeight="1">
      <c r="A11" s="87"/>
      <c r="B11" s="22" t="s">
        <v>77</v>
      </c>
      <c r="C11" s="26">
        <f>SUM(C7:C10)</f>
        <v>11306.084490699997</v>
      </c>
      <c r="D11" s="26">
        <f>SUM(D7:D10)</f>
        <v>45919.148010000004</v>
      </c>
      <c r="E11" s="52">
        <f t="shared" si="1"/>
        <v>4061.454524576704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129</v>
      </c>
      <c r="AR11" s="73">
        <f>C13</f>
        <v>853.2216585</v>
      </c>
      <c r="AS11" s="76">
        <f t="shared" si="2"/>
        <v>2.029158870984564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130</v>
      </c>
      <c r="AR12" s="73">
        <f>C15</f>
        <v>1931.9378871</v>
      </c>
      <c r="AS12" s="76">
        <f t="shared" si="2"/>
        <v>4.594596096742356</v>
      </c>
    </row>
    <row r="13" spans="1:45" ht="12.75" customHeight="1">
      <c r="A13" s="87">
        <v>4062000</v>
      </c>
      <c r="B13" s="22" t="s">
        <v>131</v>
      </c>
      <c r="C13" s="178">
        <v>853.2216585</v>
      </c>
      <c r="D13" s="178">
        <v>4878.19505</v>
      </c>
      <c r="E13" s="52">
        <f>D13/C13*1000</f>
        <v>5717.383052108727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132</v>
      </c>
      <c r="AR13" s="73">
        <f>C17</f>
        <v>282.03475180000004</v>
      </c>
      <c r="AS13" s="76">
        <f t="shared" si="2"/>
        <v>0.6707440122265717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174</v>
      </c>
      <c r="AR14" s="73">
        <f>C19</f>
        <v>23589.4302791</v>
      </c>
      <c r="AS14" s="76">
        <f t="shared" si="2"/>
        <v>56.10113296521251</v>
      </c>
    </row>
    <row r="15" spans="1:45" ht="12.75" customHeight="1">
      <c r="A15" s="87">
        <v>4063000</v>
      </c>
      <c r="B15" s="22" t="s">
        <v>133</v>
      </c>
      <c r="C15" s="178">
        <v>1931.9378871</v>
      </c>
      <c r="D15" s="178">
        <v>9119.86528</v>
      </c>
      <c r="E15" s="52">
        <f t="shared" si="1"/>
        <v>4720.578927974584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134</v>
      </c>
      <c r="AR15" s="73">
        <f>C20</f>
        <v>386.30733519999995</v>
      </c>
      <c r="AS15" s="76">
        <f t="shared" si="2"/>
        <v>0.9187283847500776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P16" s="10">
        <v>4064003</v>
      </c>
      <c r="AQ16" s="11" t="s">
        <v>135</v>
      </c>
      <c r="AR16" s="73">
        <f>C21</f>
        <v>30.4864107</v>
      </c>
      <c r="AS16" s="76">
        <f t="shared" si="2"/>
        <v>0.07250375104769298</v>
      </c>
    </row>
    <row r="17" spans="1:45" ht="12.75" customHeight="1">
      <c r="A17" s="87">
        <v>4064000</v>
      </c>
      <c r="B17" s="22" t="s">
        <v>132</v>
      </c>
      <c r="C17" s="178">
        <v>282.03475180000004</v>
      </c>
      <c r="D17" s="178">
        <v>2413.6055499999998</v>
      </c>
      <c r="E17" s="52">
        <f t="shared" si="1"/>
        <v>8557.830319121687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1"/>
      <c r="AP17" s="10">
        <v>4064004</v>
      </c>
      <c r="AQ17" s="11" t="s">
        <v>136</v>
      </c>
      <c r="AR17" s="73">
        <f>C22</f>
        <v>328.40952380000004</v>
      </c>
      <c r="AS17" s="76">
        <f t="shared" si="2"/>
        <v>0.781033969187019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137</v>
      </c>
      <c r="AR18" s="73">
        <f>C23</f>
        <v>3340.1338117</v>
      </c>
      <c r="AS18" s="76">
        <f t="shared" si="2"/>
        <v>7.943612409232505</v>
      </c>
    </row>
    <row r="19" spans="1:45" ht="12.75" customHeight="1">
      <c r="A19" s="87">
        <v>4069010</v>
      </c>
      <c r="B19" s="22" t="s">
        <v>138</v>
      </c>
      <c r="C19" s="178">
        <v>23589.4302791</v>
      </c>
      <c r="D19" s="178">
        <v>85290.2013</v>
      </c>
      <c r="E19" s="52">
        <f t="shared" si="1"/>
        <v>3615.6109024627976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42048.0461486</v>
      </c>
      <c r="AS19" s="76">
        <f>AR19/$AR$19*100</f>
        <v>100</v>
      </c>
    </row>
    <row r="20" spans="1:45" ht="12.75" customHeight="1">
      <c r="A20" s="87">
        <v>4069020</v>
      </c>
      <c r="B20" s="22" t="s">
        <v>134</v>
      </c>
      <c r="C20" s="178">
        <v>386.30733519999995</v>
      </c>
      <c r="D20" s="178">
        <v>1871.0860400000001</v>
      </c>
      <c r="E20" s="52">
        <f t="shared" si="1"/>
        <v>4843.51672750738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135</v>
      </c>
      <c r="C21" s="178">
        <v>30.4864107</v>
      </c>
      <c r="D21" s="178">
        <v>223.70954999999998</v>
      </c>
      <c r="E21" s="52">
        <f t="shared" si="1"/>
        <v>7338.0088000979395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136</v>
      </c>
      <c r="C22" s="178">
        <v>328.40952380000004</v>
      </c>
      <c r="D22" s="178">
        <v>2117.4739799999998</v>
      </c>
      <c r="E22" s="52">
        <f t="shared" si="1"/>
        <v>6447.663135645031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2.75" customHeight="1">
      <c r="A23" s="87">
        <v>4069090</v>
      </c>
      <c r="B23" s="22" t="s">
        <v>137</v>
      </c>
      <c r="C23" s="178">
        <v>3340.1338117</v>
      </c>
      <c r="D23" s="178">
        <v>17769.69918</v>
      </c>
      <c r="E23" s="52">
        <f t="shared" si="1"/>
        <v>5320.05607612346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5" customHeight="1">
      <c r="A24" s="88"/>
      <c r="B24" s="22" t="s">
        <v>77</v>
      </c>
      <c r="C24" s="26">
        <f>SUM(C19:C23)</f>
        <v>27674.7673605</v>
      </c>
      <c r="D24" s="26">
        <f>SUM(D19:D23)</f>
        <v>107272.17004999999</v>
      </c>
      <c r="E24" s="52">
        <f t="shared" si="1"/>
        <v>3876.1724227936525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.75" customHeight="1">
      <c r="A25" s="88"/>
      <c r="B25" s="22"/>
      <c r="C25" s="26"/>
      <c r="D25" s="26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S25" s="76"/>
    </row>
    <row r="26" spans="1:45" ht="12">
      <c r="A26" s="88"/>
      <c r="B26" s="22" t="s">
        <v>77</v>
      </c>
      <c r="C26" s="28">
        <f>C24+C15+C13+C11+C17</f>
        <v>42048.0461486</v>
      </c>
      <c r="D26" s="28">
        <f>D24+D15+D13+D11+D17</f>
        <v>169602.98393999998</v>
      </c>
      <c r="E26" s="52">
        <f t="shared" si="1"/>
        <v>4033.5520785107146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193</v>
      </c>
      <c r="B27" s="53"/>
      <c r="C27" s="53"/>
      <c r="D27" s="53"/>
      <c r="E27" s="54"/>
      <c r="F27" s="11"/>
      <c r="G27" s="11"/>
      <c r="H27" s="11"/>
      <c r="I27" s="4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139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spans="9:45" ht="12">
      <c r="I43" s="44"/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8" sqref="A8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6.36328125" style="10" customWidth="1"/>
    <col min="7" max="13" width="6.453125" style="10" customWidth="1"/>
    <col min="14" max="16384" width="10.90625" style="10" customWidth="1"/>
  </cols>
  <sheetData>
    <row r="1" spans="1:5" ht="15" customHeight="1">
      <c r="A1" s="218" t="s">
        <v>7</v>
      </c>
      <c r="B1" s="218"/>
      <c r="C1" s="218"/>
      <c r="D1" s="218"/>
      <c r="E1" s="218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9" t="s">
        <v>18</v>
      </c>
      <c r="B3" s="219"/>
      <c r="C3" s="219"/>
      <c r="D3" s="219"/>
      <c r="E3" s="219"/>
    </row>
    <row r="4" spans="1:5" ht="12" customHeight="1">
      <c r="A4" s="237" t="s">
        <v>329</v>
      </c>
      <c r="B4" s="237"/>
      <c r="C4" s="237"/>
      <c r="D4" s="237"/>
      <c r="E4" s="237"/>
    </row>
    <row r="5" spans="1:5" ht="12.75" customHeight="1">
      <c r="A5" s="222" t="s">
        <v>83</v>
      </c>
      <c r="B5" s="221" t="s">
        <v>206</v>
      </c>
      <c r="C5" s="221"/>
      <c r="D5" s="90" t="s">
        <v>124</v>
      </c>
      <c r="E5" s="41" t="s">
        <v>123</v>
      </c>
    </row>
    <row r="6" spans="1:5" ht="12.75" customHeight="1">
      <c r="A6" s="234"/>
      <c r="B6" s="36">
        <v>2016</v>
      </c>
      <c r="C6" s="41">
        <v>2017</v>
      </c>
      <c r="D6" s="91" t="s">
        <v>64</v>
      </c>
      <c r="E6" s="23" t="s">
        <v>64</v>
      </c>
    </row>
    <row r="7" spans="1:5" ht="12.75" customHeight="1">
      <c r="A7" s="181" t="s">
        <v>85</v>
      </c>
      <c r="B7" s="179">
        <v>35861.212700000004</v>
      </c>
      <c r="C7" s="179">
        <v>40135.10321</v>
      </c>
      <c r="D7" s="118">
        <f aca="true" t="shared" si="0" ref="D7:D16">(C7/B7-1)*100</f>
        <v>11.917863865211675</v>
      </c>
      <c r="E7" s="118">
        <f aca="true" t="shared" si="1" ref="E7:E16">C7/$C$48*100</f>
        <v>21.43258726808527</v>
      </c>
    </row>
    <row r="8" spans="1:5" ht="12.75" customHeight="1">
      <c r="A8" s="180" t="s">
        <v>94</v>
      </c>
      <c r="B8" s="178">
        <v>17995.308800000003</v>
      </c>
      <c r="C8" s="178">
        <v>23285.87862</v>
      </c>
      <c r="D8" s="60">
        <f t="shared" si="0"/>
        <v>29.399716775074157</v>
      </c>
      <c r="E8" s="60">
        <f t="shared" si="1"/>
        <v>12.434915715199702</v>
      </c>
    </row>
    <row r="9" spans="1:8" ht="12.75" customHeight="1">
      <c r="A9" s="180" t="s">
        <v>89</v>
      </c>
      <c r="B9" s="178">
        <v>19352.34189</v>
      </c>
      <c r="C9" s="178">
        <v>20925.1224</v>
      </c>
      <c r="D9" s="60">
        <f t="shared" si="0"/>
        <v>8.127081047553775</v>
      </c>
      <c r="E9" s="60">
        <f t="shared" si="1"/>
        <v>11.174245886120543</v>
      </c>
      <c r="G9" s="29"/>
      <c r="H9" s="29"/>
    </row>
    <row r="10" spans="1:8" ht="12.75" customHeight="1">
      <c r="A10" s="180" t="s">
        <v>87</v>
      </c>
      <c r="B10" s="178">
        <v>13659.875779999998</v>
      </c>
      <c r="C10" s="178">
        <v>11510.01777</v>
      </c>
      <c r="D10" s="60">
        <f>(C10/B10-1)*100</f>
        <v>-15.738488728775234</v>
      </c>
      <c r="E10" s="60">
        <f>C10/$C$48*100</f>
        <v>6.146476290891224</v>
      </c>
      <c r="H10" s="29"/>
    </row>
    <row r="11" spans="1:8" ht="12.75" customHeight="1">
      <c r="A11" s="180" t="s">
        <v>167</v>
      </c>
      <c r="B11" s="178">
        <v>1098.93868</v>
      </c>
      <c r="C11" s="178">
        <v>10988.420890000001</v>
      </c>
      <c r="D11" s="60">
        <f>(C11/B11-1)*100</f>
        <v>899.912105195897</v>
      </c>
      <c r="E11" s="60">
        <f>C11/$C$48*100</f>
        <v>5.8679378107266675</v>
      </c>
      <c r="H11" s="29"/>
    </row>
    <row r="12" spans="1:5" ht="12.75" customHeight="1">
      <c r="A12" s="180" t="s">
        <v>227</v>
      </c>
      <c r="B12" s="178">
        <v>8498.636359999999</v>
      </c>
      <c r="C12" s="178">
        <v>10610.734699999999</v>
      </c>
      <c r="D12" s="60">
        <f t="shared" si="0"/>
        <v>24.852202759737807</v>
      </c>
      <c r="E12" s="60">
        <f t="shared" si="1"/>
        <v>5.666249224434237</v>
      </c>
    </row>
    <row r="13" spans="1:5" ht="12.75" customHeight="1">
      <c r="A13" s="180" t="s">
        <v>229</v>
      </c>
      <c r="B13" s="178">
        <v>10793.66043</v>
      </c>
      <c r="C13" s="178">
        <v>10180.02599</v>
      </c>
      <c r="D13" s="60">
        <f t="shared" si="0"/>
        <v>-5.685137530308615</v>
      </c>
      <c r="E13" s="60">
        <f t="shared" si="1"/>
        <v>5.436246028331845</v>
      </c>
    </row>
    <row r="14" spans="1:5" ht="12.75" customHeight="1">
      <c r="A14" s="180" t="s">
        <v>228</v>
      </c>
      <c r="B14" s="178">
        <v>8009.23142</v>
      </c>
      <c r="C14" s="178">
        <v>9980.724460000001</v>
      </c>
      <c r="D14" s="60">
        <f t="shared" si="0"/>
        <v>24.615258775978788</v>
      </c>
      <c r="E14" s="60">
        <f t="shared" si="1"/>
        <v>5.329816815678827</v>
      </c>
    </row>
    <row r="15" spans="1:5" ht="12.75" customHeight="1">
      <c r="A15" s="180" t="s">
        <v>92</v>
      </c>
      <c r="B15" s="178">
        <v>5038.025610000001</v>
      </c>
      <c r="C15" s="178">
        <v>7689.80321</v>
      </c>
      <c r="D15" s="60">
        <f t="shared" si="0"/>
        <v>52.63525446826775</v>
      </c>
      <c r="E15" s="60">
        <f t="shared" si="1"/>
        <v>4.106439629926325</v>
      </c>
    </row>
    <row r="16" spans="1:5" ht="12.75" customHeight="1">
      <c r="A16" s="180" t="s">
        <v>142</v>
      </c>
      <c r="B16" s="178">
        <v>5227.36855</v>
      </c>
      <c r="C16" s="178">
        <v>7518.95825</v>
      </c>
      <c r="D16" s="60">
        <f t="shared" si="0"/>
        <v>43.838303691060766</v>
      </c>
      <c r="E16" s="60">
        <f t="shared" si="1"/>
        <v>4.015206539149067</v>
      </c>
    </row>
    <row r="17" spans="1:5" ht="12.75" customHeight="1">
      <c r="A17" s="180" t="s">
        <v>95</v>
      </c>
      <c r="B17" s="178">
        <v>3187.3948100000002</v>
      </c>
      <c r="C17" s="178">
        <v>5861.743280000001</v>
      </c>
      <c r="D17" s="60">
        <f aca="true" t="shared" si="2" ref="D17:D29">(C17/B17-1)*100</f>
        <v>83.90389736500828</v>
      </c>
      <c r="E17" s="60">
        <f aca="true" t="shared" si="3" ref="E17:E29">C17/$C$48*100</f>
        <v>3.1302354882299155</v>
      </c>
    </row>
    <row r="18" spans="1:5" ht="12.75" customHeight="1">
      <c r="A18" s="180" t="s">
        <v>230</v>
      </c>
      <c r="B18" s="178">
        <v>3540.65581</v>
      </c>
      <c r="C18" s="178">
        <v>4849.91067</v>
      </c>
      <c r="D18" s="60">
        <f t="shared" si="2"/>
        <v>36.97775017560942</v>
      </c>
      <c r="E18" s="60">
        <f t="shared" si="3"/>
        <v>2.589905727495273</v>
      </c>
    </row>
    <row r="19" spans="1:5" ht="12.75" customHeight="1">
      <c r="A19" s="180" t="s">
        <v>169</v>
      </c>
      <c r="B19" s="178">
        <v>3922.30913</v>
      </c>
      <c r="C19" s="178">
        <v>4336.83905</v>
      </c>
      <c r="D19" s="60">
        <f t="shared" si="2"/>
        <v>10.568517326424987</v>
      </c>
      <c r="E19" s="60">
        <f t="shared" si="3"/>
        <v>2.3159198300904285</v>
      </c>
    </row>
    <row r="20" spans="1:5" ht="12.75" customHeight="1">
      <c r="A20" s="180" t="s">
        <v>231</v>
      </c>
      <c r="B20" s="178">
        <v>4072.6220099999996</v>
      </c>
      <c r="C20" s="178">
        <v>4208.720740000001</v>
      </c>
      <c r="D20" s="60">
        <f t="shared" si="2"/>
        <v>3.3417962596534068</v>
      </c>
      <c r="E20" s="60">
        <f t="shared" si="3"/>
        <v>2.2475032411172524</v>
      </c>
    </row>
    <row r="21" spans="1:5" ht="12.75" customHeight="1">
      <c r="A21" s="180" t="s">
        <v>140</v>
      </c>
      <c r="B21" s="178">
        <v>428.58194</v>
      </c>
      <c r="C21" s="178">
        <v>3231.87721</v>
      </c>
      <c r="D21" s="60">
        <f t="shared" si="2"/>
        <v>654.0861871127842</v>
      </c>
      <c r="E21" s="60">
        <f t="shared" si="3"/>
        <v>1.7258580345646743</v>
      </c>
    </row>
    <row r="22" spans="1:5" ht="12.75" customHeight="1">
      <c r="A22" s="180" t="s">
        <v>84</v>
      </c>
      <c r="B22" s="178">
        <v>2118.56599</v>
      </c>
      <c r="C22" s="178">
        <v>2549.7477200000003</v>
      </c>
      <c r="D22" s="60">
        <f t="shared" si="2"/>
        <v>20.352527702004707</v>
      </c>
      <c r="E22" s="60">
        <f t="shared" si="3"/>
        <v>1.3615933721302982</v>
      </c>
    </row>
    <row r="23" spans="1:5" ht="12.75" customHeight="1">
      <c r="A23" s="180" t="s">
        <v>143</v>
      </c>
      <c r="B23" s="178">
        <v>2149.48443</v>
      </c>
      <c r="C23" s="178">
        <v>2368.98929</v>
      </c>
      <c r="D23" s="60">
        <f t="shared" si="2"/>
        <v>10.211977204226596</v>
      </c>
      <c r="E23" s="60">
        <f t="shared" si="3"/>
        <v>1.2650663791599195</v>
      </c>
    </row>
    <row r="24" spans="1:5" ht="12.75" customHeight="1">
      <c r="A24" s="180" t="s">
        <v>93</v>
      </c>
      <c r="B24" s="178">
        <v>1024.25348</v>
      </c>
      <c r="C24" s="178">
        <v>2205.75152</v>
      </c>
      <c r="D24" s="60">
        <f t="shared" si="2"/>
        <v>115.3521138146389</v>
      </c>
      <c r="E24" s="60">
        <f t="shared" si="3"/>
        <v>1.1778956116483281</v>
      </c>
    </row>
    <row r="25" spans="1:5" ht="12.75" customHeight="1">
      <c r="A25" s="180" t="s">
        <v>141</v>
      </c>
      <c r="B25" s="178">
        <v>4879.032980000001</v>
      </c>
      <c r="C25" s="178">
        <v>1966.58603</v>
      </c>
      <c r="D25" s="60">
        <f t="shared" si="2"/>
        <v>-59.69311873763969</v>
      </c>
      <c r="E25" s="60">
        <f t="shared" si="3"/>
        <v>1.0501786051884519</v>
      </c>
    </row>
    <row r="26" spans="1:5" ht="12.75" customHeight="1">
      <c r="A26" s="180" t="s">
        <v>234</v>
      </c>
      <c r="B26" s="178">
        <v>184.55414000000002</v>
      </c>
      <c r="C26" s="178">
        <v>818.34849</v>
      </c>
      <c r="D26" s="60">
        <f t="shared" si="2"/>
        <v>343.41919937423233</v>
      </c>
      <c r="E26" s="60">
        <f t="shared" si="3"/>
        <v>0.43700710910993085</v>
      </c>
    </row>
    <row r="27" spans="1:5" ht="12.75" customHeight="1">
      <c r="A27" s="180" t="s">
        <v>312</v>
      </c>
      <c r="B27" s="178">
        <v>697.07751</v>
      </c>
      <c r="C27" s="178">
        <v>668.16247</v>
      </c>
      <c r="D27" s="60">
        <f t="shared" si="2"/>
        <v>-4.148037999389764</v>
      </c>
      <c r="E27" s="60">
        <f t="shared" si="3"/>
        <v>0.3568061198847583</v>
      </c>
    </row>
    <row r="28" spans="1:5" ht="12.75" customHeight="1">
      <c r="A28" s="180" t="s">
        <v>233</v>
      </c>
      <c r="B28" s="178">
        <v>310.24946</v>
      </c>
      <c r="C28" s="178">
        <v>375.03776</v>
      </c>
      <c r="D28" s="60">
        <f t="shared" si="2"/>
        <v>20.882647144655774</v>
      </c>
      <c r="E28" s="60">
        <f t="shared" si="3"/>
        <v>0.20027429549563178</v>
      </c>
    </row>
    <row r="29" spans="1:5" ht="12.75" customHeight="1">
      <c r="A29" s="180" t="s">
        <v>253</v>
      </c>
      <c r="B29" s="178">
        <v>279.01271999999994</v>
      </c>
      <c r="C29" s="178">
        <v>325.27732000000003</v>
      </c>
      <c r="D29" s="60">
        <f t="shared" si="2"/>
        <v>16.581537931317293</v>
      </c>
      <c r="E29" s="60">
        <f t="shared" si="3"/>
        <v>0.17370167234282538</v>
      </c>
    </row>
    <row r="30" spans="1:5" ht="12.75" customHeight="1">
      <c r="A30" s="180" t="s">
        <v>246</v>
      </c>
      <c r="B30" s="178">
        <v>230.02562</v>
      </c>
      <c r="C30" s="178">
        <v>224.37589000000003</v>
      </c>
      <c r="D30" s="60">
        <f aca="true" t="shared" si="4" ref="D30:D40">(C30/B30-1)*100</f>
        <v>-2.4561307562174894</v>
      </c>
      <c r="E30" s="60">
        <f aca="true" t="shared" si="5" ref="E30:E41">C30/$C$48*100</f>
        <v>0.1198191971281915</v>
      </c>
    </row>
    <row r="31" spans="1:5" ht="12.75" customHeight="1">
      <c r="A31" s="180" t="s">
        <v>88</v>
      </c>
      <c r="B31" s="178">
        <v>15.70249</v>
      </c>
      <c r="C31" s="178">
        <v>185.71147</v>
      </c>
      <c r="D31" s="60">
        <f t="shared" si="4"/>
        <v>1082.6880322802306</v>
      </c>
      <c r="E31" s="60">
        <f t="shared" si="5"/>
        <v>0.0991719708962323</v>
      </c>
    </row>
    <row r="32" spans="1:5" ht="12.75" customHeight="1">
      <c r="A32" s="180" t="s">
        <v>97</v>
      </c>
      <c r="B32" s="178">
        <v>40.000449999999994</v>
      </c>
      <c r="C32" s="178">
        <v>125.03139</v>
      </c>
      <c r="D32" s="60">
        <f t="shared" si="4"/>
        <v>212.57495853171656</v>
      </c>
      <c r="E32" s="60">
        <f t="shared" si="5"/>
        <v>0.06676813968569346</v>
      </c>
    </row>
    <row r="33" spans="1:5" ht="12.75" customHeight="1">
      <c r="A33" s="180" t="s">
        <v>232</v>
      </c>
      <c r="B33" s="178">
        <v>165.81948</v>
      </c>
      <c r="C33" s="178">
        <v>58.058879999999995</v>
      </c>
      <c r="D33" s="60">
        <f t="shared" si="4"/>
        <v>-64.98669516995228</v>
      </c>
      <c r="E33" s="60">
        <f t="shared" si="5"/>
        <v>0.031004081533724567</v>
      </c>
    </row>
    <row r="34" spans="1:5" ht="12.75" customHeight="1">
      <c r="A34" s="180" t="s">
        <v>274</v>
      </c>
      <c r="B34" s="178">
        <v>0</v>
      </c>
      <c r="C34" s="178">
        <v>45.25</v>
      </c>
      <c r="D34" s="60"/>
      <c r="E34" s="60">
        <f t="shared" si="5"/>
        <v>0.02416399850291698</v>
      </c>
    </row>
    <row r="35" spans="1:5" ht="12.75" customHeight="1">
      <c r="A35" s="180" t="s">
        <v>292</v>
      </c>
      <c r="B35" s="178">
        <v>70.318</v>
      </c>
      <c r="C35" s="178">
        <v>9.655</v>
      </c>
      <c r="D35" s="60">
        <f t="shared" si="4"/>
        <v>-86.26951847322165</v>
      </c>
      <c r="E35" s="60">
        <f t="shared" si="5"/>
        <v>0.005155876365650021</v>
      </c>
    </row>
    <row r="36" spans="1:5" ht="12.75" customHeight="1">
      <c r="A36" s="180" t="s">
        <v>313</v>
      </c>
      <c r="B36" s="178">
        <v>75.06514</v>
      </c>
      <c r="C36" s="178">
        <v>9.2655</v>
      </c>
      <c r="D36" s="60">
        <f t="shared" si="4"/>
        <v>-87.65672054964529</v>
      </c>
      <c r="E36" s="60">
        <f t="shared" si="5"/>
        <v>0.004947879074669111</v>
      </c>
    </row>
    <row r="37" spans="1:5" ht="12.75" customHeight="1">
      <c r="A37" s="180" t="s">
        <v>295</v>
      </c>
      <c r="B37" s="178">
        <v>0</v>
      </c>
      <c r="C37" s="178">
        <v>7.4022</v>
      </c>
      <c r="D37" s="60"/>
      <c r="E37" s="60">
        <f t="shared" si="5"/>
        <v>0.003952856347365571</v>
      </c>
    </row>
    <row r="38" spans="1:5" ht="12.75" customHeight="1">
      <c r="A38" s="180" t="s">
        <v>91</v>
      </c>
      <c r="B38" s="178">
        <v>1.15028</v>
      </c>
      <c r="C38" s="178">
        <v>2.88423</v>
      </c>
      <c r="D38" s="60">
        <f t="shared" si="4"/>
        <v>150.74155857704216</v>
      </c>
      <c r="E38" s="60">
        <f t="shared" si="5"/>
        <v>0.0015402105945208453</v>
      </c>
    </row>
    <row r="39" spans="1:5" ht="12.75" customHeight="1">
      <c r="A39" s="180" t="s">
        <v>336</v>
      </c>
      <c r="B39" s="178">
        <v>0</v>
      </c>
      <c r="C39" s="178">
        <v>2.2164</v>
      </c>
      <c r="D39" s="60"/>
      <c r="E39" s="60">
        <f t="shared" si="5"/>
        <v>0.001183582017278789</v>
      </c>
    </row>
    <row r="40" spans="1:5" ht="12.75" customHeight="1">
      <c r="A40" s="180" t="s">
        <v>96</v>
      </c>
      <c r="B40" s="178">
        <v>4.3568999999999996</v>
      </c>
      <c r="C40" s="178">
        <v>0.297</v>
      </c>
      <c r="D40" s="60">
        <f t="shared" si="4"/>
        <v>-93.18322660607312</v>
      </c>
      <c r="E40" s="60">
        <f t="shared" si="5"/>
        <v>0.00015860127194179763</v>
      </c>
    </row>
    <row r="41" spans="1:5" ht="12.75" customHeight="1">
      <c r="A41" s="180" t="s">
        <v>226</v>
      </c>
      <c r="B41" s="178">
        <v>0.1253</v>
      </c>
      <c r="C41" s="178">
        <v>0.1253</v>
      </c>
      <c r="D41" s="60"/>
      <c r="E41" s="60">
        <f t="shared" si="5"/>
        <v>6.691158038487288E-05</v>
      </c>
    </row>
    <row r="42" spans="1:5" ht="12.75" customHeight="1">
      <c r="A42" s="180" t="s">
        <v>307</v>
      </c>
      <c r="B42" s="178">
        <v>4.016</v>
      </c>
      <c r="C42" s="178">
        <v>0</v>
      </c>
      <c r="D42" s="60"/>
      <c r="E42" s="60"/>
    </row>
    <row r="43" spans="1:5" ht="12.75" customHeight="1">
      <c r="A43" s="180" t="s">
        <v>86</v>
      </c>
      <c r="B43" s="178">
        <v>0.16</v>
      </c>
      <c r="C43" s="178">
        <v>0</v>
      </c>
      <c r="D43" s="60"/>
      <c r="E43" s="60"/>
    </row>
    <row r="44" spans="1:5" ht="12.75" customHeight="1">
      <c r="A44" s="180" t="s">
        <v>302</v>
      </c>
      <c r="B44" s="178">
        <v>15</v>
      </c>
      <c r="C44" s="178">
        <v>0</v>
      </c>
      <c r="D44" s="60"/>
      <c r="E44" s="60"/>
    </row>
    <row r="45" spans="1:5" ht="12.75" customHeight="1">
      <c r="A45" s="180" t="s">
        <v>288</v>
      </c>
      <c r="B45" s="178">
        <v>0.32080000000000003</v>
      </c>
      <c r="C45" s="178">
        <v>0</v>
      </c>
      <c r="D45" s="60"/>
      <c r="E45" s="60"/>
    </row>
    <row r="46" spans="1:5" ht="12.75" customHeight="1">
      <c r="A46" s="180" t="s">
        <v>252</v>
      </c>
      <c r="B46" s="178">
        <v>0.048</v>
      </c>
      <c r="C46" s="178">
        <v>0</v>
      </c>
      <c r="D46" s="60"/>
      <c r="E46" s="60"/>
    </row>
    <row r="47" spans="1:5" ht="12.75" customHeight="1">
      <c r="A47" s="180" t="s">
        <v>303</v>
      </c>
      <c r="B47" s="178">
        <v>0.00414</v>
      </c>
      <c r="C47" s="178">
        <v>0</v>
      </c>
      <c r="D47" s="60"/>
      <c r="E47" s="60"/>
    </row>
    <row r="48" spans="1:5" ht="12.75" customHeight="1">
      <c r="A48" s="21" t="s">
        <v>77</v>
      </c>
      <c r="B48" s="26">
        <f>SUM(B7:B47)</f>
        <v>152950.50723000005</v>
      </c>
      <c r="C48" s="26">
        <f>SUM(C7:C47)</f>
        <v>187262.05431000007</v>
      </c>
      <c r="D48" s="60">
        <f>(C48/B48-1)*100</f>
        <v>22.433104473726175</v>
      </c>
      <c r="E48" s="60">
        <f>C48/$C$48*100</f>
        <v>100</v>
      </c>
    </row>
    <row r="49" spans="1:5" ht="12.75" customHeight="1">
      <c r="A49" s="47" t="s">
        <v>193</v>
      </c>
      <c r="B49" s="48"/>
      <c r="C49" s="48"/>
      <c r="D49" s="92"/>
      <c r="E49" s="54"/>
    </row>
    <row r="50" ht="12.75" customHeight="1"/>
    <row r="51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  <ignoredErrors>
    <ignoredError sqref="B48:C48" formulaRange="1"/>
    <ignoredError sqref="E48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zoomScale="106" zoomScaleNormal="106" zoomScalePageLayoutView="0" workbookViewId="0" topLeftCell="A1">
      <selection activeCell="A1" sqref="A1:H1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6328125" style="10" customWidth="1"/>
    <col min="9" max="10" width="5.36328125" style="10" customWidth="1"/>
    <col min="11" max="11" width="4.36328125" style="10" customWidth="1"/>
    <col min="12" max="12" width="5.90625" style="10" customWidth="1"/>
    <col min="13" max="13" width="6.18359375" style="10" customWidth="1"/>
    <col min="14" max="14" width="5.54296875" style="10" customWidth="1"/>
    <col min="15" max="15" width="4.36328125" style="10" customWidth="1"/>
    <col min="16" max="16384" width="10.90625" style="10" customWidth="1"/>
  </cols>
  <sheetData>
    <row r="1" spans="1:10" ht="13.5" customHeight="1">
      <c r="A1" s="218" t="s">
        <v>9</v>
      </c>
      <c r="B1" s="218"/>
      <c r="C1" s="218"/>
      <c r="D1" s="218"/>
      <c r="E1" s="218"/>
      <c r="F1" s="218"/>
      <c r="G1" s="218"/>
      <c r="H1" s="218"/>
      <c r="I1" s="34"/>
      <c r="J1" s="34"/>
    </row>
    <row r="2" spans="1:10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.5" customHeight="1">
      <c r="A3" s="221" t="s">
        <v>144</v>
      </c>
      <c r="B3" s="221"/>
      <c r="C3" s="221"/>
      <c r="D3" s="221"/>
      <c r="E3" s="221"/>
      <c r="F3" s="221"/>
      <c r="G3" s="221"/>
      <c r="H3" s="221"/>
      <c r="I3" s="34"/>
      <c r="J3" s="34"/>
    </row>
    <row r="4" spans="1:10" ht="13.5" customHeight="1">
      <c r="A4" s="238" t="s">
        <v>329</v>
      </c>
      <c r="B4" s="238"/>
      <c r="C4" s="238"/>
      <c r="D4" s="238"/>
      <c r="E4" s="238"/>
      <c r="F4" s="238"/>
      <c r="G4" s="238"/>
      <c r="H4" s="238"/>
      <c r="I4" s="34"/>
      <c r="J4" s="34"/>
    </row>
    <row r="5" spans="1:14" ht="13.5" customHeight="1">
      <c r="A5" s="36" t="s">
        <v>98</v>
      </c>
      <c r="B5" s="222" t="s">
        <v>99</v>
      </c>
      <c r="C5" s="221" t="s">
        <v>100</v>
      </c>
      <c r="D5" s="221"/>
      <c r="E5" s="36" t="s">
        <v>124</v>
      </c>
      <c r="F5" s="221" t="s">
        <v>207</v>
      </c>
      <c r="G5" s="221"/>
      <c r="H5" s="41" t="s">
        <v>124</v>
      </c>
      <c r="I5" s="34"/>
      <c r="J5" s="46"/>
      <c r="K5" s="46"/>
      <c r="L5" s="46"/>
      <c r="M5" s="46"/>
      <c r="N5" s="46"/>
    </row>
    <row r="6" spans="1:15" ht="13.5" customHeight="1">
      <c r="A6" s="50" t="s">
        <v>101</v>
      </c>
      <c r="B6" s="225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23" t="s">
        <v>64</v>
      </c>
      <c r="I6" s="34"/>
      <c r="J6" s="34"/>
      <c r="K6" s="29"/>
      <c r="L6" s="29"/>
      <c r="M6" s="29"/>
      <c r="N6" s="29"/>
      <c r="O6" s="29"/>
    </row>
    <row r="7" spans="1:15" ht="15" customHeight="1">
      <c r="A7" s="56">
        <v>4011000</v>
      </c>
      <c r="B7" s="57" t="s">
        <v>276</v>
      </c>
      <c r="C7" s="179">
        <v>33.6064</v>
      </c>
      <c r="D7" s="179">
        <v>341.206</v>
      </c>
      <c r="E7" s="118">
        <f>(D7/C7-1)*100</f>
        <v>915.3006570177108</v>
      </c>
      <c r="F7" s="179">
        <v>67.11192</v>
      </c>
      <c r="G7" s="179">
        <v>902.25225</v>
      </c>
      <c r="H7" s="118">
        <f>(G7/F7-1)*100</f>
        <v>1244.399400285374</v>
      </c>
      <c r="I7" s="62"/>
      <c r="J7" s="62"/>
      <c r="K7" s="29"/>
      <c r="L7" s="29"/>
      <c r="M7" s="29"/>
      <c r="N7" s="29"/>
      <c r="O7" s="29"/>
    </row>
    <row r="8" spans="1:14" ht="15" customHeight="1">
      <c r="A8" s="59">
        <v>4012000</v>
      </c>
      <c r="B8" s="10" t="s">
        <v>272</v>
      </c>
      <c r="C8" s="178">
        <v>949.39124</v>
      </c>
      <c r="D8" s="178">
        <v>884.03908</v>
      </c>
      <c r="E8" s="60">
        <f>(D8/C8-1)*100</f>
        <v>-6.8835857385833865</v>
      </c>
      <c r="F8" s="178">
        <v>1020.9428</v>
      </c>
      <c r="G8" s="178">
        <v>893.49242</v>
      </c>
      <c r="H8" s="60">
        <f>(G8/F8-1)*100</f>
        <v>-12.483596534497332</v>
      </c>
      <c r="I8" s="62"/>
      <c r="J8" s="62"/>
      <c r="K8" s="62"/>
      <c r="L8" s="62"/>
      <c r="M8" s="62"/>
      <c r="N8" s="62"/>
    </row>
    <row r="9" spans="1:14" ht="15" customHeight="1">
      <c r="A9" s="59">
        <v>4013000</v>
      </c>
      <c r="B9" s="10" t="s">
        <v>187</v>
      </c>
      <c r="C9" s="178">
        <v>50.06748</v>
      </c>
      <c r="D9" s="178">
        <v>237.948</v>
      </c>
      <c r="E9" s="60">
        <f aca="true" t="shared" si="0" ref="E9:E41">(D9/C9-1)*100</f>
        <v>375.25459639670305</v>
      </c>
      <c r="F9" s="178">
        <v>36.80768</v>
      </c>
      <c r="G9" s="178">
        <v>627.73216</v>
      </c>
      <c r="H9" s="60">
        <f aca="true" t="shared" si="1" ref="H9:H35">(G9/F9-1)*100</f>
        <v>1605.4379955487552</v>
      </c>
      <c r="I9" s="62"/>
      <c r="J9" s="44"/>
      <c r="K9" s="44"/>
      <c r="L9" s="44"/>
      <c r="M9" s="44"/>
      <c r="N9" s="44"/>
    </row>
    <row r="10" spans="1:15" ht="15" customHeight="1">
      <c r="A10" s="59">
        <v>4021000</v>
      </c>
      <c r="B10" s="10" t="s">
        <v>275</v>
      </c>
      <c r="C10" s="178">
        <v>1678.776</v>
      </c>
      <c r="D10" s="178">
        <v>963.2416</v>
      </c>
      <c r="E10" s="60">
        <f t="shared" si="0"/>
        <v>-42.622386786563546</v>
      </c>
      <c r="F10" s="178">
        <v>3554.6013700000003</v>
      </c>
      <c r="G10" s="178">
        <v>2837.56501</v>
      </c>
      <c r="H10" s="60">
        <f t="shared" si="1"/>
        <v>-20.172061093871697</v>
      </c>
      <c r="I10" s="62"/>
      <c r="J10" s="44"/>
      <c r="K10" s="44"/>
      <c r="L10" s="44"/>
      <c r="M10" s="44"/>
      <c r="N10" s="44"/>
      <c r="O10" s="62"/>
    </row>
    <row r="11" spans="1:14" ht="15" customHeight="1">
      <c r="A11" s="59">
        <v>4022115</v>
      </c>
      <c r="B11" s="10" t="s">
        <v>310</v>
      </c>
      <c r="C11" s="178">
        <v>0.15474000000000002</v>
      </c>
      <c r="D11" s="178">
        <v>0</v>
      </c>
      <c r="E11" s="60"/>
      <c r="F11" s="178">
        <v>0.2137</v>
      </c>
      <c r="G11" s="178">
        <v>0</v>
      </c>
      <c r="H11" s="60"/>
      <c r="I11" s="62"/>
      <c r="J11" s="44"/>
      <c r="K11" s="44"/>
      <c r="L11" s="44"/>
      <c r="M11" s="44"/>
      <c r="N11" s="44"/>
    </row>
    <row r="12" spans="1:14" ht="15" customHeight="1">
      <c r="A12" s="59">
        <v>4022116</v>
      </c>
      <c r="B12" s="10" t="s">
        <v>300</v>
      </c>
      <c r="C12" s="178">
        <v>23</v>
      </c>
      <c r="D12" s="178">
        <v>28.2178</v>
      </c>
      <c r="E12" s="60">
        <f t="shared" si="0"/>
        <v>22.686086956521745</v>
      </c>
      <c r="F12" s="178">
        <v>105.57</v>
      </c>
      <c r="G12" s="178">
        <v>101.60725</v>
      </c>
      <c r="H12" s="60">
        <f t="shared" si="1"/>
        <v>-3.7536705503457446</v>
      </c>
      <c r="I12" s="62"/>
      <c r="J12" s="62"/>
      <c r="K12" s="62"/>
      <c r="L12" s="62"/>
      <c r="M12" s="62"/>
      <c r="N12" s="62"/>
    </row>
    <row r="13" spans="1:10" ht="15" customHeight="1">
      <c r="A13" s="59">
        <v>4022117</v>
      </c>
      <c r="B13" s="10" t="s">
        <v>266</v>
      </c>
      <c r="C13" s="178">
        <v>74.75568</v>
      </c>
      <c r="D13" s="178">
        <v>111.87168</v>
      </c>
      <c r="E13" s="60">
        <f t="shared" si="0"/>
        <v>49.64973898973295</v>
      </c>
      <c r="F13" s="178">
        <v>21.894</v>
      </c>
      <c r="G13" s="178">
        <v>41.48</v>
      </c>
      <c r="H13" s="60">
        <f t="shared" si="1"/>
        <v>89.4582990773728</v>
      </c>
      <c r="I13" s="62"/>
      <c r="J13" s="62"/>
    </row>
    <row r="14" spans="1:14" ht="15" customHeight="1">
      <c r="A14" s="59">
        <v>4022118</v>
      </c>
      <c r="B14" s="10" t="s">
        <v>267</v>
      </c>
      <c r="C14" s="178">
        <v>6323.5352</v>
      </c>
      <c r="D14" s="178">
        <v>3718.7694</v>
      </c>
      <c r="E14" s="60">
        <f t="shared" si="0"/>
        <v>-41.19160750461229</v>
      </c>
      <c r="F14" s="178">
        <v>14921.69114</v>
      </c>
      <c r="G14" s="178">
        <v>12312.16884</v>
      </c>
      <c r="H14" s="60">
        <f t="shared" si="1"/>
        <v>-17.488113616054925</v>
      </c>
      <c r="I14" s="62"/>
      <c r="J14" s="62"/>
      <c r="K14" s="62"/>
      <c r="L14" s="62"/>
      <c r="M14" s="62"/>
      <c r="N14" s="62"/>
    </row>
    <row r="15" spans="1:10" ht="15" customHeight="1">
      <c r="A15" s="59">
        <v>4022120</v>
      </c>
      <c r="B15" s="10" t="s">
        <v>192</v>
      </c>
      <c r="C15" s="178">
        <v>26.546400000000002</v>
      </c>
      <c r="D15" s="178">
        <v>33.819</v>
      </c>
      <c r="E15" s="60">
        <f t="shared" si="0"/>
        <v>27.395805080914926</v>
      </c>
      <c r="F15" s="178">
        <v>42.253099999999996</v>
      </c>
      <c r="G15" s="178">
        <v>17.1174</v>
      </c>
      <c r="H15" s="60">
        <f t="shared" si="1"/>
        <v>-59.48841623454847</v>
      </c>
      <c r="I15" s="62"/>
      <c r="J15" s="62"/>
    </row>
    <row r="16" spans="1:15" ht="15" customHeight="1">
      <c r="A16" s="59">
        <v>4022911</v>
      </c>
      <c r="B16" s="10" t="s">
        <v>268</v>
      </c>
      <c r="C16" s="178">
        <v>16.8233933</v>
      </c>
      <c r="D16" s="178">
        <v>18.9529512</v>
      </c>
      <c r="E16" s="60">
        <f t="shared" si="0"/>
        <v>12.658313706545755</v>
      </c>
      <c r="F16" s="178">
        <v>34.749269999999996</v>
      </c>
      <c r="G16" s="178">
        <v>39.52597</v>
      </c>
      <c r="H16" s="60">
        <f t="shared" si="1"/>
        <v>13.746188049418029</v>
      </c>
      <c r="I16" s="62"/>
      <c r="J16" s="62"/>
      <c r="K16" s="62"/>
      <c r="L16" s="62"/>
      <c r="M16" s="62"/>
      <c r="N16" s="62"/>
      <c r="O16" s="62"/>
    </row>
    <row r="17" spans="1:10" ht="15" customHeight="1">
      <c r="A17" s="59">
        <v>4022916</v>
      </c>
      <c r="B17" s="10" t="s">
        <v>239</v>
      </c>
      <c r="C17" s="178">
        <v>14.9184</v>
      </c>
      <c r="D17" s="178">
        <v>0</v>
      </c>
      <c r="E17" s="60"/>
      <c r="F17" s="178">
        <v>37.925</v>
      </c>
      <c r="G17" s="178">
        <v>0</v>
      </c>
      <c r="H17" s="60"/>
      <c r="I17" s="62"/>
      <c r="J17" s="62"/>
    </row>
    <row r="18" spans="1:10" ht="15" customHeight="1">
      <c r="A18" s="59">
        <v>4022918</v>
      </c>
      <c r="B18" s="10" t="s">
        <v>259</v>
      </c>
      <c r="C18" s="178">
        <v>48.251599999999996</v>
      </c>
      <c r="D18" s="178">
        <v>32.001599999999996</v>
      </c>
      <c r="E18" s="60">
        <f t="shared" si="0"/>
        <v>-33.677639705211845</v>
      </c>
      <c r="F18" s="178">
        <v>172.61389000000003</v>
      </c>
      <c r="G18" s="178">
        <v>158.67982</v>
      </c>
      <c r="H18" s="60">
        <f t="shared" si="1"/>
        <v>-8.072392088493007</v>
      </c>
      <c r="I18" s="62"/>
      <c r="J18" s="62"/>
    </row>
    <row r="19" spans="1:10" ht="15" customHeight="1">
      <c r="A19" s="59">
        <v>4022920</v>
      </c>
      <c r="B19" s="10" t="s">
        <v>238</v>
      </c>
      <c r="C19" s="178">
        <v>0.243</v>
      </c>
      <c r="D19" s="178">
        <v>0</v>
      </c>
      <c r="E19" s="60"/>
      <c r="F19" s="178">
        <v>3.27089</v>
      </c>
      <c r="G19" s="178">
        <v>0</v>
      </c>
      <c r="H19" s="60"/>
      <c r="I19" s="62"/>
      <c r="J19" s="62"/>
    </row>
    <row r="20" spans="1:10" ht="15" customHeight="1">
      <c r="A20" s="59">
        <v>4029110</v>
      </c>
      <c r="B20" s="10" t="s">
        <v>245</v>
      </c>
      <c r="C20" s="178">
        <v>51.13003</v>
      </c>
      <c r="D20" s="178">
        <v>0.228</v>
      </c>
      <c r="E20" s="60">
        <f t="shared" si="0"/>
        <v>-99.55407810243804</v>
      </c>
      <c r="F20" s="178">
        <v>33.63234</v>
      </c>
      <c r="G20" s="178">
        <v>0.37806</v>
      </c>
      <c r="H20" s="60">
        <f t="shared" si="1"/>
        <v>-98.87590337157629</v>
      </c>
      <c r="I20" s="62"/>
      <c r="J20" s="62"/>
    </row>
    <row r="21" spans="1:10" ht="14.25" customHeight="1">
      <c r="A21" s="59">
        <v>4029120</v>
      </c>
      <c r="B21" s="10" t="s">
        <v>168</v>
      </c>
      <c r="C21" s="178">
        <v>252.50101999999998</v>
      </c>
      <c r="D21" s="178">
        <v>185.123848</v>
      </c>
      <c r="E21" s="60">
        <f t="shared" si="0"/>
        <v>-26.68392072237965</v>
      </c>
      <c r="F21" s="178">
        <v>178.43746</v>
      </c>
      <c r="G21" s="178">
        <v>162.1768</v>
      </c>
      <c r="H21" s="60">
        <f t="shared" si="1"/>
        <v>-9.112806245953065</v>
      </c>
      <c r="I21" s="62"/>
      <c r="J21" s="62"/>
    </row>
    <row r="22" spans="1:10" ht="15" customHeight="1">
      <c r="A22" s="59">
        <v>4029910</v>
      </c>
      <c r="B22" s="10" t="s">
        <v>81</v>
      </c>
      <c r="C22" s="178">
        <v>26253.932506999998</v>
      </c>
      <c r="D22" s="178">
        <v>26414.624764</v>
      </c>
      <c r="E22" s="60">
        <f t="shared" si="0"/>
        <v>0.6120692850762666</v>
      </c>
      <c r="F22" s="178">
        <v>38351.60533</v>
      </c>
      <c r="G22" s="178">
        <v>42127.225450000005</v>
      </c>
      <c r="H22" s="60">
        <f t="shared" si="1"/>
        <v>9.844751184500167</v>
      </c>
      <c r="I22" s="62"/>
      <c r="J22" s="62"/>
    </row>
    <row r="23" spans="1:10" ht="15" customHeight="1">
      <c r="A23" s="59">
        <v>4029990</v>
      </c>
      <c r="B23" s="10" t="s">
        <v>269</v>
      </c>
      <c r="C23" s="178">
        <v>70.7786349</v>
      </c>
      <c r="D23" s="178">
        <v>24.417360000000002</v>
      </c>
      <c r="E23" s="60">
        <f t="shared" si="0"/>
        <v>-65.50179297114418</v>
      </c>
      <c r="F23" s="178">
        <v>153.44919000000002</v>
      </c>
      <c r="G23" s="178">
        <v>57.06184</v>
      </c>
      <c r="H23" s="60">
        <f t="shared" si="1"/>
        <v>-62.81385388870414</v>
      </c>
      <c r="I23" s="62"/>
      <c r="J23" s="62"/>
    </row>
    <row r="24" spans="1:10" ht="15" customHeight="1">
      <c r="A24" s="59">
        <v>4031000</v>
      </c>
      <c r="B24" s="10" t="s">
        <v>79</v>
      </c>
      <c r="C24" s="178">
        <v>414.47319</v>
      </c>
      <c r="D24" s="178">
        <v>293.56804</v>
      </c>
      <c r="E24" s="60">
        <f t="shared" si="0"/>
        <v>-29.170801131913983</v>
      </c>
      <c r="F24" s="178">
        <v>1389.05597</v>
      </c>
      <c r="G24" s="178">
        <v>918.17542</v>
      </c>
      <c r="H24" s="60">
        <f t="shared" si="1"/>
        <v>-33.899321565854535</v>
      </c>
      <c r="I24" s="62"/>
      <c r="J24" s="62"/>
    </row>
    <row r="25" spans="1:10" ht="15" customHeight="1">
      <c r="A25" s="59">
        <v>4039000</v>
      </c>
      <c r="B25" s="10" t="s">
        <v>182</v>
      </c>
      <c r="C25" s="178">
        <v>1.9906</v>
      </c>
      <c r="D25" s="178">
        <v>2.4</v>
      </c>
      <c r="E25" s="60">
        <f t="shared" si="0"/>
        <v>20.566663317592692</v>
      </c>
      <c r="F25" s="178">
        <v>0.94464</v>
      </c>
      <c r="G25" s="178">
        <v>0.8</v>
      </c>
      <c r="H25" s="60">
        <f t="shared" si="1"/>
        <v>-15.311653116531165</v>
      </c>
      <c r="I25" s="62"/>
      <c r="J25" s="62"/>
    </row>
    <row r="26" spans="1:10" ht="15" customHeight="1">
      <c r="A26" s="59">
        <v>4041000</v>
      </c>
      <c r="B26" s="10" t="s">
        <v>102</v>
      </c>
      <c r="C26" s="178">
        <v>13651.004</v>
      </c>
      <c r="D26" s="178">
        <v>13559.45</v>
      </c>
      <c r="E26" s="60">
        <f t="shared" si="0"/>
        <v>-0.6706759444213728</v>
      </c>
      <c r="F26" s="178">
        <v>9039.39508</v>
      </c>
      <c r="G26" s="178">
        <v>12551.8695</v>
      </c>
      <c r="H26" s="60">
        <f t="shared" si="1"/>
        <v>38.857405710383006</v>
      </c>
      <c r="I26" s="62"/>
      <c r="J26" s="62"/>
    </row>
    <row r="27" spans="1:10" ht="15" customHeight="1">
      <c r="A27" s="59">
        <v>4049000</v>
      </c>
      <c r="B27" s="10" t="s">
        <v>176</v>
      </c>
      <c r="C27" s="178">
        <v>2.4</v>
      </c>
      <c r="D27" s="178">
        <v>0</v>
      </c>
      <c r="E27" s="60"/>
      <c r="F27" s="178">
        <v>0.8</v>
      </c>
      <c r="G27" s="178">
        <v>0</v>
      </c>
      <c r="H27" s="60"/>
      <c r="I27" s="62"/>
      <c r="J27" s="62"/>
    </row>
    <row r="28" spans="1:10" ht="15" customHeight="1">
      <c r="A28" s="59">
        <v>4051000</v>
      </c>
      <c r="B28" s="10" t="s">
        <v>103</v>
      </c>
      <c r="C28" s="178">
        <v>1180.7439</v>
      </c>
      <c r="D28" s="178">
        <v>1697</v>
      </c>
      <c r="E28" s="60">
        <f t="shared" si="0"/>
        <v>43.722952962111435</v>
      </c>
      <c r="F28" s="178">
        <v>4284.86495</v>
      </c>
      <c r="G28" s="178">
        <v>6686.816870000001</v>
      </c>
      <c r="H28" s="60">
        <f t="shared" si="1"/>
        <v>56.05665401426481</v>
      </c>
      <c r="I28" s="62"/>
      <c r="J28" s="62"/>
    </row>
    <row r="29" spans="1:10" ht="15" customHeight="1">
      <c r="A29" s="59">
        <v>4059000</v>
      </c>
      <c r="B29" s="10" t="s">
        <v>270</v>
      </c>
      <c r="C29" s="178">
        <v>2182</v>
      </c>
      <c r="D29" s="178">
        <v>1642.6</v>
      </c>
      <c r="E29" s="60">
        <f t="shared" si="0"/>
        <v>-24.720439963336393</v>
      </c>
      <c r="F29" s="178">
        <v>7778.69524</v>
      </c>
      <c r="G29" s="178">
        <v>9065.509800000002</v>
      </c>
      <c r="H29" s="60">
        <f t="shared" si="1"/>
        <v>16.542807248481452</v>
      </c>
      <c r="I29" s="62"/>
      <c r="J29" s="62"/>
    </row>
    <row r="30" spans="1:10" ht="15" customHeight="1">
      <c r="A30" s="59"/>
      <c r="C30" s="26"/>
      <c r="D30" s="26"/>
      <c r="E30" s="60"/>
      <c r="F30" s="26"/>
      <c r="G30" s="26"/>
      <c r="H30" s="60"/>
      <c r="I30" s="62"/>
      <c r="J30" s="62"/>
    </row>
    <row r="31" spans="1:10" ht="15" customHeight="1">
      <c r="A31" s="59">
        <v>4061000</v>
      </c>
      <c r="B31" s="10" t="s">
        <v>265</v>
      </c>
      <c r="C31" s="178">
        <v>525.50297</v>
      </c>
      <c r="D31" s="178">
        <v>1511.21474</v>
      </c>
      <c r="E31" s="60">
        <f t="shared" si="0"/>
        <v>187.57491893908798</v>
      </c>
      <c r="F31" s="178">
        <v>1940.51341</v>
      </c>
      <c r="G31" s="178">
        <v>6211.6678</v>
      </c>
      <c r="H31" s="60">
        <f t="shared" si="1"/>
        <v>220.104348054982</v>
      </c>
      <c r="I31" s="62"/>
      <c r="J31" s="62"/>
    </row>
    <row r="32" spans="1:10" ht="15" customHeight="1">
      <c r="A32" s="59">
        <v>4062000</v>
      </c>
      <c r="B32" s="10" t="s">
        <v>104</v>
      </c>
      <c r="C32" s="178">
        <v>0.1904</v>
      </c>
      <c r="D32" s="178">
        <v>0.09559999999999999</v>
      </c>
      <c r="E32" s="60">
        <f t="shared" si="0"/>
        <v>-49.789915966386566</v>
      </c>
      <c r="F32" s="178">
        <v>2.2526100000000002</v>
      </c>
      <c r="G32" s="178">
        <v>1.64388</v>
      </c>
      <c r="H32" s="60">
        <f t="shared" si="1"/>
        <v>-27.02331961591221</v>
      </c>
      <c r="I32" s="62"/>
      <c r="J32" s="62"/>
    </row>
    <row r="33" spans="1:10" ht="15" customHeight="1">
      <c r="A33" s="59">
        <v>4063000</v>
      </c>
      <c r="B33" s="10" t="s">
        <v>260</v>
      </c>
      <c r="C33" s="178">
        <v>0.2665</v>
      </c>
      <c r="D33" s="178">
        <v>0.29963999999999996</v>
      </c>
      <c r="E33" s="60">
        <f t="shared" si="0"/>
        <v>12.435272045028123</v>
      </c>
      <c r="F33" s="178">
        <v>1.89818</v>
      </c>
      <c r="G33" s="178">
        <v>7.31116</v>
      </c>
      <c r="H33" s="60">
        <f t="shared" si="1"/>
        <v>285.1668440295441</v>
      </c>
      <c r="I33" s="62"/>
      <c r="J33" s="62"/>
    </row>
    <row r="34" spans="1:10" ht="15" customHeight="1">
      <c r="A34" s="59">
        <v>4064000</v>
      </c>
      <c r="B34" s="10" t="s">
        <v>105</v>
      </c>
      <c r="C34" s="178">
        <v>0.008400000000000001</v>
      </c>
      <c r="D34" s="178">
        <v>0</v>
      </c>
      <c r="E34" s="60"/>
      <c r="F34" s="178">
        <v>0.22596</v>
      </c>
      <c r="G34" s="178">
        <v>0</v>
      </c>
      <c r="H34" s="60"/>
      <c r="I34" s="62"/>
      <c r="J34" s="62"/>
    </row>
    <row r="35" spans="1:10" ht="15" customHeight="1">
      <c r="A35" s="59">
        <v>4069000</v>
      </c>
      <c r="B35" s="10" t="s">
        <v>273</v>
      </c>
      <c r="C35" s="178">
        <v>3854.94056</v>
      </c>
      <c r="D35" s="178">
        <v>6991.88339</v>
      </c>
      <c r="E35" s="60">
        <f t="shared" si="0"/>
        <v>81.37460957374658</v>
      </c>
      <c r="F35" s="178">
        <v>12834.61652</v>
      </c>
      <c r="G35" s="178">
        <v>28453.330530000003</v>
      </c>
      <c r="H35" s="60">
        <f t="shared" si="1"/>
        <v>121.69209719403446</v>
      </c>
      <c r="I35" s="62"/>
      <c r="J35" s="62"/>
    </row>
    <row r="36" spans="1:10" ht="15" customHeight="1">
      <c r="A36" s="59"/>
      <c r="B36" s="10" t="s">
        <v>164</v>
      </c>
      <c r="C36" s="26">
        <f>SUM(C31:C35)</f>
        <v>4380.90883</v>
      </c>
      <c r="D36" s="26">
        <f>SUM(D31:D35)</f>
        <v>8503.49337</v>
      </c>
      <c r="E36" s="60">
        <f t="shared" si="0"/>
        <v>94.10340867559208</v>
      </c>
      <c r="F36" s="26">
        <f>SUM(F31:F35)</f>
        <v>14779.506679999999</v>
      </c>
      <c r="G36" s="26">
        <f>SUM(G31:G35)</f>
        <v>34673.95337</v>
      </c>
      <c r="H36" s="60">
        <f aca="true" t="shared" si="2" ref="H36:H41">(G36/F36-1)*100</f>
        <v>134.60832706223997</v>
      </c>
      <c r="I36" s="62"/>
      <c r="J36" s="62"/>
    </row>
    <row r="37" spans="1:10" ht="15" customHeight="1">
      <c r="A37" s="59"/>
      <c r="C37" s="26"/>
      <c r="D37" s="26"/>
      <c r="E37" s="60"/>
      <c r="F37" s="26"/>
      <c r="G37" s="26"/>
      <c r="H37" s="60"/>
      <c r="I37" s="62"/>
      <c r="J37" s="62"/>
    </row>
    <row r="38" spans="1:10" ht="15" customHeight="1">
      <c r="A38" s="59">
        <v>19011010</v>
      </c>
      <c r="B38" s="10" t="s">
        <v>264</v>
      </c>
      <c r="C38" s="178">
        <v>13161.394839999999</v>
      </c>
      <c r="D38" s="178">
        <v>14017.60914</v>
      </c>
      <c r="E38" s="60">
        <f t="shared" si="0"/>
        <v>6.5054981664846245</v>
      </c>
      <c r="F38" s="178">
        <v>50544.1126</v>
      </c>
      <c r="G38" s="178">
        <v>55838.42489</v>
      </c>
      <c r="H38" s="60">
        <f t="shared" si="2"/>
        <v>10.47463694119739</v>
      </c>
      <c r="I38" s="62"/>
      <c r="J38" s="62"/>
    </row>
    <row r="39" spans="1:10" ht="15" customHeight="1">
      <c r="A39" s="59">
        <v>19019011</v>
      </c>
      <c r="B39" s="10" t="s">
        <v>106</v>
      </c>
      <c r="C39" s="178">
        <v>4677.715428</v>
      </c>
      <c r="D39" s="178">
        <v>5057.243548</v>
      </c>
      <c r="E39" s="60">
        <f t="shared" si="0"/>
        <v>8.113535888228895</v>
      </c>
      <c r="F39" s="178">
        <v>6341.59246</v>
      </c>
      <c r="G39" s="178">
        <v>7182.84496</v>
      </c>
      <c r="H39" s="60">
        <f t="shared" si="2"/>
        <v>13.265634859165964</v>
      </c>
      <c r="I39" s="62"/>
      <c r="J39" s="62"/>
    </row>
    <row r="40" spans="1:10" ht="15" customHeight="1">
      <c r="A40" s="59">
        <v>22029931</v>
      </c>
      <c r="B40" s="10" t="s">
        <v>271</v>
      </c>
      <c r="C40" s="178">
        <v>56.529120000000006</v>
      </c>
      <c r="D40" s="178">
        <v>73.31513000000001</v>
      </c>
      <c r="E40" s="60">
        <f t="shared" si="0"/>
        <v>29.694447746577346</v>
      </c>
      <c r="F40" s="178">
        <v>51.13586</v>
      </c>
      <c r="G40" s="178">
        <v>61.69391</v>
      </c>
      <c r="H40" s="60">
        <f t="shared" si="2"/>
        <v>20.6470566839005</v>
      </c>
      <c r="I40" s="62"/>
      <c r="J40" s="62"/>
    </row>
    <row r="41" spans="1:10" ht="15" customHeight="1">
      <c r="A41" s="59">
        <v>22029932</v>
      </c>
      <c r="B41" s="10" t="s">
        <v>301</v>
      </c>
      <c r="C41" s="178">
        <v>1.938</v>
      </c>
      <c r="D41" s="178">
        <v>1.63152</v>
      </c>
      <c r="E41" s="60">
        <f t="shared" si="0"/>
        <v>-15.814241486068104</v>
      </c>
      <c r="F41" s="178">
        <v>3.6346700000000003</v>
      </c>
      <c r="G41" s="178">
        <v>3.50232</v>
      </c>
      <c r="H41" s="60">
        <f t="shared" si="2"/>
        <v>-3.641320945230242</v>
      </c>
      <c r="I41" s="62"/>
      <c r="J41" s="62"/>
    </row>
    <row r="42" spans="1:10" ht="15" customHeight="1">
      <c r="A42" s="21"/>
      <c r="B42" s="10" t="s">
        <v>107</v>
      </c>
      <c r="C42" s="28"/>
      <c r="D42" s="28"/>
      <c r="E42" s="69"/>
      <c r="F42" s="28">
        <f>SUM(F7:F41)-F36</f>
        <v>152950.50723000002</v>
      </c>
      <c r="G42" s="28">
        <f>SUM(G7:G41)-G36</f>
        <v>187262.05430999998</v>
      </c>
      <c r="H42" s="69">
        <f>(G42/F42-1)*100</f>
        <v>22.43310447372615</v>
      </c>
      <c r="I42" s="62"/>
      <c r="J42" s="62"/>
    </row>
    <row r="43" spans="1:10" ht="12">
      <c r="A43" s="47" t="s">
        <v>197</v>
      </c>
      <c r="B43" s="53"/>
      <c r="C43" s="53"/>
      <c r="D43" s="53"/>
      <c r="E43" s="53"/>
      <c r="F43" s="53"/>
      <c r="G43" s="53"/>
      <c r="H43" s="54"/>
      <c r="I43" s="11"/>
      <c r="J43" s="11"/>
    </row>
    <row r="45" ht="12">
      <c r="D45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  <ignoredErrors>
    <ignoredError sqref="E3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E3" sqref="E3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8" t="s">
        <v>11</v>
      </c>
      <c r="B1" s="218"/>
      <c r="C1" s="218"/>
      <c r="D1" s="218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42" t="s">
        <v>144</v>
      </c>
      <c r="B3" s="224"/>
      <c r="C3" s="224"/>
      <c r="D3" s="228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9" t="s">
        <v>332</v>
      </c>
      <c r="B4" s="240"/>
      <c r="C4" s="240"/>
      <c r="D4" s="2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22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5"/>
      <c r="B6" s="50" t="s">
        <v>100</v>
      </c>
      <c r="C6" s="23" t="s">
        <v>207</v>
      </c>
      <c r="D6" s="23" t="s">
        <v>203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145</v>
      </c>
      <c r="B7" s="168">
        <v>1463.1930800000002</v>
      </c>
      <c r="C7" s="167">
        <v>2423.47683</v>
      </c>
      <c r="D7" s="122">
        <f>C7/B7*1000</f>
        <v>1656.2932555695245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306</v>
      </c>
      <c r="B8" s="26">
        <v>1122.2840312000003</v>
      </c>
      <c r="C8" s="26">
        <v>3020.1782300000004</v>
      </c>
      <c r="D8" s="26">
        <f aca="true" t="shared" si="0" ref="D8:D16">C8/B8*1000</f>
        <v>2691.099709198107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305</v>
      </c>
      <c r="B9" s="26">
        <v>3750.771</v>
      </c>
      <c r="C9" s="26">
        <v>12470.84866</v>
      </c>
      <c r="D9" s="26">
        <f t="shared" si="0"/>
        <v>3324.8760481511663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26414.624764</v>
      </c>
      <c r="C10" s="26">
        <v>42127.225450000005</v>
      </c>
      <c r="D10" s="26">
        <f>C10/B10*1000</f>
        <v>1594.8447432580763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146</v>
      </c>
      <c r="B11" s="26">
        <v>243.588208</v>
      </c>
      <c r="C11" s="26">
        <v>236.73409999999998</v>
      </c>
      <c r="D11" s="26">
        <f t="shared" si="0"/>
        <v>971.861905564821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293.56804</v>
      </c>
      <c r="C12" s="26">
        <v>918.17542</v>
      </c>
      <c r="D12" s="26">
        <f t="shared" si="0"/>
        <v>3127.640938025815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112</v>
      </c>
      <c r="B13" s="26">
        <v>13561.85</v>
      </c>
      <c r="C13" s="26">
        <v>12552.6695</v>
      </c>
      <c r="D13" s="26">
        <f t="shared" si="0"/>
        <v>925.5868115338246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191</v>
      </c>
      <c r="B14" s="140">
        <v>3339.6</v>
      </c>
      <c r="C14" s="140">
        <v>15752.326670000002</v>
      </c>
      <c r="D14" s="140">
        <f>C14/B14*1000</f>
        <v>4716.830359923345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8503.49337</v>
      </c>
      <c r="C15" s="26">
        <v>34673.95337</v>
      </c>
      <c r="D15" s="26">
        <f>C15/B15*1000</f>
        <v>4077.6127952693405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5057.243548</v>
      </c>
      <c r="C16" s="26">
        <v>7182.84496</v>
      </c>
      <c r="D16" s="52">
        <f t="shared" si="0"/>
        <v>1420.3082947904727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186</v>
      </c>
      <c r="B17" s="140">
        <v>14017.60914</v>
      </c>
      <c r="C17" s="141">
        <v>55838.42489</v>
      </c>
      <c r="D17" s="141">
        <f>C17/B17*1000</f>
        <v>3983.4485561922297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125</v>
      </c>
      <c r="B18" s="26">
        <v>74.94665</v>
      </c>
      <c r="C18" s="52">
        <v>65.19623</v>
      </c>
      <c r="D18" s="141">
        <f>C18/B18*1000</f>
        <v>869.9018568541755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77842.77183119999</v>
      </c>
      <c r="C19" s="52">
        <f>SUM(C7:C18)</f>
        <v>187262.05431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197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2423.47683</v>
      </c>
      <c r="AN26" s="94">
        <f aca="true" t="shared" si="3" ref="AN26:AN37">AM26/$AM$39</f>
        <v>0.012941633257894809</v>
      </c>
    </row>
    <row r="27" spans="38:40" ht="12">
      <c r="AL27" s="11" t="str">
        <f t="shared" si="1"/>
        <v>Leche descremada en polvo</v>
      </c>
      <c r="AM27" s="44">
        <f t="shared" si="2"/>
        <v>3020.1782300000004</v>
      </c>
      <c r="AN27" s="94">
        <f t="shared" si="3"/>
        <v>0.01612808447033425</v>
      </c>
    </row>
    <row r="28" spans="38:40" ht="12">
      <c r="AL28" s="11" t="str">
        <f t="shared" si="1"/>
        <v>Leche entera en polvo</v>
      </c>
      <c r="AM28" s="44">
        <f t="shared" si="2"/>
        <v>12470.84866</v>
      </c>
      <c r="AN28" s="94">
        <f t="shared" si="3"/>
        <v>0.06659570571278328</v>
      </c>
    </row>
    <row r="29" spans="38:40" ht="12">
      <c r="AL29" s="11" t="str">
        <f t="shared" si="1"/>
        <v>Leche condensada</v>
      </c>
      <c r="AM29" s="44">
        <f t="shared" si="2"/>
        <v>42127.225450000005</v>
      </c>
      <c r="AN29" s="94">
        <f t="shared" si="3"/>
        <v>0.22496402490736941</v>
      </c>
    </row>
    <row r="30" spans="38:40" ht="12">
      <c r="AL30" s="11" t="str">
        <f t="shared" si="1"/>
        <v>Leche crema y nata</v>
      </c>
      <c r="AM30" s="44">
        <f t="shared" si="2"/>
        <v>236.73409999999998</v>
      </c>
      <c r="AN30" s="94">
        <f t="shared" si="3"/>
        <v>0.0012641861741413038</v>
      </c>
    </row>
    <row r="31" spans="38:40" ht="12">
      <c r="AL31" s="11" t="str">
        <f t="shared" si="1"/>
        <v>Yogur</v>
      </c>
      <c r="AM31" s="44">
        <f t="shared" si="2"/>
        <v>918.17542</v>
      </c>
      <c r="AN31" s="94">
        <f t="shared" si="3"/>
        <v>0.004903157894871862</v>
      </c>
    </row>
    <row r="32" spans="38:40" ht="12">
      <c r="AL32" s="11" t="str">
        <f t="shared" si="1"/>
        <v>Suero y lactosuero</v>
      </c>
      <c r="AM32" s="44">
        <f t="shared" si="2"/>
        <v>12552.6695</v>
      </c>
      <c r="AN32" s="94">
        <f t="shared" si="3"/>
        <v>0.06703263801228988</v>
      </c>
    </row>
    <row r="33" spans="38:40" ht="12">
      <c r="AL33" s="11" t="str">
        <f t="shared" si="1"/>
        <v>Mantequilla y demás materias grasas de la leche</v>
      </c>
      <c r="AM33" s="44">
        <f t="shared" si="2"/>
        <v>15752.326670000002</v>
      </c>
      <c r="AN33" s="94">
        <f t="shared" si="3"/>
        <v>0.08411915979477114</v>
      </c>
    </row>
    <row r="34" spans="38:40" ht="12">
      <c r="AL34" s="11" t="str">
        <f t="shared" si="1"/>
        <v>Quesos</v>
      </c>
      <c r="AM34" s="44">
        <f t="shared" si="2"/>
        <v>34673.95337</v>
      </c>
      <c r="AN34" s="94">
        <f t="shared" si="3"/>
        <v>0.18516273090008697</v>
      </c>
    </row>
    <row r="35" spans="38:40" ht="12">
      <c r="AL35" s="11" t="str">
        <f t="shared" si="1"/>
        <v>Manjar</v>
      </c>
      <c r="AM35" s="44">
        <f t="shared" si="2"/>
        <v>7182.84496</v>
      </c>
      <c r="AN35" s="94">
        <f t="shared" si="3"/>
        <v>0.038357183394502725</v>
      </c>
    </row>
    <row r="36" spans="38:40" ht="12">
      <c r="AL36" s="11" t="str">
        <f t="shared" si="1"/>
        <v>Preparaciones para la alimentación infantil</v>
      </c>
      <c r="AM36" s="44">
        <f t="shared" si="2"/>
        <v>55838.42489</v>
      </c>
      <c r="AN36" s="94">
        <f t="shared" si="3"/>
        <v>0.2981833404303211</v>
      </c>
    </row>
    <row r="37" spans="38:40" ht="12">
      <c r="AL37" s="11" t="s">
        <v>125</v>
      </c>
      <c r="AM37" s="44">
        <f t="shared" si="2"/>
        <v>65.19623</v>
      </c>
      <c r="AN37" s="94">
        <f t="shared" si="3"/>
        <v>0.000348155050633333</v>
      </c>
    </row>
    <row r="39" spans="39:40" ht="12">
      <c r="AM39" s="29">
        <f>SUM(AM26:AM37)</f>
        <v>187262.05431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4" sqref="A4:A6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9" t="s">
        <v>13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30" t="s">
        <v>23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4.25" customHeight="1">
      <c r="A4" s="222" t="s">
        <v>117</v>
      </c>
      <c r="B4" s="221" t="s">
        <v>114</v>
      </c>
      <c r="C4" s="221"/>
      <c r="D4" s="221" t="s">
        <v>115</v>
      </c>
      <c r="E4" s="221"/>
      <c r="F4" s="221" t="s">
        <v>116</v>
      </c>
      <c r="G4" s="221"/>
      <c r="H4" s="228" t="s">
        <v>281</v>
      </c>
      <c r="I4" s="228"/>
      <c r="J4" s="228"/>
    </row>
    <row r="5" spans="1:10" ht="14.25" customHeight="1">
      <c r="A5" s="234"/>
      <c r="B5" s="219" t="s">
        <v>118</v>
      </c>
      <c r="C5" s="219"/>
      <c r="D5" s="226" t="s">
        <v>208</v>
      </c>
      <c r="E5" s="226"/>
      <c r="F5" s="219" t="s">
        <v>202</v>
      </c>
      <c r="G5" s="219"/>
      <c r="H5" s="36" t="s">
        <v>114</v>
      </c>
      <c r="I5" s="36" t="s">
        <v>109</v>
      </c>
      <c r="J5" s="41" t="s">
        <v>109</v>
      </c>
    </row>
    <row r="6" spans="1:10" ht="14.25" customHeight="1">
      <c r="A6" s="225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209</v>
      </c>
      <c r="J6" s="67" t="s">
        <v>119</v>
      </c>
    </row>
    <row r="7" spans="1:10" ht="14.25" customHeight="1">
      <c r="A7" s="38" t="s">
        <v>65</v>
      </c>
      <c r="B7" s="26">
        <v>1002.885</v>
      </c>
      <c r="C7" s="26">
        <v>435.335</v>
      </c>
      <c r="D7" s="26">
        <v>2555.727</v>
      </c>
      <c r="E7" s="26">
        <v>1229.67</v>
      </c>
      <c r="F7" s="52">
        <f>D7/B7*1000</f>
        <v>2548.374938302996</v>
      </c>
      <c r="G7" s="52">
        <f>E7/C7*1000</f>
        <v>2824.652279279176</v>
      </c>
      <c r="H7" s="60">
        <f aca="true" t="shared" si="0" ref="H7:H13">(C7/B7-1)*100</f>
        <v>-56.59173285072565</v>
      </c>
      <c r="I7" s="60">
        <f aca="true" t="shared" si="1" ref="I7:I13">(E7/D7-1)*100</f>
        <v>-51.88570610241234</v>
      </c>
      <c r="J7" s="60">
        <f>(G7/F7-1)*100</f>
        <v>10.841314471572927</v>
      </c>
    </row>
    <row r="8" spans="1:10" ht="14.25" customHeight="1">
      <c r="A8" s="21" t="s">
        <v>66</v>
      </c>
      <c r="B8" s="26">
        <v>254.028</v>
      </c>
      <c r="C8" s="26">
        <v>714.694</v>
      </c>
      <c r="D8" s="26">
        <v>573.242</v>
      </c>
      <c r="E8" s="26">
        <v>2173.598</v>
      </c>
      <c r="F8" s="52">
        <f aca="true" t="shared" si="2" ref="F8:F18">D8/B8*1000</f>
        <v>2256.609507613334</v>
      </c>
      <c r="G8" s="52">
        <f>E8/C8*1000</f>
        <v>3041.298793609573</v>
      </c>
      <c r="H8" s="60">
        <f t="shared" si="0"/>
        <v>181.34457618845167</v>
      </c>
      <c r="I8" s="60">
        <f t="shared" si="1"/>
        <v>279.1763339043546</v>
      </c>
      <c r="J8" s="60">
        <f>(G8/F8-1)*100</f>
        <v>34.772931840837316</v>
      </c>
    </row>
    <row r="9" spans="1:10" ht="14.25" customHeight="1">
      <c r="A9" s="21" t="s">
        <v>67</v>
      </c>
      <c r="B9" s="26">
        <v>2318.948</v>
      </c>
      <c r="C9" s="26">
        <v>372.6184</v>
      </c>
      <c r="D9" s="26">
        <v>5203.13475</v>
      </c>
      <c r="E9" s="26">
        <v>1066.977</v>
      </c>
      <c r="F9" s="52">
        <f t="shared" si="2"/>
        <v>2243.7479193151376</v>
      </c>
      <c r="G9" s="52">
        <f>E9/C9*1000</f>
        <v>2863.4576285014373</v>
      </c>
      <c r="H9" s="60">
        <f t="shared" si="0"/>
        <v>-83.93157586974783</v>
      </c>
      <c r="I9" s="60">
        <f t="shared" si="1"/>
        <v>-79.49357356159187</v>
      </c>
      <c r="J9" s="60">
        <f>(G9/F9-1)*100</f>
        <v>27.619399837725744</v>
      </c>
    </row>
    <row r="10" spans="1:10" ht="14.25" customHeight="1">
      <c r="A10" s="21" t="s">
        <v>68</v>
      </c>
      <c r="B10" s="26">
        <v>786.04</v>
      </c>
      <c r="C10" s="26">
        <v>103.869</v>
      </c>
      <c r="D10" s="26">
        <v>1605.148</v>
      </c>
      <c r="E10" s="26">
        <v>260.033</v>
      </c>
      <c r="F10" s="52">
        <f t="shared" si="2"/>
        <v>2042.0691058979185</v>
      </c>
      <c r="G10" s="52">
        <f>E10/C10*1000</f>
        <v>2503.4707179235384</v>
      </c>
      <c r="H10" s="60">
        <f t="shared" si="0"/>
        <v>-86.78578698285074</v>
      </c>
      <c r="I10" s="60">
        <f t="shared" si="1"/>
        <v>-83.80006080436196</v>
      </c>
      <c r="J10" s="60">
        <f>(G10/F10-1)*100</f>
        <v>22.594808897162032</v>
      </c>
    </row>
    <row r="11" spans="1:10" ht="14.25" customHeight="1">
      <c r="A11" s="21" t="s">
        <v>69</v>
      </c>
      <c r="B11" s="26">
        <v>621.4448000000001</v>
      </c>
      <c r="C11" s="26">
        <v>651.3</v>
      </c>
      <c r="D11" s="26">
        <v>1345.351</v>
      </c>
      <c r="E11" s="26">
        <v>2122.633</v>
      </c>
      <c r="F11" s="52">
        <f t="shared" si="2"/>
        <v>2164.876108063017</v>
      </c>
      <c r="G11" s="52">
        <f>E11/C11*1000</f>
        <v>3259.0710885920466</v>
      </c>
      <c r="H11" s="60">
        <f t="shared" si="0"/>
        <v>4.804159597119462</v>
      </c>
      <c r="I11" s="60">
        <f t="shared" si="1"/>
        <v>57.775405823461654</v>
      </c>
      <c r="J11" s="60">
        <f>(G11/F11-1)*100</f>
        <v>50.543076181298915</v>
      </c>
    </row>
    <row r="12" spans="1:10" ht="14.25" customHeight="1">
      <c r="A12" s="21" t="s">
        <v>70</v>
      </c>
      <c r="B12" s="26">
        <v>37.802</v>
      </c>
      <c r="C12" s="26">
        <v>89.368</v>
      </c>
      <c r="D12" s="26">
        <v>93.044</v>
      </c>
      <c r="E12" s="26">
        <v>112.646</v>
      </c>
      <c r="F12" s="52">
        <f t="shared" si="2"/>
        <v>2461.351251256547</v>
      </c>
      <c r="G12" s="52"/>
      <c r="H12" s="60">
        <f t="shared" si="0"/>
        <v>136.4107719168298</v>
      </c>
      <c r="I12" s="60">
        <f t="shared" si="1"/>
        <v>21.06745195821331</v>
      </c>
      <c r="J12" s="60"/>
    </row>
    <row r="13" spans="1:10" ht="14.25" customHeight="1">
      <c r="A13" s="21" t="s">
        <v>71</v>
      </c>
      <c r="B13" s="26">
        <v>53.62</v>
      </c>
      <c r="C13" s="26">
        <v>26.589</v>
      </c>
      <c r="D13" s="26">
        <v>104.042</v>
      </c>
      <c r="E13" s="26">
        <v>80.162</v>
      </c>
      <c r="F13" s="52">
        <f t="shared" si="2"/>
        <v>1940.3580753450208</v>
      </c>
      <c r="G13" s="52">
        <f>E13/C13*1000</f>
        <v>3014.8557674226186</v>
      </c>
      <c r="H13" s="60">
        <f t="shared" si="0"/>
        <v>-50.412159641924646</v>
      </c>
      <c r="I13" s="60">
        <f t="shared" si="1"/>
        <v>-22.95226927586935</v>
      </c>
      <c r="J13" s="60">
        <f>(G13/F13-1)*100</f>
        <v>55.37625790469309</v>
      </c>
    </row>
    <row r="14" spans="1:16" ht="14.25" customHeight="1">
      <c r="A14" s="21" t="s">
        <v>72</v>
      </c>
      <c r="B14" s="26">
        <v>51.988</v>
      </c>
      <c r="C14" s="26">
        <v>325.255</v>
      </c>
      <c r="D14" s="26">
        <v>73.34</v>
      </c>
      <c r="E14" s="26">
        <v>1018.2523</v>
      </c>
      <c r="F14" s="52">
        <f t="shared" si="2"/>
        <v>1410.7101638839733</v>
      </c>
      <c r="G14" s="52">
        <f>E14/C14*1000</f>
        <v>3130.627661373384</v>
      </c>
      <c r="H14" s="60">
        <f>(C14/B14-1)*100</f>
        <v>525.6347618681234</v>
      </c>
      <c r="I14" s="60">
        <f>(E14/D14-1)*100</f>
        <v>1288.3996454867738</v>
      </c>
      <c r="J14" s="60">
        <f>(G14/F14-1)*100</f>
        <v>121.9185585757833</v>
      </c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654.134</v>
      </c>
      <c r="C15" s="26">
        <v>199.612</v>
      </c>
      <c r="D15" s="26">
        <v>1974.818</v>
      </c>
      <c r="E15" s="26">
        <v>1046.13</v>
      </c>
      <c r="F15" s="52">
        <f t="shared" si="2"/>
        <v>3018.9808204435176</v>
      </c>
      <c r="G15" s="52"/>
      <c r="H15" s="60">
        <f>(C15/B15-1)*100</f>
        <v>-69.48453986492065</v>
      </c>
      <c r="I15" s="60">
        <f>(E15/D15-1)*100</f>
        <v>-47.02651079745069</v>
      </c>
      <c r="J15" s="60"/>
    </row>
    <row r="16" spans="1:10" ht="14.25" customHeight="1">
      <c r="A16" s="21" t="s">
        <v>74</v>
      </c>
      <c r="B16" s="26">
        <v>116.633</v>
      </c>
      <c r="C16" s="26">
        <v>178</v>
      </c>
      <c r="D16" s="26">
        <v>251.4586</v>
      </c>
      <c r="E16" s="26">
        <v>949</v>
      </c>
      <c r="F16" s="52">
        <f t="shared" si="2"/>
        <v>2155.9815832568825</v>
      </c>
      <c r="G16" s="52"/>
      <c r="H16" s="60">
        <f>(C16/B16-1)*100</f>
        <v>52.615469035350216</v>
      </c>
      <c r="I16" s="60">
        <f>(E16/D16-1)*100</f>
        <v>277.39810847590815</v>
      </c>
      <c r="J16" s="60"/>
    </row>
    <row r="17" spans="1:10" ht="14.25" customHeight="1">
      <c r="A17" s="21" t="s">
        <v>75</v>
      </c>
      <c r="B17" s="26">
        <v>474.265</v>
      </c>
      <c r="C17" s="26">
        <v>653.69</v>
      </c>
      <c r="D17" s="26">
        <v>1314.999</v>
      </c>
      <c r="E17" s="26">
        <v>2411.87948</v>
      </c>
      <c r="F17" s="52">
        <f t="shared" si="2"/>
        <v>2772.7093502577677</v>
      </c>
      <c r="G17" s="52">
        <f>E17/C17*1000</f>
        <v>3689.6380241398824</v>
      </c>
      <c r="H17" s="60">
        <f>(C17/B17-1)*100</f>
        <v>37.83222460017082</v>
      </c>
      <c r="I17" s="60">
        <f>(E17/D17-1)*100</f>
        <v>83.41302769051535</v>
      </c>
      <c r="J17" s="60">
        <f>(G17/F17-1)*100</f>
        <v>33.06977248794114</v>
      </c>
    </row>
    <row r="18" spans="1:10" ht="14.25" customHeight="1">
      <c r="A18" s="21" t="s">
        <v>76</v>
      </c>
      <c r="B18" s="26">
        <v>216.904</v>
      </c>
      <c r="C18" s="26"/>
      <c r="D18" s="26">
        <v>550.03</v>
      </c>
      <c r="E18" s="26"/>
      <c r="F18" s="52">
        <f t="shared" si="2"/>
        <v>2535.822299266035</v>
      </c>
      <c r="G18" s="52"/>
      <c r="H18" s="60"/>
      <c r="I18" s="60"/>
      <c r="J18" s="60"/>
    </row>
    <row r="19" spans="1:10" ht="14.25" customHeight="1">
      <c r="A19" s="21" t="s">
        <v>333</v>
      </c>
      <c r="B19" s="26">
        <f>SUM(B7:B17)</f>
        <v>6371.7878</v>
      </c>
      <c r="C19" s="26">
        <f>SUM(C7:C17)</f>
        <v>3750.3304</v>
      </c>
      <c r="D19" s="26">
        <f>SUM(D7:D17)</f>
        <v>15094.304349999999</v>
      </c>
      <c r="E19" s="26">
        <f>SUM(E7:E17)</f>
        <v>12470.98078</v>
      </c>
      <c r="F19" s="52">
        <f>D19/B19*1000</f>
        <v>2368.927657948684</v>
      </c>
      <c r="G19" s="52">
        <f>E19/C19*1000</f>
        <v>3325.301893401179</v>
      </c>
      <c r="H19" s="60">
        <f>(C19/B19-1)*100</f>
        <v>-41.14163061111358</v>
      </c>
      <c r="I19" s="60">
        <f>(E19/D19-1)*100</f>
        <v>-17.379559264021328</v>
      </c>
      <c r="J19" s="60">
        <f>(G19/F19-1)*100</f>
        <v>40.37161000858269</v>
      </c>
    </row>
    <row r="20" spans="1:10" ht="14.25" customHeight="1">
      <c r="A20" s="21" t="s">
        <v>173</v>
      </c>
      <c r="B20" s="26">
        <f>SUM(B7:B18)</f>
        <v>6588.6918000000005</v>
      </c>
      <c r="C20" s="26"/>
      <c r="D20" s="26">
        <f>SUM(D7:D18)</f>
        <v>15644.33435</v>
      </c>
      <c r="E20" s="26"/>
      <c r="F20" s="52">
        <f>D20/B20*1000</f>
        <v>2374.4219375992056</v>
      </c>
      <c r="G20" s="52"/>
      <c r="H20" s="60"/>
      <c r="I20" s="60"/>
      <c r="J20" s="60"/>
    </row>
    <row r="21" spans="1:10" ht="14.25" customHeight="1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8" t="s">
        <v>15</v>
      </c>
      <c r="B24" s="218"/>
      <c r="C24" s="218"/>
      <c r="D24" s="218"/>
      <c r="E24" s="218"/>
      <c r="F24" s="218"/>
      <c r="G24" s="218"/>
      <c r="H24" s="218"/>
      <c r="I24" s="218"/>
      <c r="J24" s="218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30" t="s">
        <v>25</v>
      </c>
      <c r="B26" s="230"/>
      <c r="C26" s="230"/>
      <c r="D26" s="230"/>
      <c r="E26" s="230"/>
      <c r="F26" s="230"/>
      <c r="G26" s="230"/>
      <c r="H26" s="230"/>
      <c r="I26" s="230"/>
      <c r="J26" s="230"/>
    </row>
    <row r="27" spans="1:10" ht="14.25" customHeight="1">
      <c r="A27" s="222" t="s">
        <v>117</v>
      </c>
      <c r="B27" s="221" t="s">
        <v>114</v>
      </c>
      <c r="C27" s="221"/>
      <c r="D27" s="221" t="s">
        <v>115</v>
      </c>
      <c r="E27" s="221"/>
      <c r="F27" s="221" t="s">
        <v>116</v>
      </c>
      <c r="G27" s="221"/>
      <c r="H27" s="228" t="s">
        <v>281</v>
      </c>
      <c r="I27" s="228"/>
      <c r="J27" s="228"/>
    </row>
    <row r="28" spans="1:10" ht="14.25" customHeight="1">
      <c r="A28" s="234"/>
      <c r="B28" s="219" t="s">
        <v>118</v>
      </c>
      <c r="C28" s="219"/>
      <c r="D28" s="226" t="s">
        <v>208</v>
      </c>
      <c r="E28" s="226"/>
      <c r="F28" s="219" t="s">
        <v>202</v>
      </c>
      <c r="G28" s="219"/>
      <c r="H28" s="36" t="s">
        <v>114</v>
      </c>
      <c r="I28" s="36" t="s">
        <v>109</v>
      </c>
      <c r="J28" s="41" t="s">
        <v>109</v>
      </c>
    </row>
    <row r="29" spans="1:10" ht="14.25" customHeight="1">
      <c r="A29" s="225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118</v>
      </c>
      <c r="I29" s="67" t="s">
        <v>209</v>
      </c>
      <c r="J29" s="67" t="s">
        <v>119</v>
      </c>
    </row>
    <row r="30" spans="1:10" ht="14.25" customHeight="1">
      <c r="A30" s="38" t="s">
        <v>65</v>
      </c>
      <c r="B30" s="26">
        <v>16.432</v>
      </c>
      <c r="C30" s="26">
        <v>15.31</v>
      </c>
      <c r="D30" s="26">
        <v>30.622</v>
      </c>
      <c r="E30" s="26">
        <v>42.316</v>
      </c>
      <c r="F30" s="52">
        <f aca="true" t="shared" si="3" ref="F30:G32">D30/B30*1000</f>
        <v>1863.5589094449856</v>
      </c>
      <c r="G30" s="52">
        <f t="shared" si="3"/>
        <v>2763.945133899412</v>
      </c>
      <c r="H30" s="60">
        <f aca="true" t="shared" si="4" ref="H30:H38">(C30/B30-1)*100</f>
        <v>-6.82814021421615</v>
      </c>
      <c r="I30" s="60">
        <f aca="true" t="shared" si="5" ref="I30:I38">(E30/D30-1)*100</f>
        <v>38.18823068382209</v>
      </c>
      <c r="J30" s="60">
        <f>(G30/F30-1)*100</f>
        <v>48.31541519246012</v>
      </c>
    </row>
    <row r="31" spans="1:10" ht="14.25" customHeight="1">
      <c r="A31" s="21" t="s">
        <v>66</v>
      </c>
      <c r="B31" s="26">
        <v>230.199</v>
      </c>
      <c r="C31" s="26">
        <v>108.994</v>
      </c>
      <c r="D31" s="26">
        <v>505.55</v>
      </c>
      <c r="E31" s="26">
        <v>278.691</v>
      </c>
      <c r="F31" s="52">
        <v>4814.4098092615595</v>
      </c>
      <c r="G31" s="52">
        <f>E31/C31*1000</f>
        <v>2556.938914068664</v>
      </c>
      <c r="H31" s="60">
        <f t="shared" si="4"/>
        <v>-52.65227042689151</v>
      </c>
      <c r="I31" s="60">
        <f t="shared" si="5"/>
        <v>-44.873701908812194</v>
      </c>
      <c r="J31" s="60">
        <f>(G31/F31-1)*100</f>
        <v>-46.88987819130315</v>
      </c>
    </row>
    <row r="32" spans="1:10" ht="14.25" customHeight="1">
      <c r="A32" s="21" t="s">
        <v>67</v>
      </c>
      <c r="B32" s="26">
        <v>11.879</v>
      </c>
      <c r="C32" s="26">
        <v>7.00095</v>
      </c>
      <c r="D32" s="26">
        <v>8.54</v>
      </c>
      <c r="E32" s="26">
        <v>7.109699999999999</v>
      </c>
      <c r="F32" s="52">
        <f t="shared" si="3"/>
        <v>718.9157336476134</v>
      </c>
      <c r="G32" s="52">
        <f>E32/C32*1000</f>
        <v>1015.5336061534506</v>
      </c>
      <c r="H32" s="60">
        <f t="shared" si="4"/>
        <v>-41.06448354238572</v>
      </c>
      <c r="I32" s="60">
        <f t="shared" si="5"/>
        <v>-16.74824355971897</v>
      </c>
      <c r="J32" s="60">
        <f>(G32/F32-1)*100</f>
        <v>41.25905980675457</v>
      </c>
    </row>
    <row r="33" spans="1:10" ht="14.25" customHeight="1">
      <c r="A33" s="21" t="s">
        <v>68</v>
      </c>
      <c r="B33" s="26">
        <v>407.777</v>
      </c>
      <c r="C33" s="26">
        <v>320.3</v>
      </c>
      <c r="D33" s="26">
        <v>893.063</v>
      </c>
      <c r="E33" s="26">
        <v>873.594</v>
      </c>
      <c r="F33" s="52">
        <f>D33/B33*1000</f>
        <v>2190.076929302045</v>
      </c>
      <c r="G33" s="52">
        <f>E33/C33*1000</f>
        <v>2727.42428972838</v>
      </c>
      <c r="H33" s="60">
        <f t="shared" si="4"/>
        <v>-21.45216625753782</v>
      </c>
      <c r="I33" s="60">
        <f t="shared" si="5"/>
        <v>-2.180025373349914</v>
      </c>
      <c r="J33" s="60">
        <f>(G33/F33-1)*100</f>
        <v>24.535547278587245</v>
      </c>
    </row>
    <row r="34" spans="1:10" ht="14.25" customHeight="1">
      <c r="A34" s="21" t="s">
        <v>69</v>
      </c>
      <c r="B34" s="26">
        <v>313.7704943</v>
      </c>
      <c r="C34" s="26">
        <v>125.839</v>
      </c>
      <c r="D34" s="26">
        <v>660.2511800000001</v>
      </c>
      <c r="E34" s="26">
        <v>288.649</v>
      </c>
      <c r="F34" s="52">
        <f aca="true" t="shared" si="6" ref="F34:F40">D34/B34*1000</f>
        <v>2104.248780539337</v>
      </c>
      <c r="G34" s="52">
        <f>E34/C34*1000</f>
        <v>2293.7960409729894</v>
      </c>
      <c r="H34" s="60">
        <f t="shared" si="4"/>
        <v>-59.89457189697266</v>
      </c>
      <c r="I34" s="60">
        <f t="shared" si="5"/>
        <v>-56.281941063702455</v>
      </c>
      <c r="J34" s="60">
        <f>(G34/F34-1)*100</f>
        <v>9.007835108977446</v>
      </c>
    </row>
    <row r="35" spans="1:10" ht="14.25" customHeight="1">
      <c r="A35" s="21" t="s">
        <v>70</v>
      </c>
      <c r="B35" s="26">
        <v>652.229</v>
      </c>
      <c r="C35" s="26">
        <v>14.78</v>
      </c>
      <c r="D35" s="26">
        <v>1316.402</v>
      </c>
      <c r="E35" s="26">
        <v>8.186</v>
      </c>
      <c r="F35" s="52">
        <f t="shared" si="6"/>
        <v>2018.3125865301909</v>
      </c>
      <c r="G35" s="52"/>
      <c r="H35" s="60">
        <f t="shared" si="4"/>
        <v>-97.73392474115687</v>
      </c>
      <c r="I35" s="60">
        <f t="shared" si="5"/>
        <v>-99.37815348199106</v>
      </c>
      <c r="J35" s="60"/>
    </row>
    <row r="36" spans="1:10" ht="14.25" customHeight="1">
      <c r="A36" s="21" t="s">
        <v>71</v>
      </c>
      <c r="B36" s="26">
        <v>11.098</v>
      </c>
      <c r="C36" s="26">
        <v>14.211</v>
      </c>
      <c r="D36" s="26">
        <v>11.431</v>
      </c>
      <c r="E36" s="26">
        <v>12.09</v>
      </c>
      <c r="F36" s="52">
        <f t="shared" si="6"/>
        <v>1030.0054063795276</v>
      </c>
      <c r="G36" s="52"/>
      <c r="H36" s="60">
        <f t="shared" si="4"/>
        <v>28.050099116957995</v>
      </c>
      <c r="I36" s="60">
        <f t="shared" si="5"/>
        <v>5.765024932201923</v>
      </c>
      <c r="J36" s="60"/>
    </row>
    <row r="37" spans="1:10" ht="14.25" customHeight="1">
      <c r="A37" s="21" t="s">
        <v>72</v>
      </c>
      <c r="B37" s="26">
        <v>123.086</v>
      </c>
      <c r="C37" s="26">
        <v>432.48215</v>
      </c>
      <c r="D37" s="26">
        <v>259.656</v>
      </c>
      <c r="E37" s="26">
        <v>1292.23033</v>
      </c>
      <c r="F37" s="52">
        <f t="shared" si="6"/>
        <v>2109.5494207302213</v>
      </c>
      <c r="G37" s="52">
        <f>E37/C37*1000</f>
        <v>2987.9391091632338</v>
      </c>
      <c r="H37" s="60">
        <f t="shared" si="4"/>
        <v>251.3658336447687</v>
      </c>
      <c r="I37" s="60">
        <f t="shared" si="5"/>
        <v>397.67012123732945</v>
      </c>
      <c r="J37" s="60">
        <f>(G37/F37-1)*100</f>
        <v>41.63873478389321</v>
      </c>
    </row>
    <row r="38" spans="1:10" ht="14.25" customHeight="1">
      <c r="A38" s="21" t="s">
        <v>73</v>
      </c>
      <c r="B38" s="26">
        <v>11.875</v>
      </c>
      <c r="C38" s="26">
        <v>7.22</v>
      </c>
      <c r="D38" s="26">
        <v>3.579</v>
      </c>
      <c r="E38" s="26">
        <v>2.45</v>
      </c>
      <c r="F38" s="52">
        <f t="shared" si="6"/>
        <v>301.38947368421054</v>
      </c>
      <c r="G38" s="52"/>
      <c r="H38" s="60">
        <f t="shared" si="4"/>
        <v>-39.2</v>
      </c>
      <c r="I38" s="60">
        <f t="shared" si="5"/>
        <v>-31.545124336406815</v>
      </c>
      <c r="J38" s="60"/>
    </row>
    <row r="39" spans="1:10" ht="14.25" customHeight="1">
      <c r="A39" s="21" t="s">
        <v>74</v>
      </c>
      <c r="B39" s="26">
        <v>20.037</v>
      </c>
      <c r="C39" s="26">
        <v>13.263390000000001</v>
      </c>
      <c r="D39" s="26">
        <v>62.629</v>
      </c>
      <c r="E39" s="26">
        <v>16.74147</v>
      </c>
      <c r="F39" s="52">
        <f t="shared" si="6"/>
        <v>3125.6675150970705</v>
      </c>
      <c r="G39" s="52">
        <f>E39/C39*1000</f>
        <v>1262.2316014231653</v>
      </c>
      <c r="H39" s="60"/>
      <c r="I39" s="60"/>
      <c r="J39" s="60"/>
    </row>
    <row r="40" spans="1:10" ht="14.25" customHeight="1">
      <c r="A40" s="21" t="s">
        <v>75</v>
      </c>
      <c r="B40" s="26">
        <v>10.045</v>
      </c>
      <c r="C40" s="26">
        <v>62.88440000000001</v>
      </c>
      <c r="D40" s="26">
        <v>3.228</v>
      </c>
      <c r="E40" s="26">
        <v>198.19572</v>
      </c>
      <c r="F40" s="52">
        <f t="shared" si="6"/>
        <v>321.35390741662525</v>
      </c>
      <c r="G40" s="52">
        <v>2293.7960409729894</v>
      </c>
      <c r="H40" s="60">
        <v>-59.89457189697266</v>
      </c>
      <c r="I40" s="60">
        <v>-56.281941063702455</v>
      </c>
      <c r="J40" s="60">
        <v>9.007835108977446</v>
      </c>
    </row>
    <row r="41" spans="1:10" ht="14.25" customHeight="1">
      <c r="A41" s="21" t="s">
        <v>76</v>
      </c>
      <c r="B41" s="26">
        <v>4.721</v>
      </c>
      <c r="C41" s="26"/>
      <c r="D41" s="26">
        <v>4.856</v>
      </c>
      <c r="E41" s="26"/>
      <c r="F41" s="52">
        <f>D41/B41*1000</f>
        <v>1028.595636517687</v>
      </c>
      <c r="G41" s="52"/>
      <c r="H41" s="60"/>
      <c r="I41" s="60"/>
      <c r="J41" s="60"/>
    </row>
    <row r="42" spans="1:10" ht="14.25" customHeight="1">
      <c r="A42" s="21" t="s">
        <v>334</v>
      </c>
      <c r="B42" s="26">
        <f>SUM(B30:B40)</f>
        <v>1808.4274943</v>
      </c>
      <c r="C42" s="26">
        <f>SUM(C30:C40)</f>
        <v>1122.2848900000001</v>
      </c>
      <c r="D42" s="26">
        <f>SUM(D30:D40)</f>
        <v>3754.9511800000005</v>
      </c>
      <c r="E42" s="26">
        <f>SUM(E30:E40)</f>
        <v>3020.25322</v>
      </c>
      <c r="F42" s="52">
        <f>D42/B42*1000</f>
        <v>2076.362581212278</v>
      </c>
      <c r="G42" s="52">
        <f>E42/C42*1000</f>
        <v>2691.1644689433533</v>
      </c>
      <c r="H42" s="60">
        <f>(C42/B42-1)*100</f>
        <v>-37.94139419261538</v>
      </c>
      <c r="I42" s="60">
        <f>(E42/D42-1)*100</f>
        <v>-19.56611217512555</v>
      </c>
      <c r="J42" s="60">
        <f>(G42/F42-1)*100</f>
        <v>29.609563054836265</v>
      </c>
    </row>
    <row r="43" spans="1:10" ht="14.25" customHeight="1">
      <c r="A43" s="21" t="s">
        <v>335</v>
      </c>
      <c r="B43" s="26">
        <f>B42+B19</f>
        <v>8180.2152943</v>
      </c>
      <c r="C43" s="26">
        <f>C42+C19</f>
        <v>4872.61529</v>
      </c>
      <c r="D43" s="26">
        <f>D42+D19</f>
        <v>18849.25553</v>
      </c>
      <c r="E43" s="26">
        <f>E42+E19</f>
        <v>15491.234</v>
      </c>
      <c r="F43" s="52">
        <f>D43/B43*1000</f>
        <v>2304.2493200801473</v>
      </c>
      <c r="G43" s="52">
        <f>E43/C43*1000</f>
        <v>3179.244220612377</v>
      </c>
      <c r="H43" s="60">
        <f>(C43/B43-1)*100</f>
        <v>-40.43414366617889</v>
      </c>
      <c r="I43" s="60">
        <f>(E43/D43-1)*100</f>
        <v>-17.815141423784386</v>
      </c>
      <c r="J43" s="60">
        <f>(G43/F43-1)*100</f>
        <v>37.97310008544541</v>
      </c>
    </row>
    <row r="44" spans="1:10" ht="14.25" customHeight="1">
      <c r="A44" s="21" t="s">
        <v>251</v>
      </c>
      <c r="B44" s="26">
        <f>SUM(B30:B41)</f>
        <v>1813.1484943</v>
      </c>
      <c r="C44" s="26"/>
      <c r="D44" s="26">
        <f>SUM(D30:D41)</f>
        <v>3759.8071800000007</v>
      </c>
      <c r="E44" s="26"/>
      <c r="F44" s="52">
        <f>D44/B44*1000</f>
        <v>2073.6344495885014</v>
      </c>
      <c r="G44" s="52"/>
      <c r="H44" s="60"/>
      <c r="I44" s="60"/>
      <c r="J44" s="60"/>
    </row>
    <row r="45" spans="1:12" ht="14.25" customHeight="1">
      <c r="A45" s="21" t="s">
        <v>249</v>
      </c>
      <c r="B45" s="26">
        <f>B20+B44</f>
        <v>8401.8402943</v>
      </c>
      <c r="C45" s="26"/>
      <c r="D45" s="26">
        <f>D20+D44</f>
        <v>19404.14153</v>
      </c>
      <c r="E45" s="26"/>
      <c r="F45" s="52">
        <f>D45/B45*1000</f>
        <v>2309.51087503582</v>
      </c>
      <c r="G45" s="52"/>
      <c r="H45" s="60"/>
      <c r="I45" s="60"/>
      <c r="J45" s="60"/>
      <c r="L45" s="62"/>
    </row>
    <row r="46" spans="1:10" ht="14.25" customHeight="1">
      <c r="A46" s="47" t="s">
        <v>194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  <ignoredErrors>
    <ignoredError sqref="B44:D44 B20:D20 B41:E41 B19:E19 B42:E4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L4:AZ39"/>
  <sheetViews>
    <sheetView zoomScale="110" zoomScaleNormal="110" zoomScalePageLayoutView="0" workbookViewId="0" topLeftCell="A1">
      <selection activeCell="A13" sqref="A13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5.0859375" style="95" customWidth="1"/>
    <col min="52" max="52" width="5.54296875" style="95" customWidth="1"/>
    <col min="53" max="16384" width="10.90625" style="95" customWidth="1"/>
  </cols>
  <sheetData>
    <row r="1" ht="10.5" customHeight="1"/>
    <row r="2" ht="15" customHeight="1"/>
    <row r="3" ht="15" customHeight="1"/>
    <row r="4" spans="39:52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  <c r="AZ4" s="95">
        <v>2017</v>
      </c>
    </row>
    <row r="5" spans="38:52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  <c r="AZ5" s="119">
        <v>2824.65</v>
      </c>
    </row>
    <row r="6" spans="38:52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  <c r="AZ6" s="119">
        <v>3041</v>
      </c>
    </row>
    <row r="7" spans="38:52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  <c r="AZ7" s="119">
        <v>2863.46</v>
      </c>
    </row>
    <row r="8" spans="38:52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  <c r="AZ8" s="119">
        <v>2503</v>
      </c>
    </row>
    <row r="9" spans="38:52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  <c r="AZ9" s="119">
        <v>3259</v>
      </c>
    </row>
    <row r="10" spans="38:52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  <c r="AZ10" s="119"/>
    </row>
    <row r="11" spans="38:52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>
        <v>1940</v>
      </c>
      <c r="AZ11" s="119">
        <v>3015</v>
      </c>
    </row>
    <row r="12" spans="38:52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>
        <v>1410.71</v>
      </c>
      <c r="AZ12" s="119">
        <v>3131</v>
      </c>
    </row>
    <row r="13" spans="38:52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>
        <v>3019</v>
      </c>
      <c r="AZ13" s="119"/>
    </row>
    <row r="14" spans="38:52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>
        <v>2156</v>
      </c>
      <c r="AZ14" s="119"/>
    </row>
    <row r="15" spans="38:52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>
        <v>2772.71</v>
      </c>
      <c r="AZ15" s="119">
        <v>3690</v>
      </c>
    </row>
    <row r="16" spans="38:52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>
        <v>2536</v>
      </c>
      <c r="AZ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2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  <c r="AZ26" s="95">
        <v>2017</v>
      </c>
    </row>
    <row r="27" spans="38:52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  <c r="AZ27" s="119">
        <v>2764.03</v>
      </c>
    </row>
    <row r="28" spans="38:52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  <c r="AZ28" s="119">
        <v>2557</v>
      </c>
    </row>
    <row r="29" spans="38:52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  <c r="AZ29" s="119">
        <v>1015.53</v>
      </c>
    </row>
    <row r="30" spans="38:52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  <c r="AZ30" s="119">
        <v>2727</v>
      </c>
    </row>
    <row r="31" spans="38:52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  <c r="AZ31" s="119">
        <v>2294</v>
      </c>
    </row>
    <row r="32" spans="38:52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  <c r="AZ32" s="119"/>
    </row>
    <row r="33" spans="38:52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>
        <v>1030</v>
      </c>
      <c r="AZ33" s="119"/>
    </row>
    <row r="34" spans="38:52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>
        <v>2109.55</v>
      </c>
      <c r="AZ34" s="119">
        <v>2988</v>
      </c>
    </row>
    <row r="35" spans="38:52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  <c r="AZ35" s="119"/>
    </row>
    <row r="36" spans="38:52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>
        <v>3125.6</v>
      </c>
      <c r="AZ36" s="119">
        <v>1262</v>
      </c>
    </row>
    <row r="37" spans="38:52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  <c r="AZ37" s="119">
        <v>2294</v>
      </c>
    </row>
    <row r="38" spans="38:52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>
        <v>1029</v>
      </c>
      <c r="AZ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V39"/>
  <sheetViews>
    <sheetView zoomScalePageLayoutView="0" workbookViewId="0" topLeftCell="A1">
      <selection activeCell="I24" sqref="I24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48" width="4.72265625" style="10" customWidth="1"/>
    <col min="49" max="16384" width="10.90625" style="10" customWidth="1"/>
  </cols>
  <sheetData>
    <row r="2" spans="1:32" ht="12">
      <c r="A2" s="218" t="s">
        <v>17</v>
      </c>
      <c r="B2" s="218"/>
      <c r="C2" s="218"/>
      <c r="D2" s="218"/>
      <c r="E2" s="218"/>
      <c r="F2" s="218"/>
      <c r="G2" s="218"/>
      <c r="H2" s="218"/>
      <c r="I2" s="218"/>
      <c r="J2" s="218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30" t="s">
        <v>27</v>
      </c>
      <c r="B4" s="230"/>
      <c r="C4" s="230"/>
      <c r="D4" s="230"/>
      <c r="E4" s="230"/>
      <c r="F4" s="230"/>
      <c r="G4" s="230"/>
      <c r="H4" s="230"/>
      <c r="I4" s="230"/>
      <c r="J4" s="230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22" t="s">
        <v>117</v>
      </c>
      <c r="B5" s="221" t="s">
        <v>114</v>
      </c>
      <c r="C5" s="221"/>
      <c r="D5" s="221" t="s">
        <v>115</v>
      </c>
      <c r="E5" s="221"/>
      <c r="F5" s="221" t="s">
        <v>116</v>
      </c>
      <c r="G5" s="221"/>
      <c r="H5" s="228" t="s">
        <v>281</v>
      </c>
      <c r="I5" s="228"/>
      <c r="J5" s="228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34"/>
      <c r="B6" s="219" t="s">
        <v>118</v>
      </c>
      <c r="C6" s="219"/>
      <c r="D6" s="226" t="s">
        <v>207</v>
      </c>
      <c r="E6" s="226"/>
      <c r="F6" s="219" t="s">
        <v>202</v>
      </c>
      <c r="G6" s="219"/>
      <c r="H6" s="232" t="s">
        <v>114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5"/>
      <c r="B7" s="40">
        <v>2016</v>
      </c>
      <c r="C7" s="40">
        <v>2017</v>
      </c>
      <c r="D7" s="40">
        <v>2016</v>
      </c>
      <c r="E7" s="40">
        <v>2017</v>
      </c>
      <c r="F7" s="40">
        <v>2016</v>
      </c>
      <c r="G7" s="40">
        <v>2017</v>
      </c>
      <c r="H7" s="233"/>
      <c r="I7" s="67" t="s">
        <v>209</v>
      </c>
      <c r="J7" s="67" t="s">
        <v>119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131.9328</v>
      </c>
      <c r="C8" s="26">
        <v>300.941</v>
      </c>
      <c r="D8" s="26">
        <v>145.46093</v>
      </c>
      <c r="E8" s="26">
        <v>724.542</v>
      </c>
      <c r="F8" s="52">
        <f aca="true" t="shared" si="0" ref="F8:F14">D8/B8*1000</f>
        <v>1102.5380345145409</v>
      </c>
      <c r="G8" s="52"/>
      <c r="H8" s="60">
        <f aca="true" t="shared" si="1" ref="H8:H14">(C8/B8-1)*100</f>
        <v>128.10173057799125</v>
      </c>
      <c r="I8" s="60">
        <f aca="true" t="shared" si="2" ref="I8:I14">(E8/D8-1)*100</f>
        <v>398.10076148970046</v>
      </c>
      <c r="J8" s="6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100.092</v>
      </c>
      <c r="C9" s="26">
        <v>74.898</v>
      </c>
      <c r="D9" s="26">
        <v>98.581</v>
      </c>
      <c r="E9" s="26">
        <v>67.862</v>
      </c>
      <c r="F9" s="52">
        <f t="shared" si="0"/>
        <v>984.9038884226512</v>
      </c>
      <c r="G9" s="52">
        <f aca="true" t="shared" si="3" ref="G9:G14">E9/C9*1000</f>
        <v>906.0589067798874</v>
      </c>
      <c r="H9" s="60">
        <f t="shared" si="1"/>
        <v>-25.17084282460137</v>
      </c>
      <c r="I9" s="60">
        <f t="shared" si="2"/>
        <v>-31.161177103092896</v>
      </c>
      <c r="J9" s="60">
        <f aca="true" t="shared" si="4" ref="J9:J16">(G9/F9-1)*100</f>
        <v>-8.005347787694905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96.948</v>
      </c>
      <c r="C10" s="26">
        <v>562.825</v>
      </c>
      <c r="D10" s="26">
        <v>115.921</v>
      </c>
      <c r="E10" s="26">
        <v>1097.61554</v>
      </c>
      <c r="F10" s="52">
        <f t="shared" si="0"/>
        <v>1195.7028510129142</v>
      </c>
      <c r="G10" s="52">
        <f t="shared" si="3"/>
        <v>1950.1897392617598</v>
      </c>
      <c r="H10" s="60">
        <f t="shared" si="1"/>
        <v>480.54317778602973</v>
      </c>
      <c r="I10" s="60">
        <f t="shared" si="2"/>
        <v>846.8651409149335</v>
      </c>
      <c r="J10" s="60">
        <f t="shared" si="4"/>
        <v>63.099865289247916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164.928</v>
      </c>
      <c r="C11" s="26">
        <v>58.804</v>
      </c>
      <c r="D11" s="26">
        <v>191.833</v>
      </c>
      <c r="E11" s="26">
        <v>64.091</v>
      </c>
      <c r="F11" s="52">
        <f t="shared" si="0"/>
        <v>1163.1317908420644</v>
      </c>
      <c r="G11" s="52">
        <f t="shared" si="3"/>
        <v>1089.9088497381128</v>
      </c>
      <c r="H11" s="60">
        <f t="shared" si="1"/>
        <v>-64.34565386107877</v>
      </c>
      <c r="I11" s="60">
        <f t="shared" si="2"/>
        <v>-66.59021127751743</v>
      </c>
      <c r="J11" s="60">
        <f t="shared" si="4"/>
        <v>-6.295326263152079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102.282</v>
      </c>
      <c r="C12" s="26">
        <v>5.718</v>
      </c>
      <c r="D12" s="26">
        <v>96.4</v>
      </c>
      <c r="E12" s="26">
        <v>5.83</v>
      </c>
      <c r="F12" s="52">
        <f t="shared" si="0"/>
        <v>942.4923251402985</v>
      </c>
      <c r="G12" s="52">
        <f t="shared" si="3"/>
        <v>1019.5872682756209</v>
      </c>
      <c r="H12" s="60">
        <f t="shared" si="1"/>
        <v>-94.40957353199977</v>
      </c>
      <c r="I12" s="60">
        <f t="shared" si="2"/>
        <v>-93.95228215767635</v>
      </c>
      <c r="J12" s="60">
        <f t="shared" si="4"/>
        <v>8.179901425069547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71.058</v>
      </c>
      <c r="C13" s="26">
        <v>77.532</v>
      </c>
      <c r="D13" s="26">
        <v>75.848</v>
      </c>
      <c r="E13" s="26">
        <v>72.478</v>
      </c>
      <c r="F13" s="52">
        <f t="shared" si="0"/>
        <v>1067.4097216358466</v>
      </c>
      <c r="G13" s="52">
        <f t="shared" si="3"/>
        <v>934.814012278801</v>
      </c>
      <c r="H13" s="60">
        <f t="shared" si="1"/>
        <v>9.110867178924241</v>
      </c>
      <c r="I13" s="60">
        <f t="shared" si="2"/>
        <v>-4.443096719755301</v>
      </c>
      <c r="J13" s="60">
        <f t="shared" si="4"/>
        <v>-12.422194277361232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82.311</v>
      </c>
      <c r="C14" s="26">
        <v>147.945</v>
      </c>
      <c r="D14" s="26">
        <v>89.665</v>
      </c>
      <c r="E14" s="26">
        <v>150.53</v>
      </c>
      <c r="F14" s="52">
        <f t="shared" si="0"/>
        <v>1089.3440730886516</v>
      </c>
      <c r="G14" s="52">
        <f t="shared" si="3"/>
        <v>1017.4727094528373</v>
      </c>
      <c r="H14" s="60">
        <f t="shared" si="1"/>
        <v>79.73903852462001</v>
      </c>
      <c r="I14" s="60">
        <f t="shared" si="2"/>
        <v>67.88044387442145</v>
      </c>
      <c r="J14" s="60">
        <f t="shared" si="4"/>
        <v>-6.597673353290034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40.366</v>
      </c>
      <c r="C15" s="26">
        <v>167.112</v>
      </c>
      <c r="D15" s="26">
        <v>64.557</v>
      </c>
      <c r="E15" s="26">
        <v>167.02401999999998</v>
      </c>
      <c r="F15" s="52">
        <f aca="true" t="shared" si="5" ref="F15:G17">D15/B15*1000</f>
        <v>1599.2914829311796</v>
      </c>
      <c r="G15" s="52">
        <f t="shared" si="5"/>
        <v>999.4735267365598</v>
      </c>
      <c r="H15" s="60">
        <f>(C15/B15-1)*100</f>
        <v>313.99197344299654</v>
      </c>
      <c r="I15" s="60">
        <f>(E15/D15-1)*100</f>
        <v>158.72332977059028</v>
      </c>
      <c r="J15" s="60">
        <f t="shared" si="4"/>
        <v>-37.50523044712738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48.972</v>
      </c>
      <c r="C16" s="26">
        <v>7.1</v>
      </c>
      <c r="D16" s="26">
        <v>52.231</v>
      </c>
      <c r="E16" s="26">
        <v>13.2</v>
      </c>
      <c r="F16" s="52">
        <f t="shared" si="5"/>
        <v>1066.5482316425712</v>
      </c>
      <c r="G16" s="52">
        <f t="shared" si="5"/>
        <v>1859.1549295774648</v>
      </c>
      <c r="H16" s="60">
        <f>(C16/B16-1)*100</f>
        <v>-85.50191946418362</v>
      </c>
      <c r="I16" s="60">
        <f>(E16/D16-1)*100</f>
        <v>-74.72765216059429</v>
      </c>
      <c r="J16" s="60">
        <f t="shared" si="4"/>
        <v>74.31512935089815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182.392</v>
      </c>
      <c r="C17" s="26">
        <v>10.992</v>
      </c>
      <c r="D17" s="26">
        <v>187.25</v>
      </c>
      <c r="E17" s="26">
        <v>9.36707</v>
      </c>
      <c r="F17" s="52">
        <f t="shared" si="5"/>
        <v>1026.6349401289528</v>
      </c>
      <c r="G17" s="52">
        <f t="shared" si="5"/>
        <v>852.1715793304221</v>
      </c>
      <c r="H17" s="60">
        <f>(C17/B17-1)*100</f>
        <v>-93.97341988683714</v>
      </c>
      <c r="I17" s="60">
        <f>(E17/D17-1)*100</f>
        <v>-94.99755941255007</v>
      </c>
      <c r="J17" s="60">
        <f>(G17/F17-1)*100</f>
        <v>-16.993709640996325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11.75</v>
      </c>
      <c r="C18" s="26">
        <v>49.308</v>
      </c>
      <c r="D18" s="26">
        <v>7.12</v>
      </c>
      <c r="E18" s="26">
        <v>50.91275</v>
      </c>
      <c r="F18" s="52">
        <f>D18/B18*1000</f>
        <v>605.9574468085106</v>
      </c>
      <c r="G18" s="52">
        <f>E18/C18*1000</f>
        <v>1032.5454287336743</v>
      </c>
      <c r="H18" s="60">
        <f>(C18/B18-1)*100</f>
        <v>319.6425531914894</v>
      </c>
      <c r="I18" s="60">
        <f>(E18/D18-1)*100</f>
        <v>615.0667134831461</v>
      </c>
      <c r="J18" s="60">
        <f>(G18/F18-1)*100</f>
        <v>70.39899982613306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60.609</v>
      </c>
      <c r="C19" s="26"/>
      <c r="D19" s="26">
        <v>73.632</v>
      </c>
      <c r="E19" s="26"/>
      <c r="F19" s="52"/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337</v>
      </c>
      <c r="B20" s="26">
        <f>SUM(B8:B18)</f>
        <v>1033.0318</v>
      </c>
      <c r="C20" s="26">
        <f>SUM(C8:C18)</f>
        <v>1463.1749999999997</v>
      </c>
      <c r="D20" s="26">
        <f>SUM(D8:D18)</f>
        <v>1124.8669299999997</v>
      </c>
      <c r="E20" s="26">
        <f>SUM(E8:E18)</f>
        <v>2423.4523799999993</v>
      </c>
      <c r="F20" s="52">
        <f>D20/B20*1000</f>
        <v>1088.8986476505368</v>
      </c>
      <c r="G20" s="52">
        <f>E20/C20*1000</f>
        <v>1656.2970116356553</v>
      </c>
      <c r="H20" s="60">
        <f>(C20/B20-1)*100</f>
        <v>41.638911793422025</v>
      </c>
      <c r="I20" s="60">
        <f>(E20/D20-1)*100</f>
        <v>115.44347294483978</v>
      </c>
      <c r="J20" s="60">
        <f>(G20/F20-1)*100</f>
        <v>52.107546024541975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172</v>
      </c>
      <c r="B21" s="26">
        <f>SUM(B8:B19)</f>
        <v>1093.6408</v>
      </c>
      <c r="C21" s="26"/>
      <c r="D21" s="26">
        <f>SUM(D8:D19)</f>
        <v>1198.4989299999997</v>
      </c>
      <c r="E21" s="26"/>
      <c r="F21" s="26"/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193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2:6" ht="12">
      <c r="B23" s="29"/>
      <c r="C23" s="29"/>
      <c r="D23" s="29"/>
      <c r="E23" s="29"/>
      <c r="F23" s="29"/>
    </row>
    <row r="24" ht="15" customHeight="1"/>
    <row r="25" ht="15" customHeight="1"/>
    <row r="26" spans="35:48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  <c r="AV26" s="10">
        <v>2017</v>
      </c>
    </row>
    <row r="27" spans="34:48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  <c r="AV27" s="29"/>
    </row>
    <row r="28" spans="34:48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  <c r="AV28" s="29">
        <v>906</v>
      </c>
    </row>
    <row r="29" spans="34:48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  <c r="AV29" s="29"/>
    </row>
    <row r="30" spans="34:48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  <c r="AV30" s="29">
        <v>1090</v>
      </c>
    </row>
    <row r="31" spans="34:48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>
        <v>942.45</v>
      </c>
      <c r="AV31" s="29">
        <v>1020</v>
      </c>
    </row>
    <row r="32" spans="34:48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>
        <v>1067</v>
      </c>
      <c r="AV32" s="29">
        <v>935</v>
      </c>
    </row>
    <row r="33" spans="34:48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>
        <v>1089</v>
      </c>
      <c r="AV33" s="29">
        <v>1017</v>
      </c>
    </row>
    <row r="34" spans="34:48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>
        <v>1599</v>
      </c>
      <c r="AV34" s="29">
        <v>999</v>
      </c>
    </row>
    <row r="35" spans="34:48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>
        <v>1067</v>
      </c>
      <c r="AV35" s="29">
        <v>1859</v>
      </c>
    </row>
    <row r="36" spans="34:48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>
        <v>1027</v>
      </c>
      <c r="AV36" s="29">
        <v>852</v>
      </c>
    </row>
    <row r="37" spans="34:48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>
        <v>606</v>
      </c>
      <c r="AV37" s="29">
        <v>1033</v>
      </c>
    </row>
    <row r="38" spans="34:48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>
        <v>1215</v>
      </c>
      <c r="AV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A2:J2"/>
    <mergeCell ref="A4:J4"/>
    <mergeCell ref="B5:C5"/>
    <mergeCell ref="D5:E5"/>
    <mergeCell ref="F5:G5"/>
    <mergeCell ref="H5:J5"/>
    <mergeCell ref="A5:A7"/>
    <mergeCell ref="H6:H7"/>
    <mergeCell ref="B6:C6"/>
    <mergeCell ref="D6:E6"/>
    <mergeCell ref="F6:G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ignoredErrors>
    <ignoredError sqref="B21:D21 B20 C20:E20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7"/>
  <sheetViews>
    <sheetView zoomScaleSheetLayoutView="75" zoomScalePageLayoutView="0" workbookViewId="0" topLeftCell="A1">
      <selection activeCell="A4" sqref="A4:A6"/>
    </sheetView>
  </sheetViews>
  <sheetFormatPr defaultColWidth="10.90625" defaultRowHeight="18"/>
  <cols>
    <col min="1" max="1" width="13.2734375" style="10" customWidth="1"/>
    <col min="2" max="6" width="7.72265625" style="10" customWidth="1"/>
    <col min="7" max="7" width="7.36328125" style="10" customWidth="1"/>
    <col min="8" max="8" width="7.90625" style="10" customWidth="1"/>
    <col min="9" max="37" width="7.99609375" style="10" customWidth="1"/>
    <col min="38" max="38" width="4.2734375" style="10" customWidth="1"/>
    <col min="39" max="39" width="8.72265625" style="10" customWidth="1"/>
    <col min="40" max="40" width="4.453125" style="10" customWidth="1"/>
    <col min="41" max="41" width="5.54296875" style="10" customWidth="1"/>
    <col min="42" max="16384" width="10.90625" style="10" customWidth="1"/>
  </cols>
  <sheetData>
    <row r="1" spans="1:8" ht="12">
      <c r="A1" s="218" t="s">
        <v>19</v>
      </c>
      <c r="B1" s="218"/>
      <c r="C1" s="218"/>
      <c r="D1" s="218"/>
      <c r="E1" s="218"/>
      <c r="F1" s="218"/>
      <c r="G1" s="218"/>
      <c r="H1" s="218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30" t="s">
        <v>29</v>
      </c>
      <c r="B3" s="230"/>
      <c r="C3" s="230"/>
      <c r="D3" s="230"/>
      <c r="E3" s="230"/>
      <c r="F3" s="230"/>
      <c r="G3" s="230"/>
      <c r="H3" s="230"/>
    </row>
    <row r="4" spans="1:39" ht="18" customHeight="1">
      <c r="A4" s="222" t="s">
        <v>83</v>
      </c>
      <c r="B4" s="230" t="s">
        <v>121</v>
      </c>
      <c r="C4" s="230"/>
      <c r="D4" s="230"/>
      <c r="E4" s="230"/>
      <c r="F4" s="230"/>
      <c r="G4" s="230"/>
      <c r="H4" s="230"/>
      <c r="AM4" s="35">
        <v>2015</v>
      </c>
    </row>
    <row r="5" spans="1:41" ht="12">
      <c r="A5" s="234"/>
      <c r="B5" s="232">
        <v>2015</v>
      </c>
      <c r="C5" s="232">
        <v>2016</v>
      </c>
      <c r="D5" s="41" t="s">
        <v>123</v>
      </c>
      <c r="E5" s="230" t="s">
        <v>329</v>
      </c>
      <c r="F5" s="230"/>
      <c r="G5" s="41" t="s">
        <v>124</v>
      </c>
      <c r="H5" s="41" t="s">
        <v>123</v>
      </c>
      <c r="AM5" s="38" t="s">
        <v>87</v>
      </c>
      <c r="AN5" s="29">
        <v>6040</v>
      </c>
      <c r="AO5" s="98">
        <f aca="true" t="shared" si="0" ref="AO5:AO11">AN5/$AN$13</f>
        <v>0.7188901843822831</v>
      </c>
    </row>
    <row r="6" spans="1:41" ht="12">
      <c r="A6" s="225"/>
      <c r="B6" s="233"/>
      <c r="C6" s="233"/>
      <c r="D6" s="50" t="s">
        <v>64</v>
      </c>
      <c r="E6" s="36">
        <v>2016</v>
      </c>
      <c r="F6" s="41">
        <v>2017</v>
      </c>
      <c r="G6" s="130" t="s">
        <v>64</v>
      </c>
      <c r="H6" s="23" t="s">
        <v>64</v>
      </c>
      <c r="AM6" s="38" t="s">
        <v>141</v>
      </c>
      <c r="AN6" s="29">
        <v>1268.7</v>
      </c>
      <c r="AO6" s="98">
        <f t="shared" si="0"/>
        <v>0.15100264518639117</v>
      </c>
    </row>
    <row r="7" spans="1:41" ht="12">
      <c r="A7" s="21" t="s">
        <v>87</v>
      </c>
      <c r="B7" s="122">
        <v>550</v>
      </c>
      <c r="C7" s="158">
        <v>6040</v>
      </c>
      <c r="D7" s="118">
        <f>C7/$C$20*100</f>
        <v>71.88901843822832</v>
      </c>
      <c r="E7" s="122">
        <v>5865</v>
      </c>
      <c r="F7" s="158">
        <v>3240</v>
      </c>
      <c r="G7" s="55">
        <f>(F7/E7-1)*100</f>
        <v>-44.75703324808185</v>
      </c>
      <c r="H7" s="118">
        <f aca="true" t="shared" si="1" ref="H7:H14">F7/$F$20*100</f>
        <v>66.48806506915525</v>
      </c>
      <c r="AM7" s="38" t="s">
        <v>143</v>
      </c>
      <c r="AN7" s="29">
        <v>574.88962</v>
      </c>
      <c r="AO7" s="98">
        <f t="shared" si="0"/>
        <v>0.06842425578166568</v>
      </c>
    </row>
    <row r="8" spans="1:41" ht="12">
      <c r="A8" s="21" t="s">
        <v>143</v>
      </c>
      <c r="B8" s="52">
        <v>642.93674</v>
      </c>
      <c r="C8" s="144">
        <v>574.88962</v>
      </c>
      <c r="D8" s="60">
        <f>C8/$C$20*100</f>
        <v>6.842425578166568</v>
      </c>
      <c r="E8" s="52">
        <v>530.63362</v>
      </c>
      <c r="F8" s="144">
        <v>561.5336</v>
      </c>
      <c r="G8" s="55">
        <f>(F8/E8-1)*100</f>
        <v>5.823223187403781</v>
      </c>
      <c r="H8" s="60">
        <f t="shared" si="1"/>
        <v>11.52323535040648</v>
      </c>
      <c r="I8" s="20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11"/>
      <c r="AM8" s="38" t="s">
        <v>89</v>
      </c>
      <c r="AN8" s="29">
        <v>219.58750999999998</v>
      </c>
      <c r="AO8" s="98">
        <f t="shared" si="0"/>
        <v>0.026135646614560668</v>
      </c>
    </row>
    <row r="9" spans="1:41" ht="12">
      <c r="A9" s="21" t="s">
        <v>169</v>
      </c>
      <c r="B9" s="52">
        <v>24.3556</v>
      </c>
      <c r="C9" s="144">
        <v>44.047599999999996</v>
      </c>
      <c r="D9" s="55">
        <f>C9/$C$20*100</f>
        <v>0.5242613789006135</v>
      </c>
      <c r="E9" s="52">
        <v>44.0476</v>
      </c>
      <c r="F9" s="144">
        <v>39.0396</v>
      </c>
      <c r="G9" s="55">
        <f>(F9/E9-1)*100</f>
        <v>-11.369518430062032</v>
      </c>
      <c r="H9" s="60">
        <f t="shared" si="1"/>
        <v>0.801131933664751</v>
      </c>
      <c r="AM9" s="38" t="s">
        <v>92</v>
      </c>
      <c r="AN9" s="29">
        <v>200</v>
      </c>
      <c r="AO9" s="98">
        <f t="shared" si="0"/>
        <v>0.023804310741135204</v>
      </c>
    </row>
    <row r="10" spans="1:41" ht="12">
      <c r="A10" s="21" t="s">
        <v>274</v>
      </c>
      <c r="B10" s="52">
        <v>0</v>
      </c>
      <c r="C10" s="144">
        <v>0</v>
      </c>
      <c r="D10" s="55"/>
      <c r="E10" s="52">
        <v>0</v>
      </c>
      <c r="F10" s="144">
        <v>13</v>
      </c>
      <c r="G10" s="55"/>
      <c r="H10" s="60">
        <f t="shared" si="1"/>
        <v>0.26677310058611675</v>
      </c>
      <c r="AK10" s="76"/>
      <c r="AM10" s="38" t="s">
        <v>169</v>
      </c>
      <c r="AN10" s="29">
        <v>44.047599999999996</v>
      </c>
      <c r="AO10" s="98">
        <f t="shared" si="0"/>
        <v>0.005242613789006135</v>
      </c>
    </row>
    <row r="11" spans="1:42" ht="12">
      <c r="A11" s="21" t="s">
        <v>89</v>
      </c>
      <c r="B11" s="52">
        <v>350.70524529999994</v>
      </c>
      <c r="C11" s="144">
        <v>219.58750999999998</v>
      </c>
      <c r="D11" s="55">
        <f aca="true" t="shared" si="2" ref="D11:D20">C11/$C$20*100</f>
        <v>2.613564661456067</v>
      </c>
      <c r="E11" s="52">
        <v>218.09065</v>
      </c>
      <c r="F11" s="144">
        <v>120.08548</v>
      </c>
      <c r="G11" s="55">
        <f>(F11/E11-1)*100</f>
        <v>-44.93781370269656</v>
      </c>
      <c r="H11" s="60">
        <f t="shared" si="1"/>
        <v>2.464275064228624</v>
      </c>
      <c r="AM11" s="10" t="s">
        <v>125</v>
      </c>
      <c r="AN11" s="29">
        <v>54.6148433</v>
      </c>
      <c r="AO11" s="98">
        <f t="shared" si="0"/>
        <v>0.00650034350495803</v>
      </c>
      <c r="AP11" s="29"/>
    </row>
    <row r="12" spans="1:41" ht="12">
      <c r="A12" s="21" t="s">
        <v>93</v>
      </c>
      <c r="B12" s="52">
        <v>1694.9268271</v>
      </c>
      <c r="C12" s="144">
        <v>14.1902861</v>
      </c>
      <c r="D12" s="55">
        <f t="shared" si="2"/>
        <v>0.1688949899150058</v>
      </c>
      <c r="E12" s="52">
        <v>14.0352861</v>
      </c>
      <c r="F12" s="144">
        <v>0.24974770000000002</v>
      </c>
      <c r="G12" s="55">
        <f>(F12/E12-1)*100</f>
        <v>-98.22057278903634</v>
      </c>
      <c r="H12" s="60">
        <f t="shared" si="1"/>
        <v>0.005125074484096255</v>
      </c>
      <c r="AN12" s="29"/>
      <c r="AO12" s="98"/>
    </row>
    <row r="13" spans="1:41" ht="12.75" customHeight="1">
      <c r="A13" s="21" t="s">
        <v>141</v>
      </c>
      <c r="B13" s="52">
        <v>1600</v>
      </c>
      <c r="C13" s="144">
        <v>1268.7</v>
      </c>
      <c r="D13" s="55">
        <f t="shared" si="2"/>
        <v>15.100264518639117</v>
      </c>
      <c r="E13" s="52">
        <v>1268.7</v>
      </c>
      <c r="F13" s="144">
        <v>500.002</v>
      </c>
      <c r="G13" s="55">
        <f>(F13/E13-1)*100</f>
        <v>-60.58942224324111</v>
      </c>
      <c r="H13" s="60">
        <f>F13/$F$20*100</f>
        <v>10.260544910712273</v>
      </c>
      <c r="AM13" s="11"/>
      <c r="AN13" s="44">
        <f>SUM(AN5:AN12)</f>
        <v>8401.8395733</v>
      </c>
      <c r="AO13" s="98">
        <f>AN13/$AN$13</f>
        <v>1</v>
      </c>
    </row>
    <row r="14" spans="1:8" ht="12">
      <c r="A14" s="21" t="s">
        <v>92</v>
      </c>
      <c r="B14" s="52">
        <v>600</v>
      </c>
      <c r="C14" s="144">
        <v>200</v>
      </c>
      <c r="D14" s="55">
        <f t="shared" si="2"/>
        <v>2.3804310741135204</v>
      </c>
      <c r="E14" s="52">
        <v>200</v>
      </c>
      <c r="F14" s="144">
        <v>0</v>
      </c>
      <c r="G14" s="55"/>
      <c r="H14" s="60">
        <f t="shared" si="1"/>
        <v>0</v>
      </c>
    </row>
    <row r="15" spans="1:8" ht="12">
      <c r="A15" s="151" t="s">
        <v>140</v>
      </c>
      <c r="B15" s="27">
        <v>1312.2</v>
      </c>
      <c r="C15" s="144">
        <v>0</v>
      </c>
      <c r="D15" s="55">
        <f t="shared" si="2"/>
        <v>0</v>
      </c>
      <c r="E15" s="27">
        <v>0</v>
      </c>
      <c r="F15" s="144">
        <v>368.55</v>
      </c>
      <c r="G15" s="55"/>
      <c r="H15" s="60"/>
    </row>
    <row r="16" spans="1:41" ht="12">
      <c r="A16" s="21" t="s">
        <v>165</v>
      </c>
      <c r="B16" s="52">
        <v>0</v>
      </c>
      <c r="C16" s="144"/>
      <c r="D16" s="55">
        <f t="shared" si="2"/>
        <v>0</v>
      </c>
      <c r="E16" s="52"/>
      <c r="F16" s="144"/>
      <c r="G16" s="55"/>
      <c r="H16" s="60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M16" s="11"/>
      <c r="AN16" s="44"/>
      <c r="AO16" s="100"/>
    </row>
    <row r="17" spans="1:41" ht="12">
      <c r="A17" s="21" t="s">
        <v>215</v>
      </c>
      <c r="B17" s="52">
        <v>0</v>
      </c>
      <c r="C17" s="26"/>
      <c r="D17" s="55">
        <f t="shared" si="2"/>
        <v>0</v>
      </c>
      <c r="E17" s="52"/>
      <c r="F17" s="26"/>
      <c r="G17" s="55"/>
      <c r="H17" s="55"/>
      <c r="AM17" s="11"/>
      <c r="AN17" s="44"/>
      <c r="AO17" s="100"/>
    </row>
    <row r="18" spans="1:41" ht="12">
      <c r="A18" s="21" t="s">
        <v>97</v>
      </c>
      <c r="B18" s="52">
        <v>0</v>
      </c>
      <c r="C18" s="26"/>
      <c r="D18" s="55">
        <f t="shared" si="2"/>
        <v>0</v>
      </c>
      <c r="E18" s="52"/>
      <c r="F18" s="26"/>
      <c r="G18" s="55"/>
      <c r="H18" s="55"/>
      <c r="AM18" s="34">
        <v>2016</v>
      </c>
      <c r="AN18" s="11"/>
      <c r="AO18" s="11"/>
    </row>
    <row r="19" spans="1:41" ht="12">
      <c r="A19" s="21" t="s">
        <v>125</v>
      </c>
      <c r="B19" s="52">
        <v>67.02207359999998</v>
      </c>
      <c r="C19" s="26">
        <v>40.424557199999995</v>
      </c>
      <c r="D19" s="55">
        <f t="shared" si="2"/>
        <v>0.48113936058079715</v>
      </c>
      <c r="E19" s="27">
        <v>39.7078572</v>
      </c>
      <c r="F19" s="144">
        <v>30.594603499999998</v>
      </c>
      <c r="G19" s="55">
        <f>(F19/E19-1)*100</f>
        <v>-22.950756708171106</v>
      </c>
      <c r="H19" s="55">
        <f>F19/$F$20*100</f>
        <v>0.6278320951459891</v>
      </c>
      <c r="AM19" s="12" t="str">
        <f>A7</f>
        <v>Brasil</v>
      </c>
      <c r="AN19" s="44">
        <f>F7</f>
        <v>3240</v>
      </c>
      <c r="AO19" s="44">
        <f aca="true" t="shared" si="3" ref="AO19:AO24">AN19/$AN$26*100</f>
        <v>66.48806506915527</v>
      </c>
    </row>
    <row r="20" spans="1:41" ht="12">
      <c r="A20" s="21" t="s">
        <v>77</v>
      </c>
      <c r="B20" s="52">
        <f>SUM(B7:B19)</f>
        <v>6842.146486</v>
      </c>
      <c r="C20" s="52">
        <f>SUM(C7:C19)</f>
        <v>8401.8395733</v>
      </c>
      <c r="D20" s="55">
        <f t="shared" si="2"/>
        <v>100</v>
      </c>
      <c r="E20" s="28">
        <f>SUM(E7:E19)</f>
        <v>8180.2150133</v>
      </c>
      <c r="F20" s="28">
        <f>SUM(F7:F19)</f>
        <v>4873.0550312000005</v>
      </c>
      <c r="G20" s="55">
        <f>(F20/E20-1)*100</f>
        <v>-40.4287659520315</v>
      </c>
      <c r="H20" s="55">
        <f>F20/$F$20*100</f>
        <v>100</v>
      </c>
      <c r="AM20" s="11" t="str">
        <f>A8</f>
        <v>Bolivia</v>
      </c>
      <c r="AN20" s="44">
        <f>F8</f>
        <v>561.5336</v>
      </c>
      <c r="AO20" s="44">
        <f t="shared" si="3"/>
        <v>11.523235350406482</v>
      </c>
    </row>
    <row r="21" spans="1:41" ht="12">
      <c r="A21" s="47" t="s">
        <v>198</v>
      </c>
      <c r="B21" s="53"/>
      <c r="C21" s="53"/>
      <c r="D21" s="53"/>
      <c r="E21" s="53"/>
      <c r="F21" s="53"/>
      <c r="G21" s="53"/>
      <c r="H21" s="54"/>
      <c r="AM21" s="11" t="str">
        <f>A9</f>
        <v>Panamá</v>
      </c>
      <c r="AN21" s="44">
        <f>F9</f>
        <v>39.0396</v>
      </c>
      <c r="AO21" s="44">
        <f t="shared" si="3"/>
        <v>0.8011319336647511</v>
      </c>
    </row>
    <row r="22" spans="1:41" ht="12">
      <c r="A22" s="11"/>
      <c r="B22" s="11"/>
      <c r="C22" s="11"/>
      <c r="D22" s="11"/>
      <c r="E22" s="11"/>
      <c r="F22" s="11"/>
      <c r="G22" s="11"/>
      <c r="H22" s="11"/>
      <c r="AM22" s="11" t="str">
        <f>A10</f>
        <v>Singapur</v>
      </c>
      <c r="AN22" s="44">
        <f>F10</f>
        <v>13</v>
      </c>
      <c r="AO22" s="44">
        <f t="shared" si="3"/>
        <v>0.2667731005861168</v>
      </c>
    </row>
    <row r="23" spans="1:41" ht="12">
      <c r="A23" s="11"/>
      <c r="B23" s="11"/>
      <c r="C23" s="11"/>
      <c r="D23" s="11"/>
      <c r="E23" s="11"/>
      <c r="F23" s="11"/>
      <c r="G23" s="11"/>
      <c r="H23" s="11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M23" s="11" t="str">
        <f>A11</f>
        <v>Perú</v>
      </c>
      <c r="AN23" s="44">
        <f>F11</f>
        <v>120.08548</v>
      </c>
      <c r="AO23" s="44">
        <f t="shared" si="3"/>
        <v>2.4642750642286244</v>
      </c>
    </row>
    <row r="24" spans="1:42" ht="12">
      <c r="A24" s="11"/>
      <c r="B24" s="11"/>
      <c r="C24" s="11"/>
      <c r="D24" s="11"/>
      <c r="E24" s="11"/>
      <c r="F24" s="11"/>
      <c r="G24" s="11"/>
      <c r="H24" s="11"/>
      <c r="AM24" s="11" t="str">
        <f>A19</f>
        <v>Otros</v>
      </c>
      <c r="AN24" s="44">
        <f>SUM(F12:F19)</f>
        <v>899.3963512</v>
      </c>
      <c r="AO24" s="44">
        <f t="shared" si="3"/>
        <v>18.45651948195877</v>
      </c>
      <c r="AP24" s="29">
        <f>SUM(AO19:AO24)</f>
        <v>100.00000000000003</v>
      </c>
    </row>
    <row r="25" spans="1:41" ht="12">
      <c r="A25" s="11"/>
      <c r="B25" s="11"/>
      <c r="C25" s="11"/>
      <c r="D25" s="11"/>
      <c r="E25" s="11"/>
      <c r="F25" s="11"/>
      <c r="G25" s="11"/>
      <c r="H25" s="11"/>
      <c r="AM25" s="11"/>
      <c r="AN25" s="44"/>
      <c r="AO25" s="44"/>
    </row>
    <row r="26" spans="1:41" ht="12">
      <c r="A26" s="11"/>
      <c r="B26" s="11"/>
      <c r="C26" s="11"/>
      <c r="D26" s="11"/>
      <c r="E26" s="11"/>
      <c r="F26" s="11"/>
      <c r="G26" s="11"/>
      <c r="H26" s="11"/>
      <c r="AM26" s="11"/>
      <c r="AN26" s="44">
        <f>SUM(AN19:AN25)</f>
        <v>4873.0550312</v>
      </c>
      <c r="AO26" s="44">
        <f>AN26/$AN$26*100</f>
        <v>100</v>
      </c>
    </row>
    <row r="27" spans="1:41" ht="12">
      <c r="A27" s="11"/>
      <c r="B27" s="11"/>
      <c r="C27" s="11"/>
      <c r="D27" s="11"/>
      <c r="E27" s="11"/>
      <c r="F27" s="11"/>
      <c r="G27" s="11"/>
      <c r="H27" s="11"/>
      <c r="AM27" s="11"/>
      <c r="AN27" s="44"/>
      <c r="AO27" s="44"/>
    </row>
    <row r="28" spans="39:41" ht="12">
      <c r="AM28" s="11"/>
      <c r="AN28" s="44"/>
      <c r="AO28" s="44"/>
    </row>
    <row r="29" spans="39:41" ht="12">
      <c r="AM29" s="11"/>
      <c r="AN29" s="44"/>
      <c r="AO29" s="44"/>
    </row>
    <row r="30" spans="39:41" ht="12">
      <c r="AM30" s="11"/>
      <c r="AN30" s="44"/>
      <c r="AO30" s="44"/>
    </row>
    <row r="31" spans="39:41" ht="12">
      <c r="AM31" s="11"/>
      <c r="AN31" s="44"/>
      <c r="AO31" s="44"/>
    </row>
    <row r="32" spans="39:41" ht="12">
      <c r="AM32" s="11"/>
      <c r="AN32" s="44"/>
      <c r="AO32" s="44"/>
    </row>
    <row r="33" spans="39:41" ht="12">
      <c r="AM33" s="11"/>
      <c r="AN33" s="44"/>
      <c r="AO33" s="101"/>
    </row>
    <row r="34" spans="39:41" ht="12">
      <c r="AM34" s="11"/>
      <c r="AN34" s="44"/>
      <c r="AO34" s="101"/>
    </row>
    <row r="35" spans="39:41" ht="12">
      <c r="AM35" s="11"/>
      <c r="AN35" s="44"/>
      <c r="AO35" s="43"/>
    </row>
    <row r="36" spans="39:41" ht="12">
      <c r="AM36" s="11"/>
      <c r="AN36" s="44"/>
      <c r="AO36" s="43"/>
    </row>
    <row r="37" spans="39:40" ht="12">
      <c r="AM37" s="11"/>
      <c r="AN37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B20:C20 E20:F20" formulaRange="1"/>
    <ignoredError sqref="D20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="112" zoomScaleNormal="112" zoomScalePageLayoutView="0" workbookViewId="0" topLeftCell="A1">
      <selection activeCell="A11" sqref="A11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2" t="s">
        <v>236</v>
      </c>
      <c r="B7" s="2"/>
      <c r="C7" s="2"/>
      <c r="D7" s="2"/>
      <c r="E7" s="2"/>
      <c r="F7" s="2"/>
    </row>
    <row r="10" ht="15">
      <c r="A10" s="3" t="s">
        <v>320</v>
      </c>
    </row>
    <row r="14" ht="30">
      <c r="A14" s="121" t="s">
        <v>166</v>
      </c>
    </row>
    <row r="19" ht="15">
      <c r="A19" s="4" t="s">
        <v>213</v>
      </c>
    </row>
    <row r="20" ht="15">
      <c r="A20" s="4" t="s">
        <v>214</v>
      </c>
    </row>
    <row r="28" ht="15">
      <c r="A28" s="4" t="s">
        <v>216</v>
      </c>
    </row>
    <row r="30" ht="15">
      <c r="A30" s="4"/>
    </row>
    <row r="31" ht="15">
      <c r="A31" s="4" t="s">
        <v>316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3"/>
    </row>
    <row r="37" ht="15">
      <c r="A37" s="4"/>
    </row>
    <row r="38" ht="15">
      <c r="A38" s="4"/>
    </row>
    <row r="39" ht="15">
      <c r="A39" s="4"/>
    </row>
    <row r="40" ht="15">
      <c r="A40" s="162" t="s">
        <v>240</v>
      </c>
    </row>
    <row r="41" ht="15">
      <c r="A41" s="162" t="s">
        <v>241</v>
      </c>
    </row>
    <row r="42" ht="15">
      <c r="A42" s="162" t="s">
        <v>242</v>
      </c>
    </row>
    <row r="43" ht="15">
      <c r="A43" s="163" t="s">
        <v>243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38"/>
  <sheetViews>
    <sheetView zoomScalePageLayoutView="0" workbookViewId="0" topLeftCell="A1">
      <selection activeCell="A1" sqref="A1:J1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71" width="5.18359375" style="10" customWidth="1"/>
    <col min="72" max="16384" width="10.90625" style="10" customWidth="1"/>
  </cols>
  <sheetData>
    <row r="1" spans="1:55" ht="12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30" t="s">
        <v>30</v>
      </c>
      <c r="B3" s="230"/>
      <c r="C3" s="230"/>
      <c r="D3" s="230"/>
      <c r="E3" s="230"/>
      <c r="F3" s="230"/>
      <c r="G3" s="230"/>
      <c r="H3" s="230"/>
      <c r="I3" s="230"/>
      <c r="J3" s="230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22" t="s">
        <v>117</v>
      </c>
      <c r="B4" s="232" t="s">
        <v>114</v>
      </c>
      <c r="C4" s="232"/>
      <c r="D4" s="232" t="s">
        <v>115</v>
      </c>
      <c r="E4" s="232"/>
      <c r="F4" s="232" t="s">
        <v>116</v>
      </c>
      <c r="G4" s="232"/>
      <c r="H4" s="243" t="s">
        <v>281</v>
      </c>
      <c r="I4" s="243"/>
      <c r="J4" s="24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34"/>
      <c r="B5" s="219" t="s">
        <v>118</v>
      </c>
      <c r="C5" s="219"/>
      <c r="D5" s="226" t="s">
        <v>207</v>
      </c>
      <c r="E5" s="226"/>
      <c r="F5" s="219" t="s">
        <v>202</v>
      </c>
      <c r="G5" s="219"/>
      <c r="H5" s="232" t="s">
        <v>114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5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233"/>
      <c r="I6" s="67" t="s">
        <v>209</v>
      </c>
      <c r="J6" s="67" t="s">
        <v>119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515.703</v>
      </c>
      <c r="C7" s="26">
        <v>995.574</v>
      </c>
      <c r="D7" s="26">
        <v>1686.461</v>
      </c>
      <c r="E7" s="26">
        <v>3812.94</v>
      </c>
      <c r="F7" s="52">
        <f>D7/B7*1000</f>
        <v>3270.2175476970274</v>
      </c>
      <c r="G7" s="52">
        <f>E7/C7*1000</f>
        <v>3829.8910979997468</v>
      </c>
      <c r="H7" s="60">
        <f aca="true" t="shared" si="0" ref="H7:H13">(C7/B7-1)*100</f>
        <v>93.05181470730246</v>
      </c>
      <c r="I7" s="60">
        <f aca="true" t="shared" si="1" ref="I7:I13">(E7/D7-1)*100</f>
        <v>126.09120519241182</v>
      </c>
      <c r="J7" s="60">
        <f aca="true" t="shared" si="2" ref="J7:J13">(G7/F7-1)*100</f>
        <v>17.114260508352295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419.576</v>
      </c>
      <c r="C8" s="26">
        <v>492.17</v>
      </c>
      <c r="D8" s="26">
        <v>1382.228</v>
      </c>
      <c r="E8" s="26">
        <v>1891.863</v>
      </c>
      <c r="F8" s="52">
        <f aca="true" t="shared" si="3" ref="F8:F18">D8/B8*1000</f>
        <v>3294.3447670982137</v>
      </c>
      <c r="G8" s="52">
        <f aca="true" t="shared" si="4" ref="G8:G13">E8/C8*1000</f>
        <v>3843.9218156328097</v>
      </c>
      <c r="H8" s="60">
        <f t="shared" si="0"/>
        <v>17.301752245123648</v>
      </c>
      <c r="I8" s="60">
        <f t="shared" si="1"/>
        <v>36.870545235663</v>
      </c>
      <c r="J8" s="60">
        <f t="shared" si="2"/>
        <v>16.68243876668334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350.64732</v>
      </c>
      <c r="C9" s="26">
        <v>863.51</v>
      </c>
      <c r="D9" s="26">
        <v>1115.819</v>
      </c>
      <c r="E9" s="26">
        <v>3542.764</v>
      </c>
      <c r="F9" s="52">
        <f t="shared" si="3"/>
        <v>3182.1689097752123</v>
      </c>
      <c r="G9" s="52">
        <f t="shared" si="4"/>
        <v>4102.748086298943</v>
      </c>
      <c r="H9" s="60">
        <f t="shared" si="0"/>
        <v>146.26168538804177</v>
      </c>
      <c r="I9" s="60">
        <f t="shared" si="1"/>
        <v>217.50346606394052</v>
      </c>
      <c r="J9" s="60">
        <f t="shared" si="2"/>
        <v>28.9292995634465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480.352</v>
      </c>
      <c r="C10" s="26">
        <v>1061.367</v>
      </c>
      <c r="D10" s="26">
        <v>1532.604</v>
      </c>
      <c r="E10" s="26">
        <v>4247.29</v>
      </c>
      <c r="F10" s="52">
        <f t="shared" si="3"/>
        <v>3190.5852374925057</v>
      </c>
      <c r="G10" s="52">
        <f t="shared" si="4"/>
        <v>4001.716654088548</v>
      </c>
      <c r="H10" s="60">
        <f t="shared" si="0"/>
        <v>120.95609053360867</v>
      </c>
      <c r="I10" s="60">
        <f t="shared" si="1"/>
        <v>177.1289909200289</v>
      </c>
      <c r="J10" s="60">
        <f t="shared" si="2"/>
        <v>25.422653093998314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352.6</v>
      </c>
      <c r="C11" s="26">
        <v>729.016</v>
      </c>
      <c r="D11" s="26">
        <v>1107.87</v>
      </c>
      <c r="E11" s="26">
        <v>2867.116</v>
      </c>
      <c r="F11" s="52">
        <f t="shared" si="3"/>
        <v>3142.0022688598974</v>
      </c>
      <c r="G11" s="52">
        <f t="shared" si="4"/>
        <v>3932.8574407146075</v>
      </c>
      <c r="H11" s="60">
        <f t="shared" si="0"/>
        <v>106.75439591605218</v>
      </c>
      <c r="I11" s="60">
        <f t="shared" si="1"/>
        <v>158.79534602435305</v>
      </c>
      <c r="J11" s="60">
        <f t="shared" si="2"/>
        <v>25.17042013918338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261.925</v>
      </c>
      <c r="C12" s="26">
        <v>401.776</v>
      </c>
      <c r="D12" s="26">
        <v>815.74</v>
      </c>
      <c r="E12" s="26">
        <v>1727.118</v>
      </c>
      <c r="F12" s="52">
        <f t="shared" si="3"/>
        <v>3114.4029779517036</v>
      </c>
      <c r="G12" s="52">
        <f t="shared" si="4"/>
        <v>4298.708733224484</v>
      </c>
      <c r="H12" s="60">
        <f t="shared" si="0"/>
        <v>53.39352868187457</v>
      </c>
      <c r="I12" s="60">
        <f t="shared" si="1"/>
        <v>111.7240787505823</v>
      </c>
      <c r="J12" s="60">
        <f t="shared" si="2"/>
        <v>38.02673461517432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181.457</v>
      </c>
      <c r="C13" s="26">
        <v>779.067</v>
      </c>
      <c r="D13" s="26">
        <v>650.964</v>
      </c>
      <c r="E13" s="26">
        <v>3146.452</v>
      </c>
      <c r="F13" s="52">
        <f t="shared" si="3"/>
        <v>3587.4284265693805</v>
      </c>
      <c r="G13" s="52">
        <f t="shared" si="4"/>
        <v>4038.7437794182024</v>
      </c>
      <c r="H13" s="60">
        <f t="shared" si="0"/>
        <v>329.33973338036014</v>
      </c>
      <c r="I13" s="60">
        <f t="shared" si="1"/>
        <v>383.35268924241586</v>
      </c>
      <c r="J13" s="60">
        <f t="shared" si="2"/>
        <v>12.580469884953494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357.572</v>
      </c>
      <c r="C14" s="26">
        <v>654.6816399999999</v>
      </c>
      <c r="D14" s="26">
        <v>1194.369</v>
      </c>
      <c r="E14" s="26">
        <v>2686.43969</v>
      </c>
      <c r="F14" s="52">
        <f t="shared" si="3"/>
        <v>3340.219592138086</v>
      </c>
      <c r="G14" s="52">
        <f>E14/C14*1000</f>
        <v>4103.429095705204</v>
      </c>
      <c r="H14" s="60">
        <f>(C14/B14-1)*100</f>
        <v>83.09085722595727</v>
      </c>
      <c r="I14" s="60">
        <f>(E14/D14-1)*100</f>
        <v>124.92543677875099</v>
      </c>
      <c r="J14" s="60">
        <f>(G14/F14-1)*100</f>
        <v>22.849081700002394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452.609</v>
      </c>
      <c r="C15" s="26">
        <v>581.12304</v>
      </c>
      <c r="D15" s="26">
        <v>1552.4</v>
      </c>
      <c r="E15" s="26">
        <v>2433.55874</v>
      </c>
      <c r="F15" s="52">
        <f t="shared" si="3"/>
        <v>3429.8920260092045</v>
      </c>
      <c r="G15" s="52">
        <f>E15/C15*1000</f>
        <v>4187.682422641512</v>
      </c>
      <c r="H15" s="60">
        <f>(C15/B15-1)*100</f>
        <v>28.39405314520922</v>
      </c>
      <c r="I15" s="60">
        <f>(E15/D15-1)*100</f>
        <v>56.76106287039422</v>
      </c>
      <c r="J15" s="60">
        <f>(G15/F15-1)*100</f>
        <v>22.093709973547536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179.472</v>
      </c>
      <c r="C16" s="26">
        <v>850.48418</v>
      </c>
      <c r="D16" s="26">
        <v>644.905</v>
      </c>
      <c r="E16" s="26">
        <v>3622.5845600000002</v>
      </c>
      <c r="F16" s="52">
        <f t="shared" si="3"/>
        <v>3593.346037264865</v>
      </c>
      <c r="G16" s="52">
        <f>E16/C16*1000</f>
        <v>4259.437912178449</v>
      </c>
      <c r="H16" s="60">
        <f>(C16/B16-1)*100</f>
        <v>373.88126281536955</v>
      </c>
      <c r="I16" s="60">
        <f>(E16/D16-1)*100</f>
        <v>461.72375156030745</v>
      </c>
      <c r="J16" s="60">
        <f>(G16/F16-1)*100</f>
        <v>18.53681410044745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828.994</v>
      </c>
      <c r="C17" s="26">
        <v>1094.72424</v>
      </c>
      <c r="D17" s="26">
        <v>3096.143</v>
      </c>
      <c r="E17" s="26">
        <v>4695.82832</v>
      </c>
      <c r="F17" s="52">
        <f t="shared" si="3"/>
        <v>3734.8195523731174</v>
      </c>
      <c r="G17" s="52">
        <f>E17/C17*1000</f>
        <v>4289.507940374098</v>
      </c>
      <c r="H17" s="60">
        <f>(C17/B17-1)*100</f>
        <v>32.054543217441854</v>
      </c>
      <c r="I17" s="60">
        <f>(E17/D17-1)*100</f>
        <v>51.66703605098342</v>
      </c>
      <c r="J17" s="60">
        <f>(G17/F17-1)*100</f>
        <v>14.851812255521946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632.527</v>
      </c>
      <c r="C18" s="26"/>
      <c r="D18" s="26">
        <v>2362.72</v>
      </c>
      <c r="E18" s="26"/>
      <c r="F18" s="52">
        <f t="shared" si="3"/>
        <v>3735.3662373305797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337</v>
      </c>
      <c r="B19" s="26">
        <f>SUM(B7:B17)</f>
        <v>4380.90732</v>
      </c>
      <c r="C19" s="26">
        <f>SUM(C7:C17)</f>
        <v>8503.4931</v>
      </c>
      <c r="D19" s="26">
        <f>SUM(D7:D17)</f>
        <v>14779.503</v>
      </c>
      <c r="E19" s="26">
        <f>SUM(E7:E17)</f>
        <v>34673.95431</v>
      </c>
      <c r="F19" s="52">
        <f>D19/B19*1000</f>
        <v>3373.616906371806</v>
      </c>
      <c r="G19" s="52">
        <f>E19/C19*1000</f>
        <v>4077.613035283112</v>
      </c>
      <c r="H19" s="60">
        <f>(C19/B19-1)*100</f>
        <v>94.10346941555474</v>
      </c>
      <c r="I19" s="60">
        <f>(E19/D19-1)*100</f>
        <v>134.6083918383453</v>
      </c>
      <c r="J19" s="60">
        <f>(G19/F19-1)*100</f>
        <v>20.867696257439803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172</v>
      </c>
      <c r="B20" s="26">
        <f>SUM(B7:B18)</f>
        <v>5013.43432</v>
      </c>
      <c r="C20" s="26"/>
      <c r="D20" s="26">
        <f>SUM(D7:D18)</f>
        <v>17142.223</v>
      </c>
      <c r="E20" s="26"/>
      <c r="F20" s="52">
        <f>D20/B20*1000</f>
        <v>3419.2575200626147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2:7" ht="12" customHeight="1">
      <c r="B22" s="29"/>
      <c r="C22" s="29"/>
      <c r="D22" s="29"/>
      <c r="E22" s="29"/>
      <c r="F22" s="29"/>
      <c r="G22" s="29"/>
    </row>
    <row r="23" ht="12" customHeight="1"/>
    <row r="24" ht="12" customHeight="1"/>
    <row r="25" spans="58:71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  <c r="BS25" s="10">
        <v>2017</v>
      </c>
    </row>
    <row r="26" spans="57:71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  <c r="BS26" s="29">
        <v>3829.89</v>
      </c>
    </row>
    <row r="27" spans="57:71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  <c r="BS27" s="29">
        <v>3844</v>
      </c>
    </row>
    <row r="28" spans="57:71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3182</v>
      </c>
      <c r="BS28" s="29">
        <v>4103</v>
      </c>
    </row>
    <row r="29" spans="57:71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  <c r="BS29" s="29">
        <v>4002</v>
      </c>
    </row>
    <row r="30" spans="57:71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>
        <v>3142</v>
      </c>
      <c r="BS30" s="29">
        <v>3933</v>
      </c>
    </row>
    <row r="31" spans="57:71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>
        <v>3114</v>
      </c>
      <c r="BS31" s="29">
        <v>4299</v>
      </c>
    </row>
    <row r="32" spans="57:71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>
        <v>3587</v>
      </c>
      <c r="BS32" s="29">
        <v>4027</v>
      </c>
    </row>
    <row r="33" spans="57:71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>
        <v>3340.22</v>
      </c>
      <c r="BS33" s="29">
        <v>4103</v>
      </c>
    </row>
    <row r="34" spans="57:71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>
        <v>3430</v>
      </c>
      <c r="BS34" s="29">
        <v>4188</v>
      </c>
    </row>
    <row r="35" spans="57:71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>
        <v>3593</v>
      </c>
      <c r="BS35" s="29">
        <v>4259</v>
      </c>
    </row>
    <row r="36" spans="57:71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>
        <v>3734.82</v>
      </c>
      <c r="BS36" s="29">
        <v>4290</v>
      </c>
    </row>
    <row r="37" spans="57:71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>
        <v>3735</v>
      </c>
      <c r="BS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A1:J1"/>
    <mergeCell ref="A3:J3"/>
    <mergeCell ref="B4:C4"/>
    <mergeCell ref="D4:E4"/>
    <mergeCell ref="F4:G4"/>
    <mergeCell ref="H4:J4"/>
    <mergeCell ref="A4:A6"/>
    <mergeCell ref="H5:H6"/>
    <mergeCell ref="B5:C5"/>
    <mergeCell ref="D5:E5"/>
    <mergeCell ref="F5:G5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ignoredErrors>
    <ignoredError sqref="B20:D20 B19:E19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selection activeCell="E6" sqref="E6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9062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8" t="s">
        <v>22</v>
      </c>
      <c r="B1" s="218"/>
      <c r="C1" s="218"/>
      <c r="D1" s="218"/>
      <c r="E1" s="218"/>
      <c r="F1" s="218"/>
      <c r="G1" s="218"/>
      <c r="H1" s="218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9" t="s">
        <v>31</v>
      </c>
      <c r="B3" s="219"/>
      <c r="C3" s="219"/>
      <c r="D3" s="219"/>
      <c r="E3" s="219"/>
      <c r="F3" s="219"/>
      <c r="G3" s="219"/>
      <c r="H3" s="219"/>
    </row>
    <row r="4" spans="1:8" ht="13.5" customHeight="1">
      <c r="A4" s="222" t="s">
        <v>83</v>
      </c>
      <c r="B4" s="230" t="s">
        <v>121</v>
      </c>
      <c r="C4" s="230"/>
      <c r="D4" s="230"/>
      <c r="E4" s="230"/>
      <c r="F4" s="230"/>
      <c r="G4" s="230"/>
      <c r="H4" s="230"/>
    </row>
    <row r="5" spans="1:37" ht="13.5" customHeight="1">
      <c r="A5" s="234"/>
      <c r="B5" s="232">
        <v>2015</v>
      </c>
      <c r="C5" s="232">
        <v>2016</v>
      </c>
      <c r="D5" s="41" t="s">
        <v>123</v>
      </c>
      <c r="E5" s="230" t="s">
        <v>329</v>
      </c>
      <c r="F5" s="230"/>
      <c r="G5" s="36" t="s">
        <v>124</v>
      </c>
      <c r="H5" s="36" t="s">
        <v>123</v>
      </c>
      <c r="AJ5" s="10">
        <v>2015</v>
      </c>
      <c r="AK5" s="10"/>
    </row>
    <row r="6" spans="1:37" ht="13.5" customHeight="1">
      <c r="A6" s="225"/>
      <c r="B6" s="233"/>
      <c r="C6" s="233"/>
      <c r="D6" s="50" t="s">
        <v>64</v>
      </c>
      <c r="E6" s="36">
        <v>2016</v>
      </c>
      <c r="F6" s="41">
        <v>2017</v>
      </c>
      <c r="G6" s="130" t="s">
        <v>64</v>
      </c>
      <c r="H6" s="37" t="s">
        <v>64</v>
      </c>
      <c r="AJ6" s="38" t="s">
        <v>94</v>
      </c>
      <c r="AK6" s="42">
        <v>3257.38029</v>
      </c>
    </row>
    <row r="7" spans="1:37" ht="13.5" customHeight="1">
      <c r="A7" s="38" t="s">
        <v>94</v>
      </c>
      <c r="B7" s="173">
        <v>3274.8521800000003</v>
      </c>
      <c r="C7" s="173">
        <v>3257.38029</v>
      </c>
      <c r="D7" s="159">
        <f aca="true" t="shared" si="0" ref="D7:D16">C7/$C$16*100</f>
        <v>64.97302561919014</v>
      </c>
      <c r="E7" s="173">
        <v>2866.0261</v>
      </c>
      <c r="F7" s="173">
        <v>3505.50898</v>
      </c>
      <c r="G7" s="60">
        <f>(F7/E7-1)*100</f>
        <v>22.312528137828203</v>
      </c>
      <c r="H7" s="99">
        <f aca="true" t="shared" si="1" ref="H7:H16">F7/$F$16*100</f>
        <v>41.22433954458413</v>
      </c>
      <c r="AJ7" s="38" t="s">
        <v>95</v>
      </c>
      <c r="AK7" s="42">
        <v>593.0452</v>
      </c>
    </row>
    <row r="8" spans="1:37" ht="13.5" customHeight="1">
      <c r="A8" s="21" t="s">
        <v>167</v>
      </c>
      <c r="B8" s="26">
        <v>1226.68458</v>
      </c>
      <c r="C8" s="26">
        <v>336.96181</v>
      </c>
      <c r="D8" s="147">
        <f t="shared" si="0"/>
        <v>6.721176640329792</v>
      </c>
      <c r="E8" s="26">
        <v>311.94914</v>
      </c>
      <c r="F8" s="26">
        <v>2292.04902</v>
      </c>
      <c r="G8" s="60">
        <f>(F8/E8-1)*100</f>
        <v>634.7508699655335</v>
      </c>
      <c r="H8" s="60">
        <f t="shared" si="1"/>
        <v>26.95420482229411</v>
      </c>
      <c r="AJ8" s="38" t="s">
        <v>92</v>
      </c>
      <c r="AK8" s="42">
        <v>407.81573000000003</v>
      </c>
    </row>
    <row r="9" spans="1:37" ht="13.5" customHeight="1">
      <c r="A9" s="21" t="s">
        <v>95</v>
      </c>
      <c r="B9" s="144">
        <v>478.95582</v>
      </c>
      <c r="C9" s="144">
        <v>593.0452</v>
      </c>
      <c r="D9" s="147">
        <f t="shared" si="0"/>
        <v>11.829119581532725</v>
      </c>
      <c r="E9" s="144">
        <v>523.93469</v>
      </c>
      <c r="F9" s="144">
        <v>1038.01714</v>
      </c>
      <c r="G9" s="60">
        <f>(F9/E9-1)*100</f>
        <v>98.11956715444816</v>
      </c>
      <c r="H9" s="60">
        <f t="shared" si="1"/>
        <v>12.20694948339802</v>
      </c>
      <c r="AJ9" s="38" t="s">
        <v>167</v>
      </c>
      <c r="AK9" s="42">
        <v>336.96181</v>
      </c>
    </row>
    <row r="10" spans="1:37" ht="13.5" customHeight="1">
      <c r="A10" s="21" t="s">
        <v>92</v>
      </c>
      <c r="B10" s="26">
        <v>46.472</v>
      </c>
      <c r="C10" s="26">
        <v>407.81573000000003</v>
      </c>
      <c r="D10" s="147">
        <f t="shared" si="0"/>
        <v>8.134457605255152</v>
      </c>
      <c r="E10" s="26">
        <v>338.31649000000004</v>
      </c>
      <c r="F10" s="26">
        <v>746.7263</v>
      </c>
      <c r="G10" s="60">
        <f>(F10/E10-1)*100</f>
        <v>120.71826886120745</v>
      </c>
      <c r="H10" s="60">
        <f t="shared" si="1"/>
        <v>8.781406270444355</v>
      </c>
      <c r="J10" s="148"/>
      <c r="AJ10" s="38" t="s">
        <v>89</v>
      </c>
      <c r="AK10" s="42">
        <v>236.44998</v>
      </c>
    </row>
    <row r="11" spans="1:37" ht="13.5" customHeight="1">
      <c r="A11" s="21" t="s">
        <v>89</v>
      </c>
      <c r="B11" s="144">
        <v>142.24743</v>
      </c>
      <c r="C11" s="144">
        <v>236.44998</v>
      </c>
      <c r="D11" s="147">
        <f t="shared" si="0"/>
        <v>4.716326999141079</v>
      </c>
      <c r="E11" s="144">
        <v>189.80193000000003</v>
      </c>
      <c r="F11" s="144">
        <v>399.15659</v>
      </c>
      <c r="G11" s="60">
        <f>(F11/E11-1)*100</f>
        <v>110.3016497250581</v>
      </c>
      <c r="H11" s="60">
        <f t="shared" si="1"/>
        <v>4.694030707523207</v>
      </c>
      <c r="J11" s="148"/>
      <c r="AJ11" s="11" t="s">
        <v>125</v>
      </c>
      <c r="AK11" s="44">
        <v>181.78181</v>
      </c>
    </row>
    <row r="12" spans="1:37" ht="13.5" customHeight="1">
      <c r="A12" s="21" t="s">
        <v>140</v>
      </c>
      <c r="B12" s="144">
        <v>199.93139000000002</v>
      </c>
      <c r="C12" s="144">
        <v>0</v>
      </c>
      <c r="D12" s="60">
        <f t="shared" si="0"/>
        <v>0</v>
      </c>
      <c r="E12" s="144">
        <v>0</v>
      </c>
      <c r="F12" s="144">
        <v>63.0525</v>
      </c>
      <c r="G12" s="60"/>
      <c r="H12" s="60">
        <f t="shared" si="1"/>
        <v>0.7414893768535977</v>
      </c>
      <c r="AJ12" s="11"/>
      <c r="AK12" s="44">
        <f>SUM(AK6:AK11)</f>
        <v>5013.43482</v>
      </c>
    </row>
    <row r="13" spans="1:37" ht="13.5" customHeight="1">
      <c r="A13" s="21" t="s">
        <v>142</v>
      </c>
      <c r="B13" s="144">
        <v>60.018910000000005</v>
      </c>
      <c r="C13" s="144">
        <v>120.08881</v>
      </c>
      <c r="D13" s="147">
        <f t="shared" si="0"/>
        <v>2.395340007631733</v>
      </c>
      <c r="E13" s="144">
        <v>100.01957</v>
      </c>
      <c r="F13" s="144">
        <v>160.08579999999998</v>
      </c>
      <c r="G13" s="60">
        <f>(F13/E13-1)*100</f>
        <v>60.05447733878477</v>
      </c>
      <c r="H13" s="60">
        <f t="shared" si="1"/>
        <v>1.882588637803571</v>
      </c>
      <c r="I13" s="102"/>
      <c r="AJ13" s="103"/>
      <c r="AK13" s="104"/>
    </row>
    <row r="14" spans="1:37" ht="13.5" customHeight="1">
      <c r="A14" s="21" t="s">
        <v>141</v>
      </c>
      <c r="B14" s="26">
        <v>66</v>
      </c>
      <c r="C14" s="26">
        <v>24</v>
      </c>
      <c r="D14" s="147">
        <f t="shared" si="0"/>
        <v>0.47871371348555786</v>
      </c>
      <c r="E14" s="26">
        <v>24</v>
      </c>
      <c r="F14" s="26">
        <v>46.97872</v>
      </c>
      <c r="G14" s="60">
        <f>(F14/E14-1)*100</f>
        <v>95.74466666666667</v>
      </c>
      <c r="H14" s="60">
        <f t="shared" si="1"/>
        <v>0.5524637693696467</v>
      </c>
      <c r="AJ14" s="103"/>
      <c r="AK14" s="103"/>
    </row>
    <row r="15" spans="1:37" ht="13.5" customHeight="1">
      <c r="A15" s="21" t="s">
        <v>125</v>
      </c>
      <c r="B15" s="26">
        <v>2.1</v>
      </c>
      <c r="C15" s="26">
        <v>37.693</v>
      </c>
      <c r="D15" s="147">
        <f t="shared" si="0"/>
        <v>0.7518398334337971</v>
      </c>
      <c r="E15" s="26">
        <v>26.86091</v>
      </c>
      <c r="F15" s="26">
        <v>251.91832000000005</v>
      </c>
      <c r="G15" s="60">
        <f>(F15/E15-1)*100</f>
        <v>837.8621945421805</v>
      </c>
      <c r="H15" s="60">
        <f t="shared" si="1"/>
        <v>2.9625273877293568</v>
      </c>
      <c r="J15" s="102"/>
      <c r="AH15" s="148"/>
      <c r="AJ15" s="103"/>
      <c r="AK15" s="103"/>
    </row>
    <row r="16" spans="1:37" ht="13.5" customHeight="1">
      <c r="A16" s="21" t="s">
        <v>77</v>
      </c>
      <c r="B16" s="52">
        <f>SUM(B7:B15)</f>
        <v>5497.262310000001</v>
      </c>
      <c r="C16" s="52">
        <f>SUM(C7:C15)</f>
        <v>5013.434820000001</v>
      </c>
      <c r="D16" s="120">
        <f t="shared" si="0"/>
        <v>100</v>
      </c>
      <c r="E16" s="28">
        <f>SUM(E7:E15)</f>
        <v>4380.908830000001</v>
      </c>
      <c r="F16" s="28">
        <f>SUM(F7:F15)</f>
        <v>8503.49337</v>
      </c>
      <c r="G16" s="55">
        <f>(F16/E16-1)*100</f>
        <v>94.10340867559204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193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3505.50898</v>
      </c>
      <c r="AL17" s="105">
        <f>AK17/$AK$24</f>
        <v>0.4122433954458413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Rusia</v>
      </c>
      <c r="AK18" s="44">
        <f>F8</f>
        <v>2292.04902</v>
      </c>
      <c r="AL18" s="105">
        <f>AK18/$AK$24</f>
        <v>0.2695420482229411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Corea del Sur</v>
      </c>
      <c r="AK19" s="44">
        <f>F9</f>
        <v>1038.01714</v>
      </c>
      <c r="AL19" s="105">
        <f>AK19/$AK$24</f>
        <v>0.1220694948339802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746.7263</v>
      </c>
      <c r="AL20" s="105">
        <f>AK20/$AK$24</f>
        <v>0.08781406270444356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6"/>
      <c r="AJ21" s="11" t="s">
        <v>125</v>
      </c>
      <c r="AK21" s="44">
        <f>SUM(F11:F15)</f>
        <v>921.19193</v>
      </c>
      <c r="AL21" s="105">
        <f>AK21/$AK$24</f>
        <v>0.10833099879279379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8503.49337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ignoredErrors>
    <ignoredError sqref="B16:C16 E16:F16" formulaRange="1"/>
    <ignoredError sqref="D16" formula="1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4"/>
  <sheetViews>
    <sheetView zoomScale="96" zoomScaleNormal="96" zoomScaleSheetLayoutView="75" zoomScalePageLayoutView="0" workbookViewId="0" topLeftCell="A1">
      <selection activeCell="C24" sqref="C24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8" t="s">
        <v>24</v>
      </c>
      <c r="B2" s="218"/>
      <c r="C2" s="218"/>
      <c r="D2" s="218"/>
      <c r="E2" s="218"/>
    </row>
    <row r="3" spans="1:5" ht="12">
      <c r="A3" s="34"/>
      <c r="B3" s="34"/>
      <c r="C3" s="34"/>
      <c r="D3" s="34"/>
      <c r="E3" s="34"/>
    </row>
    <row r="4" spans="1:5" ht="12">
      <c r="A4" s="244" t="s">
        <v>32</v>
      </c>
      <c r="B4" s="245"/>
      <c r="C4" s="245"/>
      <c r="D4" s="245"/>
      <c r="E4" s="246"/>
    </row>
    <row r="5" spans="1:5" ht="12">
      <c r="A5" s="247" t="s">
        <v>332</v>
      </c>
      <c r="B5" s="248"/>
      <c r="C5" s="248"/>
      <c r="D5" s="248"/>
      <c r="E5" s="249"/>
    </row>
    <row r="6" spans="1:5" ht="12">
      <c r="A6" s="84" t="s">
        <v>98</v>
      </c>
      <c r="B6" s="250" t="s">
        <v>127</v>
      </c>
      <c r="C6" s="36" t="s">
        <v>114</v>
      </c>
      <c r="D6" s="36" t="s">
        <v>109</v>
      </c>
      <c r="E6" s="41" t="s">
        <v>110</v>
      </c>
    </row>
    <row r="7" spans="1:5" ht="12">
      <c r="A7" s="85" t="s">
        <v>147</v>
      </c>
      <c r="B7" s="251"/>
      <c r="C7" s="50" t="s">
        <v>118</v>
      </c>
      <c r="D7" s="50" t="s">
        <v>207</v>
      </c>
      <c r="E7" s="23" t="s">
        <v>203</v>
      </c>
    </row>
    <row r="8" spans="1:5" ht="12">
      <c r="A8" s="198"/>
      <c r="B8" s="196"/>
      <c r="C8" s="200"/>
      <c r="D8" s="200"/>
      <c r="E8" s="122"/>
    </row>
    <row r="9" spans="1:5" ht="12">
      <c r="A9" s="143">
        <v>4061020</v>
      </c>
      <c r="B9" s="209" t="s">
        <v>304</v>
      </c>
      <c r="C9" s="210">
        <v>0.29369999999999996</v>
      </c>
      <c r="D9" s="210">
        <v>3.0325900000000003</v>
      </c>
      <c r="E9" s="26">
        <f>D9/C9*1000</f>
        <v>10325.46816479401</v>
      </c>
    </row>
    <row r="10" spans="1:8" ht="12">
      <c r="A10" s="143">
        <v>4061030</v>
      </c>
      <c r="B10" s="197" t="s">
        <v>170</v>
      </c>
      <c r="C10" s="170">
        <v>1510.90104</v>
      </c>
      <c r="D10" s="170">
        <v>6208.48521</v>
      </c>
      <c r="E10" s="26">
        <f>D10/C10*1000</f>
        <v>4109.127630225206</v>
      </c>
      <c r="H10" s="29"/>
    </row>
    <row r="11" spans="1:36" ht="12">
      <c r="A11" s="143"/>
      <c r="B11" s="169" t="s">
        <v>77</v>
      </c>
      <c r="C11" s="171">
        <f>SUM(C8:C10)</f>
        <v>1511.19474</v>
      </c>
      <c r="D11" s="171">
        <f>SUM(D8:D10)</f>
        <v>6211.5178</v>
      </c>
      <c r="E11" s="52">
        <f>D11/C11*1000</f>
        <v>4110.335773138014</v>
      </c>
      <c r="H11" s="29"/>
      <c r="AH11" s="10" t="str">
        <f>B10</f>
        <v>Mozzarella</v>
      </c>
      <c r="AI11" s="58">
        <f>C10</f>
        <v>1510.90104</v>
      </c>
      <c r="AJ11" s="76">
        <f>AI11/$AI$17*100</f>
        <v>17.768045765044825</v>
      </c>
    </row>
    <row r="12" spans="1:36" ht="12">
      <c r="A12" s="174"/>
      <c r="B12" s="11"/>
      <c r="C12" s="172"/>
      <c r="D12" s="172"/>
      <c r="E12" s="52"/>
      <c r="H12" s="29"/>
      <c r="AH12" s="10" t="str">
        <f>B13</f>
        <v>Queso rallado o en polvo</v>
      </c>
      <c r="AI12" s="10">
        <f>C13</f>
        <v>0.09559999999999999</v>
      </c>
      <c r="AJ12" s="76">
        <f>AI12/$AI$17*100</f>
        <v>0.0011242464795300463</v>
      </c>
    </row>
    <row r="13" spans="1:36" ht="12">
      <c r="A13" s="174">
        <v>4062000</v>
      </c>
      <c r="B13" s="11" t="s">
        <v>311</v>
      </c>
      <c r="C13" s="172">
        <v>0.09559999999999999</v>
      </c>
      <c r="D13" s="172">
        <v>1.64388</v>
      </c>
      <c r="E13" s="52">
        <f>D13/C13*1000</f>
        <v>17195.39748953975</v>
      </c>
      <c r="H13" s="29"/>
      <c r="AH13" s="10" t="str">
        <f>B15</f>
        <v>Queso fundido</v>
      </c>
      <c r="AI13" s="60">
        <f>C15</f>
        <v>0.29963999999999996</v>
      </c>
      <c r="AJ13" s="76">
        <f>AI13/$AI$17*100</f>
        <v>0.003523736559899404</v>
      </c>
    </row>
    <row r="14" spans="1:36" ht="12">
      <c r="A14" s="174"/>
      <c r="B14" s="11"/>
      <c r="C14" s="172"/>
      <c r="D14" s="172"/>
      <c r="E14" s="52"/>
      <c r="H14" s="29"/>
      <c r="AH14" s="10" t="str">
        <f>B17</f>
        <v>Gouda y del tipo gouda</v>
      </c>
      <c r="AI14" s="60">
        <f>C17</f>
        <v>5746.929190000001</v>
      </c>
      <c r="AJ14" s="76">
        <f>AI14/$AI$17*100</f>
        <v>67.58331495780294</v>
      </c>
    </row>
    <row r="15" spans="1:36" ht="12">
      <c r="A15" s="174">
        <v>4063000</v>
      </c>
      <c r="B15" s="11" t="s">
        <v>261</v>
      </c>
      <c r="C15" s="172">
        <v>0.29963999999999996</v>
      </c>
      <c r="D15" s="172">
        <v>7.31116</v>
      </c>
      <c r="E15" s="52">
        <f>D15/C15*1000</f>
        <v>24399.813109064216</v>
      </c>
      <c r="H15" s="29"/>
      <c r="AH15" s="10" t="str">
        <f>B18</f>
        <v>Edam y del tipo edam</v>
      </c>
      <c r="AI15" s="60">
        <f>C18</f>
        <v>50.02778</v>
      </c>
      <c r="AJ15" s="76">
        <f>AI16/$AI$17*100</f>
        <v>14.055669583404596</v>
      </c>
    </row>
    <row r="16" spans="1:36" ht="12">
      <c r="A16" s="174"/>
      <c r="B16" s="11"/>
      <c r="C16" s="172"/>
      <c r="D16" s="172"/>
      <c r="E16" s="52"/>
      <c r="AH16" s="73" t="s">
        <v>125</v>
      </c>
      <c r="AI16" s="60">
        <f>+C19+C20+C9</f>
        <v>1195.22012</v>
      </c>
      <c r="AJ16" s="76">
        <f>AI17/$AI$17*100</f>
        <v>100</v>
      </c>
    </row>
    <row r="17" spans="1:35" ht="12">
      <c r="A17" s="174">
        <v>4069010</v>
      </c>
      <c r="B17" s="11" t="s">
        <v>138</v>
      </c>
      <c r="C17" s="170">
        <v>5746.929190000001</v>
      </c>
      <c r="D17" s="170">
        <v>21876.73088</v>
      </c>
      <c r="E17" s="52">
        <f>D17/C17*1000</f>
        <v>3806.681822018412</v>
      </c>
      <c r="AI17" s="73">
        <f>SUM(AI11:AI16)</f>
        <v>8503.473370000002</v>
      </c>
    </row>
    <row r="18" spans="1:35" ht="12">
      <c r="A18" s="174">
        <v>4069030</v>
      </c>
      <c r="B18" s="11" t="s">
        <v>338</v>
      </c>
      <c r="C18" s="199">
        <v>50.02778</v>
      </c>
      <c r="D18" s="199">
        <v>191.77049</v>
      </c>
      <c r="E18" s="52">
        <f>D18/C18*1000</f>
        <v>3833.2800296155456</v>
      </c>
      <c r="AI18" s="73"/>
    </row>
    <row r="19" spans="1:35" ht="12">
      <c r="A19" s="174">
        <v>4069040</v>
      </c>
      <c r="B19" s="11" t="s">
        <v>263</v>
      </c>
      <c r="C19" s="199">
        <v>870.18411</v>
      </c>
      <c r="D19" s="199">
        <v>5008.52835</v>
      </c>
      <c r="E19" s="52">
        <f>D19/C19*1000</f>
        <v>5755.7111103764</v>
      </c>
      <c r="H19" s="73"/>
      <c r="AI19" s="73"/>
    </row>
    <row r="20" spans="1:35" ht="12">
      <c r="A20" s="174">
        <v>4069090</v>
      </c>
      <c r="B20" s="11" t="s">
        <v>247</v>
      </c>
      <c r="C20" s="199">
        <v>324.74231</v>
      </c>
      <c r="D20" s="199">
        <v>1376.30081</v>
      </c>
      <c r="E20" s="52">
        <f>D20/C20*1000</f>
        <v>4238.132105422296</v>
      </c>
      <c r="AI20" s="73"/>
    </row>
    <row r="21" spans="1:35" ht="12">
      <c r="A21" s="87"/>
      <c r="B21" s="11" t="s">
        <v>77</v>
      </c>
      <c r="C21" s="172">
        <f>SUM(C17:C20)</f>
        <v>6991.883390000001</v>
      </c>
      <c r="D21" s="172">
        <f>SUM(D17:D20)</f>
        <v>28453.33053</v>
      </c>
      <c r="E21" s="52">
        <f>D21/C21*1000</f>
        <v>4069.480130445939</v>
      </c>
      <c r="AI21" s="73"/>
    </row>
    <row r="22" spans="1:35" ht="12">
      <c r="A22" s="87"/>
      <c r="B22" s="11"/>
      <c r="C22" s="172"/>
      <c r="D22" s="172"/>
      <c r="E22" s="52"/>
      <c r="AI22" s="73"/>
    </row>
    <row r="23" spans="1:35" ht="12">
      <c r="A23" s="88"/>
      <c r="B23" s="11" t="s">
        <v>77</v>
      </c>
      <c r="C23" s="172">
        <f>C21+C11+C15+C13</f>
        <v>8503.473370000002</v>
      </c>
      <c r="D23" s="172">
        <f>D21+D11+D15+D13</f>
        <v>34673.80337</v>
      </c>
      <c r="E23" s="52">
        <f>D23/C23*1000</f>
        <v>4077.6047458827984</v>
      </c>
      <c r="AI23" s="73"/>
    </row>
    <row r="24" spans="1:36" ht="12">
      <c r="A24" s="88"/>
      <c r="B24" s="22"/>
      <c r="C24" s="26"/>
      <c r="D24" s="26"/>
      <c r="E24" s="52"/>
      <c r="AJ24" s="134"/>
    </row>
    <row r="25" spans="1:36" ht="12">
      <c r="A25" s="88"/>
      <c r="B25" s="22"/>
      <c r="C25" s="60"/>
      <c r="D25" s="60"/>
      <c r="E25" s="52"/>
      <c r="AJ25" s="134"/>
    </row>
    <row r="26" spans="1:36" ht="12">
      <c r="A26" s="88"/>
      <c r="B26" s="64"/>
      <c r="C26" s="24"/>
      <c r="D26" s="24"/>
      <c r="E26" s="22"/>
      <c r="AJ26" s="134"/>
    </row>
    <row r="27" spans="1:36" ht="12">
      <c r="A27" s="47" t="s">
        <v>193</v>
      </c>
      <c r="B27" s="53"/>
      <c r="C27" s="53"/>
      <c r="D27" s="53"/>
      <c r="E27" s="54"/>
      <c r="AJ27" s="134"/>
    </row>
    <row r="28" ht="12">
      <c r="AJ28" s="134"/>
    </row>
    <row r="29" ht="12">
      <c r="AJ29" s="134"/>
    </row>
    <row r="30" ht="12">
      <c r="AJ30" s="134"/>
    </row>
    <row r="31" spans="34:35" ht="12">
      <c r="AH31" s="73"/>
      <c r="AI31" s="73"/>
    </row>
    <row r="32" spans="34:35" ht="12">
      <c r="AH32" s="73"/>
      <c r="AI32" s="73"/>
    </row>
    <row r="33" spans="34:35" ht="12">
      <c r="AH33" s="73"/>
      <c r="AI33" s="73"/>
    </row>
    <row r="36" spans="34:35" ht="12.75" customHeight="1">
      <c r="AH36" s="73"/>
      <c r="AI36" s="73"/>
    </row>
    <row r="37" spans="34:35" ht="12">
      <c r="AH37" s="73"/>
      <c r="AI37" s="73"/>
    </row>
    <row r="38" spans="34:35" ht="12">
      <c r="AH38" s="73"/>
      <c r="AI38" s="73"/>
    </row>
    <row r="42" spans="34:35" ht="12">
      <c r="AH42" s="10" t="s">
        <v>139</v>
      </c>
      <c r="AI42" s="73"/>
    </row>
    <row r="43" ht="12">
      <c r="AI43" s="73"/>
    </row>
    <row r="44" ht="12">
      <c r="AI44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86" zoomScaleNormal="86" zoomScaleSheetLayoutView="75" zoomScalePageLayoutView="0" workbookViewId="0" topLeftCell="A1">
      <selection activeCell="A2" sqref="A2"/>
    </sheetView>
  </sheetViews>
  <sheetFormatPr defaultColWidth="6.453125" defaultRowHeight="18"/>
  <cols>
    <col min="1" max="1" width="9.99609375" style="10" customWidth="1"/>
    <col min="2" max="15" width="4.8125" style="10" customWidth="1"/>
    <col min="16" max="17" width="4.6328125" style="10" customWidth="1"/>
    <col min="18" max="16384" width="6.453125" style="10" customWidth="1"/>
  </cols>
  <sheetData>
    <row r="1" spans="1:17" ht="12">
      <c r="A1" s="218" t="s">
        <v>26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7" ht="14.25" customHeight="1">
      <c r="A3" s="268" t="s">
        <v>33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70"/>
    </row>
    <row r="4" spans="1:17" ht="14.25" customHeight="1">
      <c r="A4" s="257" t="s">
        <v>284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9"/>
    </row>
    <row r="5" spans="1:17" ht="12">
      <c r="A5" s="252" t="s">
        <v>200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4"/>
    </row>
    <row r="6" spans="1:17" ht="18" customHeight="1">
      <c r="A6" s="255" t="s">
        <v>150</v>
      </c>
      <c r="B6" s="255">
        <v>2003</v>
      </c>
      <c r="C6" s="255">
        <v>2004</v>
      </c>
      <c r="D6" s="255">
        <v>2005</v>
      </c>
      <c r="E6" s="263">
        <v>2006</v>
      </c>
      <c r="F6" s="263">
        <v>2007</v>
      </c>
      <c r="G6" s="263">
        <v>2008</v>
      </c>
      <c r="H6" s="263">
        <v>2009</v>
      </c>
      <c r="I6" s="263">
        <v>2010</v>
      </c>
      <c r="J6" s="263">
        <v>2011</v>
      </c>
      <c r="K6" s="261">
        <v>2012</v>
      </c>
      <c r="L6" s="265">
        <v>2013</v>
      </c>
      <c r="M6" s="260">
        <v>2014</v>
      </c>
      <c r="N6" s="264">
        <v>2015</v>
      </c>
      <c r="O6" s="271">
        <v>2016</v>
      </c>
      <c r="P6" s="274" t="s">
        <v>329</v>
      </c>
      <c r="Q6" s="264"/>
    </row>
    <row r="7" spans="1:17" ht="12">
      <c r="A7" s="255"/>
      <c r="B7" s="255"/>
      <c r="C7" s="255"/>
      <c r="D7" s="255"/>
      <c r="E7" s="263"/>
      <c r="F7" s="263"/>
      <c r="G7" s="263"/>
      <c r="H7" s="263"/>
      <c r="I7" s="263"/>
      <c r="J7" s="263"/>
      <c r="K7" s="261"/>
      <c r="L7" s="265"/>
      <c r="M7" s="261"/>
      <c r="N7" s="265"/>
      <c r="O7" s="272"/>
      <c r="P7" s="275"/>
      <c r="Q7" s="265"/>
    </row>
    <row r="8" spans="1:17" ht="12">
      <c r="A8" s="256"/>
      <c r="B8" s="256"/>
      <c r="C8" s="256"/>
      <c r="D8" s="256"/>
      <c r="E8" s="233"/>
      <c r="F8" s="233"/>
      <c r="G8" s="233"/>
      <c r="H8" s="233"/>
      <c r="I8" s="233"/>
      <c r="J8" s="233"/>
      <c r="K8" s="267"/>
      <c r="L8" s="266"/>
      <c r="M8" s="262"/>
      <c r="N8" s="266"/>
      <c r="O8" s="273"/>
      <c r="P8" s="202">
        <v>2016</v>
      </c>
      <c r="Q8" s="203">
        <v>2017</v>
      </c>
    </row>
    <row r="9" spans="1:17" ht="12">
      <c r="A9" s="108"/>
      <c r="B9" s="16"/>
      <c r="C9" s="108"/>
      <c r="D9" s="10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">
      <c r="A10" s="107" t="s">
        <v>149</v>
      </c>
      <c r="B10" s="16"/>
      <c r="C10" s="107"/>
      <c r="D10" s="10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151</v>
      </c>
      <c r="B11" s="110">
        <v>55458</v>
      </c>
      <c r="C11" s="111">
        <v>85519</v>
      </c>
      <c r="D11" s="111">
        <v>115211</v>
      </c>
      <c r="E11" s="52">
        <v>121980</v>
      </c>
      <c r="F11" s="52">
        <v>173548</v>
      </c>
      <c r="G11" s="52">
        <v>226406</v>
      </c>
      <c r="H11" s="52">
        <v>129655</v>
      </c>
      <c r="I11" s="52">
        <v>159263</v>
      </c>
      <c r="J11" s="52">
        <v>201828</v>
      </c>
      <c r="K11" s="52">
        <v>212166.809</v>
      </c>
      <c r="L11" s="52">
        <v>269747.933</v>
      </c>
      <c r="M11" s="52">
        <v>299788.25544</v>
      </c>
      <c r="N11" s="52">
        <v>172765.05684</v>
      </c>
      <c r="O11" s="52">
        <v>169372.28246000002</v>
      </c>
      <c r="P11" s="52">
        <v>152950.50723</v>
      </c>
      <c r="Q11" s="52">
        <v>187262.05431</v>
      </c>
    </row>
    <row r="12" spans="1:17" ht="12">
      <c r="A12" s="107" t="s">
        <v>152</v>
      </c>
      <c r="B12" s="110">
        <v>1732</v>
      </c>
      <c r="C12" s="111">
        <v>124.8</v>
      </c>
      <c r="D12" s="111">
        <v>2683.14</v>
      </c>
      <c r="E12" s="52">
        <v>51.2</v>
      </c>
      <c r="F12" s="52">
        <v>3.546</v>
      </c>
      <c r="G12" s="52">
        <v>905.941</v>
      </c>
      <c r="H12" s="52">
        <v>46.076</v>
      </c>
      <c r="I12" s="52">
        <v>10904.167</v>
      </c>
      <c r="J12" s="52">
        <v>19332</v>
      </c>
      <c r="K12" s="52">
        <v>24722.592</v>
      </c>
      <c r="L12" s="52">
        <v>22047.008</v>
      </c>
      <c r="M12" s="52">
        <v>18627.3737</v>
      </c>
      <c r="N12" s="52">
        <v>3938.38127</v>
      </c>
      <c r="O12" s="52">
        <v>16792.135309999998</v>
      </c>
      <c r="P12" s="52">
        <v>15978.698400000001</v>
      </c>
      <c r="Q12" s="52">
        <v>15063.825449999998</v>
      </c>
    </row>
    <row r="13" spans="1:17" ht="12">
      <c r="A13" s="109" t="s">
        <v>153</v>
      </c>
      <c r="B13" s="14">
        <f>B12/B11*100</f>
        <v>3.1230841357423635</v>
      </c>
      <c r="C13" s="14">
        <f aca="true" t="shared" si="0" ref="C13:J13">C12/C11*100</f>
        <v>0.14593248284007063</v>
      </c>
      <c r="D13" s="15">
        <f t="shared" si="0"/>
        <v>2.3288922064733404</v>
      </c>
      <c r="E13" s="14">
        <f t="shared" si="0"/>
        <v>0.04197409411378915</v>
      </c>
      <c r="F13" s="14">
        <f t="shared" si="0"/>
        <v>0.0020432387581533636</v>
      </c>
      <c r="G13" s="14">
        <f t="shared" si="0"/>
        <v>0.40014001395722726</v>
      </c>
      <c r="H13" s="14">
        <f t="shared" si="0"/>
        <v>0.03553738768269639</v>
      </c>
      <c r="I13" s="14">
        <f t="shared" si="0"/>
        <v>6.8466417184154515</v>
      </c>
      <c r="J13" s="14">
        <f t="shared" si="0"/>
        <v>9.578452940127237</v>
      </c>
      <c r="K13" s="14">
        <f aca="true" t="shared" si="1" ref="K13:Q13">K12/K11*100</f>
        <v>11.652431460191307</v>
      </c>
      <c r="L13" s="14">
        <f t="shared" si="1"/>
        <v>8.173188856279392</v>
      </c>
      <c r="M13" s="14">
        <f t="shared" si="1"/>
        <v>6.2135101565805355</v>
      </c>
      <c r="N13" s="14">
        <f t="shared" si="1"/>
        <v>2.2796168056410773</v>
      </c>
      <c r="O13" s="14">
        <f t="shared" si="1"/>
        <v>9.91433489949321</v>
      </c>
      <c r="P13" s="14">
        <f t="shared" si="1"/>
        <v>10.44697313489256</v>
      </c>
      <c r="Q13" s="14">
        <f t="shared" si="1"/>
        <v>8.044248743027687</v>
      </c>
    </row>
    <row r="14" spans="1:17" ht="12">
      <c r="A14" s="107"/>
      <c r="B14" s="113"/>
      <c r="C14" s="112"/>
      <c r="D14" s="11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148</v>
      </c>
      <c r="B15" s="113"/>
      <c r="C15" s="112"/>
      <c r="D15" s="11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151</v>
      </c>
      <c r="B16" s="110">
        <v>72162</v>
      </c>
      <c r="C16" s="111">
        <v>50688</v>
      </c>
      <c r="D16" s="111">
        <v>85423</v>
      </c>
      <c r="E16" s="52">
        <v>86123</v>
      </c>
      <c r="F16" s="52">
        <v>73945</v>
      </c>
      <c r="G16" s="52">
        <v>102085</v>
      </c>
      <c r="H16" s="52">
        <v>76384</v>
      </c>
      <c r="I16" s="52">
        <v>89288</v>
      </c>
      <c r="J16" s="52">
        <v>128986</v>
      </c>
      <c r="K16" s="52">
        <v>187700.777</v>
      </c>
      <c r="L16" s="52">
        <v>219229.934</v>
      </c>
      <c r="M16" s="52">
        <v>224993.99202</v>
      </c>
      <c r="N16" s="52">
        <v>212554.69780000002</v>
      </c>
      <c r="O16" s="52">
        <v>209549.2995</v>
      </c>
      <c r="P16" s="52">
        <v>190107.06677</v>
      </c>
      <c r="Q16" s="52">
        <v>304838.14908</v>
      </c>
    </row>
    <row r="17" spans="1:17" ht="12">
      <c r="A17" s="107" t="s">
        <v>152</v>
      </c>
      <c r="B17" s="110">
        <v>48103</v>
      </c>
      <c r="C17" s="111">
        <v>34183</v>
      </c>
      <c r="D17" s="111">
        <v>65933</v>
      </c>
      <c r="E17" s="52">
        <v>67546</v>
      </c>
      <c r="F17" s="52">
        <v>40935</v>
      </c>
      <c r="G17" s="52">
        <v>52177</v>
      </c>
      <c r="H17" s="52">
        <v>53324</v>
      </c>
      <c r="I17" s="52">
        <v>48690</v>
      </c>
      <c r="J17" s="52">
        <v>66968</v>
      </c>
      <c r="K17" s="52">
        <v>81738.159</v>
      </c>
      <c r="L17" s="52">
        <v>76079.264</v>
      </c>
      <c r="M17" s="52">
        <v>70930.06764</v>
      </c>
      <c r="N17" s="52">
        <v>64911.6979</v>
      </c>
      <c r="O17" s="52">
        <v>58788.84171</v>
      </c>
      <c r="P17" s="52">
        <v>52468.938689999995</v>
      </c>
      <c r="Q17" s="52">
        <v>60231.60327000001</v>
      </c>
    </row>
    <row r="18" spans="1:17" ht="12">
      <c r="A18" s="109" t="s">
        <v>153</v>
      </c>
      <c r="B18" s="14">
        <f>B17/B16*100</f>
        <v>66.6597378121449</v>
      </c>
      <c r="C18" s="14">
        <f aca="true" t="shared" si="2" ref="C18:H18">C17/C16*100</f>
        <v>67.4380523989899</v>
      </c>
      <c r="D18" s="15">
        <f t="shared" si="2"/>
        <v>77.18413073762336</v>
      </c>
      <c r="E18" s="14">
        <f t="shared" si="2"/>
        <v>78.42968777213984</v>
      </c>
      <c r="F18" s="14">
        <f t="shared" si="2"/>
        <v>55.35871255662993</v>
      </c>
      <c r="G18" s="14">
        <f t="shared" si="2"/>
        <v>51.11132879463193</v>
      </c>
      <c r="H18" s="14">
        <f t="shared" si="2"/>
        <v>69.81043150397988</v>
      </c>
      <c r="I18" s="14">
        <f aca="true" t="shared" si="3" ref="I18:Q18">I17/I16*100</f>
        <v>54.531403996057705</v>
      </c>
      <c r="J18" s="14">
        <f t="shared" si="3"/>
        <v>51.91881289442265</v>
      </c>
      <c r="K18" s="14">
        <f t="shared" si="3"/>
        <v>43.54705414991436</v>
      </c>
      <c r="L18" s="14">
        <f t="shared" si="3"/>
        <v>34.702954387606574</v>
      </c>
      <c r="M18" s="14">
        <f t="shared" si="3"/>
        <v>31.525316299865878</v>
      </c>
      <c r="N18" s="14">
        <f t="shared" si="3"/>
        <v>30.538820629162306</v>
      </c>
      <c r="O18" s="14">
        <f>O17/O16*100</f>
        <v>28.054897749729772</v>
      </c>
      <c r="P18" s="14">
        <f>P17/P16*100</f>
        <v>27.59967821368748</v>
      </c>
      <c r="Q18" s="14">
        <f t="shared" si="3"/>
        <v>19.75855169432654</v>
      </c>
    </row>
    <row r="19" spans="1:17" ht="12">
      <c r="A19" s="107"/>
      <c r="B19" s="113"/>
      <c r="C19" s="112"/>
      <c r="D19" s="11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201</v>
      </c>
      <c r="B20" s="113"/>
      <c r="C20" s="112"/>
      <c r="D20" s="11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154</v>
      </c>
      <c r="B21" s="110">
        <f aca="true" t="shared" si="4" ref="B21:G21">B12</f>
        <v>1732</v>
      </c>
      <c r="C21" s="110">
        <f t="shared" si="4"/>
        <v>124.8</v>
      </c>
      <c r="D21" s="111">
        <f t="shared" si="4"/>
        <v>2683.14</v>
      </c>
      <c r="E21" s="111">
        <f t="shared" si="4"/>
        <v>51.2</v>
      </c>
      <c r="F21" s="111">
        <f t="shared" si="4"/>
        <v>3.546</v>
      </c>
      <c r="G21" s="111">
        <f t="shared" si="4"/>
        <v>905.941</v>
      </c>
      <c r="H21" s="111">
        <f aca="true" t="shared" si="5" ref="H21:Q21">H12</f>
        <v>46.076</v>
      </c>
      <c r="I21" s="111">
        <f t="shared" si="5"/>
        <v>10904.167</v>
      </c>
      <c r="J21" s="111">
        <f t="shared" si="5"/>
        <v>19332</v>
      </c>
      <c r="K21" s="111">
        <f t="shared" si="5"/>
        <v>24722.592</v>
      </c>
      <c r="L21" s="111">
        <f t="shared" si="5"/>
        <v>22047.008</v>
      </c>
      <c r="M21" s="111">
        <f t="shared" si="5"/>
        <v>18627.3737</v>
      </c>
      <c r="N21" s="111">
        <f t="shared" si="5"/>
        <v>3938.38127</v>
      </c>
      <c r="O21" s="111">
        <f t="shared" si="5"/>
        <v>16792.135309999998</v>
      </c>
      <c r="P21" s="111">
        <f t="shared" si="5"/>
        <v>15978.698400000001</v>
      </c>
      <c r="Q21" s="111">
        <f t="shared" si="5"/>
        <v>15063.825449999998</v>
      </c>
    </row>
    <row r="22" spans="1:17" ht="12">
      <c r="A22" s="107" t="s">
        <v>155</v>
      </c>
      <c r="B22" s="110">
        <f aca="true" t="shared" si="6" ref="B22:G22">B17</f>
        <v>48103</v>
      </c>
      <c r="C22" s="110">
        <f t="shared" si="6"/>
        <v>34183</v>
      </c>
      <c r="D22" s="111">
        <f t="shared" si="6"/>
        <v>65933</v>
      </c>
      <c r="E22" s="111">
        <f t="shared" si="6"/>
        <v>67546</v>
      </c>
      <c r="F22" s="111">
        <f t="shared" si="6"/>
        <v>40935</v>
      </c>
      <c r="G22" s="111">
        <f t="shared" si="6"/>
        <v>52177</v>
      </c>
      <c r="H22" s="111">
        <f aca="true" t="shared" si="7" ref="H22:Q22">H17</f>
        <v>53324</v>
      </c>
      <c r="I22" s="111">
        <f t="shared" si="7"/>
        <v>48690</v>
      </c>
      <c r="J22" s="111">
        <f t="shared" si="7"/>
        <v>66968</v>
      </c>
      <c r="K22" s="111">
        <f t="shared" si="7"/>
        <v>81738.159</v>
      </c>
      <c r="L22" s="111">
        <f t="shared" si="7"/>
        <v>76079.264</v>
      </c>
      <c r="M22" s="111">
        <f t="shared" si="7"/>
        <v>70930.06764</v>
      </c>
      <c r="N22" s="111">
        <f t="shared" si="7"/>
        <v>64911.6979</v>
      </c>
      <c r="O22" s="111">
        <f t="shared" si="7"/>
        <v>58788.84171</v>
      </c>
      <c r="P22" s="111">
        <f t="shared" si="7"/>
        <v>52468.938689999995</v>
      </c>
      <c r="Q22" s="111">
        <f t="shared" si="7"/>
        <v>60231.60327000001</v>
      </c>
    </row>
    <row r="23" spans="1:17" ht="12">
      <c r="A23" s="107" t="s">
        <v>156</v>
      </c>
      <c r="B23" s="110">
        <f aca="true" t="shared" si="8" ref="B23:G23">B21-B22</f>
        <v>-46371</v>
      </c>
      <c r="C23" s="110">
        <f t="shared" si="8"/>
        <v>-34058.2</v>
      </c>
      <c r="D23" s="111">
        <f t="shared" si="8"/>
        <v>-63249.86</v>
      </c>
      <c r="E23" s="111">
        <f t="shared" si="8"/>
        <v>-67494.8</v>
      </c>
      <c r="F23" s="111">
        <f t="shared" si="8"/>
        <v>-40931.454</v>
      </c>
      <c r="G23" s="111">
        <f t="shared" si="8"/>
        <v>-51271.059</v>
      </c>
      <c r="H23" s="111">
        <f aca="true" t="shared" si="9" ref="H23:Q23">H21-H22</f>
        <v>-53277.924</v>
      </c>
      <c r="I23" s="111">
        <f t="shared" si="9"/>
        <v>-37785.833</v>
      </c>
      <c r="J23" s="111">
        <f t="shared" si="9"/>
        <v>-47636</v>
      </c>
      <c r="K23" s="111">
        <f t="shared" si="9"/>
        <v>-57015.566999999995</v>
      </c>
      <c r="L23" s="111">
        <f t="shared" si="9"/>
        <v>-54032.255999999994</v>
      </c>
      <c r="M23" s="111">
        <f t="shared" si="9"/>
        <v>-52302.69394</v>
      </c>
      <c r="N23" s="111">
        <f t="shared" si="9"/>
        <v>-60973.31663</v>
      </c>
      <c r="O23" s="111">
        <f t="shared" si="9"/>
        <v>-41996.7064</v>
      </c>
      <c r="P23" s="111">
        <f t="shared" si="9"/>
        <v>-36490.240289999994</v>
      </c>
      <c r="Q23" s="111">
        <f t="shared" si="9"/>
        <v>-45167.77782000001</v>
      </c>
    </row>
    <row r="24" spans="1:17" ht="12">
      <c r="A24" s="13"/>
      <c r="B24" s="18"/>
      <c r="C24" s="18"/>
      <c r="D24" s="13"/>
      <c r="E24" s="16"/>
      <c r="F24" s="16"/>
      <c r="G24" s="16"/>
      <c r="H24" s="16"/>
      <c r="I24" s="16"/>
      <c r="J24" s="16"/>
      <c r="K24" s="16"/>
      <c r="L24" s="22"/>
      <c r="M24" s="16"/>
      <c r="N24" s="16"/>
      <c r="O24" s="16"/>
      <c r="P24" s="16"/>
      <c r="Q24" s="22"/>
    </row>
    <row r="25" spans="1:17" ht="12">
      <c r="A25" s="114" t="s">
        <v>194</v>
      </c>
      <c r="B25" s="17"/>
      <c r="C25" s="17"/>
      <c r="D25" s="115"/>
      <c r="E25" s="115"/>
      <c r="F25" s="115"/>
      <c r="G25" s="115"/>
      <c r="H25" s="115"/>
      <c r="I25" s="115"/>
      <c r="J25" s="115"/>
      <c r="K25" s="115"/>
      <c r="L25" s="53"/>
      <c r="M25" s="115"/>
      <c r="N25" s="115"/>
      <c r="O25" s="115"/>
      <c r="P25" s="115"/>
      <c r="Q25" s="54"/>
    </row>
    <row r="28" spans="2:12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30" spans="2:12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sheetProtection/>
  <mergeCells count="20">
    <mergeCell ref="K6:K8"/>
    <mergeCell ref="A1:Q1"/>
    <mergeCell ref="C6:C8"/>
    <mergeCell ref="G6:G8"/>
    <mergeCell ref="A3:Q3"/>
    <mergeCell ref="L6:L8"/>
    <mergeCell ref="J6:J8"/>
    <mergeCell ref="O6:O8"/>
    <mergeCell ref="P6:Q7"/>
    <mergeCell ref="I6:I8"/>
    <mergeCell ref="A5:Q5"/>
    <mergeCell ref="B6:B8"/>
    <mergeCell ref="A4:Q4"/>
    <mergeCell ref="M6:M8"/>
    <mergeCell ref="E6:E8"/>
    <mergeCell ref="D6:D8"/>
    <mergeCell ref="F6:F8"/>
    <mergeCell ref="A6:A8"/>
    <mergeCell ref="H6:H8"/>
    <mergeCell ref="N6:N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B35"/>
  <sheetViews>
    <sheetView zoomScale="112" zoomScaleNormal="112" zoomScaleSheetLayoutView="75" zoomScalePageLayoutView="0" workbookViewId="0" topLeftCell="A1">
      <selection activeCell="A1" sqref="A1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49" customWidth="1"/>
    <col min="47" max="47" width="2.453125" style="150" customWidth="1"/>
    <col min="48" max="53" width="4.2734375" style="30" customWidth="1"/>
    <col min="54" max="54" width="4.36328125" style="30" customWidth="1"/>
    <col min="55" max="55" width="3.90625" style="95" customWidth="1"/>
    <col min="56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49" t="s">
        <v>157</v>
      </c>
    </row>
    <row r="8" ht="12" customHeight="1"/>
    <row r="9" spans="37:54" ht="12" customHeight="1">
      <c r="AK9" s="184"/>
      <c r="AL9" s="185">
        <v>2002</v>
      </c>
      <c r="AM9" s="185">
        <v>2003</v>
      </c>
      <c r="AN9" s="186">
        <v>2004</v>
      </c>
      <c r="AO9" s="186">
        <v>2005</v>
      </c>
      <c r="AP9" s="187">
        <v>2006</v>
      </c>
      <c r="AQ9" s="187">
        <v>2007</v>
      </c>
      <c r="AR9" s="187">
        <v>2008</v>
      </c>
      <c r="AS9" s="149">
        <v>2009</v>
      </c>
      <c r="AT9" s="149">
        <v>2010</v>
      </c>
      <c r="AU9" s="188">
        <v>2011</v>
      </c>
      <c r="AV9" s="30">
        <v>2012</v>
      </c>
      <c r="AW9" s="30">
        <v>2013</v>
      </c>
      <c r="AX9" s="30">
        <v>2014</v>
      </c>
      <c r="AY9" s="30">
        <v>2015</v>
      </c>
      <c r="AZ9" s="201">
        <v>2016</v>
      </c>
      <c r="BA9" s="204" t="s">
        <v>339</v>
      </c>
      <c r="BB9" s="204" t="s">
        <v>340</v>
      </c>
    </row>
    <row r="10" spans="37:54" ht="12" customHeight="1">
      <c r="AK10" s="189" t="s">
        <v>158</v>
      </c>
      <c r="AL10" s="190">
        <v>25668</v>
      </c>
      <c r="AM10" s="190">
        <v>72162</v>
      </c>
      <c r="AN10" s="190">
        <v>50688</v>
      </c>
      <c r="AO10" s="190">
        <v>85423</v>
      </c>
      <c r="AP10" s="150">
        <v>86123</v>
      </c>
      <c r="AQ10" s="150">
        <v>73945</v>
      </c>
      <c r="AR10" s="150">
        <v>102085</v>
      </c>
      <c r="AS10" s="150">
        <v>76384</v>
      </c>
      <c r="AT10" s="150">
        <v>89288</v>
      </c>
      <c r="AU10" s="150">
        <v>128986</v>
      </c>
      <c r="AV10" s="31">
        <v>187700.777</v>
      </c>
      <c r="AW10" s="31">
        <v>219229.934</v>
      </c>
      <c r="AX10" s="31">
        <v>224997.767</v>
      </c>
      <c r="AY10" s="31">
        <v>212555</v>
      </c>
      <c r="AZ10" s="31">
        <v>209549.2995</v>
      </c>
      <c r="BA10" s="31">
        <v>190107.06677</v>
      </c>
      <c r="BB10" s="31">
        <v>304838.14908</v>
      </c>
    </row>
    <row r="11" spans="37:54" ht="12" customHeight="1">
      <c r="AK11" s="184" t="s">
        <v>159</v>
      </c>
      <c r="AL11" s="190">
        <v>44970</v>
      </c>
      <c r="AM11" s="190">
        <v>55458</v>
      </c>
      <c r="AN11" s="190">
        <v>85519</v>
      </c>
      <c r="AO11" s="190">
        <v>115211</v>
      </c>
      <c r="AP11" s="150">
        <v>121980</v>
      </c>
      <c r="AQ11" s="150">
        <v>173548</v>
      </c>
      <c r="AR11" s="150">
        <v>226406</v>
      </c>
      <c r="AS11" s="150">
        <v>129655</v>
      </c>
      <c r="AT11" s="150">
        <v>159263</v>
      </c>
      <c r="AU11" s="150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169372.28246000002</v>
      </c>
      <c r="BA11" s="31">
        <v>152950.50723</v>
      </c>
      <c r="BB11" s="31">
        <v>187262.05431</v>
      </c>
    </row>
    <row r="12" spans="37:54" ht="12" customHeight="1">
      <c r="AK12" s="149" t="s">
        <v>160</v>
      </c>
      <c r="AL12" s="150">
        <f>AL11-AL10</f>
        <v>19302</v>
      </c>
      <c r="AM12" s="150">
        <f>AM11-AM10</f>
        <v>-16704</v>
      </c>
      <c r="AN12" s="150">
        <f>AN11-AN10</f>
        <v>34831</v>
      </c>
      <c r="AO12" s="150">
        <f>AO11-AO10</f>
        <v>29788</v>
      </c>
      <c r="AP12" s="150">
        <f aca="true" t="shared" si="0" ref="AP12:AW12">AP11-AP10</f>
        <v>35857</v>
      </c>
      <c r="AQ12" s="150">
        <f t="shared" si="0"/>
        <v>99603</v>
      </c>
      <c r="AR12" s="150">
        <f t="shared" si="0"/>
        <v>124321</v>
      </c>
      <c r="AS12" s="150">
        <f t="shared" si="0"/>
        <v>53271</v>
      </c>
      <c r="AT12" s="150">
        <f t="shared" si="0"/>
        <v>69975</v>
      </c>
      <c r="AU12" s="150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>AX11-AX10</f>
        <v>74790.48843999999</v>
      </c>
      <c r="AY12" s="31">
        <f>AY11-AY10</f>
        <v>-39789.943159999995</v>
      </c>
      <c r="AZ12" s="31">
        <f>AZ11-AZ10</f>
        <v>-40177.01703999998</v>
      </c>
      <c r="BA12" s="31">
        <f>BA11-BA10</f>
        <v>-37156.55954000002</v>
      </c>
      <c r="BB12" s="31">
        <f>BB11-BB10</f>
        <v>-117576.09477</v>
      </c>
    </row>
    <row r="13" ht="12" customHeight="1"/>
    <row r="14" ht="12" customHeight="1"/>
    <row r="15" spans="44:46" ht="12" customHeight="1">
      <c r="AR15" s="150"/>
      <c r="AS15" s="150"/>
      <c r="AT15" s="150"/>
    </row>
    <row r="16" ht="12" customHeight="1"/>
    <row r="17" spans="44:46" ht="12" customHeight="1">
      <c r="AR17" s="150"/>
      <c r="AS17" s="150"/>
      <c r="AT17" s="150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49" t="s">
        <v>161</v>
      </c>
    </row>
    <row r="31" ht="12" customHeight="1"/>
    <row r="32" spans="38:54" ht="12" customHeight="1">
      <c r="AL32" s="191">
        <v>2002</v>
      </c>
      <c r="AM32" s="192">
        <v>2003</v>
      </c>
      <c r="AN32" s="193">
        <v>2004</v>
      </c>
      <c r="AO32" s="193">
        <v>2005</v>
      </c>
      <c r="AP32" s="187">
        <v>2006</v>
      </c>
      <c r="AQ32" s="187">
        <v>2007</v>
      </c>
      <c r="AR32" s="187">
        <v>2008</v>
      </c>
      <c r="AS32" s="187">
        <v>2009</v>
      </c>
      <c r="AT32" s="149">
        <v>2010</v>
      </c>
      <c r="AU32" s="188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201">
        <f>AZ9</f>
        <v>2016</v>
      </c>
      <c r="BA32" s="204" t="str">
        <f>BA9</f>
        <v>ene-nov 2016</v>
      </c>
      <c r="BB32" s="205" t="str">
        <f>BB9</f>
        <v>ene-nov 2017</v>
      </c>
    </row>
    <row r="33" spans="37:54" ht="12" customHeight="1">
      <c r="AK33" s="149" t="s">
        <v>159</v>
      </c>
      <c r="AL33" s="194">
        <v>5438</v>
      </c>
      <c r="AM33" s="195">
        <v>1732</v>
      </c>
      <c r="AN33" s="194">
        <v>124.8</v>
      </c>
      <c r="AO33" s="194">
        <v>2683.14</v>
      </c>
      <c r="AP33" s="150">
        <v>51.2</v>
      </c>
      <c r="AQ33" s="150">
        <v>3.546</v>
      </c>
      <c r="AR33" s="150">
        <v>905.941</v>
      </c>
      <c r="AS33" s="150">
        <v>46.076</v>
      </c>
      <c r="AT33" s="150">
        <v>10904.167</v>
      </c>
      <c r="AU33" s="150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16792.135309999998</v>
      </c>
      <c r="BA33" s="31">
        <v>15978.698400000001</v>
      </c>
      <c r="BB33" s="31">
        <v>15063.825449999998</v>
      </c>
    </row>
    <row r="34" spans="37:54" ht="12" customHeight="1">
      <c r="AK34" s="149" t="s">
        <v>158</v>
      </c>
      <c r="AL34" s="194">
        <v>15926</v>
      </c>
      <c r="AM34" s="195">
        <v>48103</v>
      </c>
      <c r="AN34" s="194">
        <v>34183</v>
      </c>
      <c r="AO34" s="194">
        <v>65933</v>
      </c>
      <c r="AP34" s="150">
        <v>67546</v>
      </c>
      <c r="AQ34" s="150">
        <v>40935</v>
      </c>
      <c r="AR34" s="150">
        <v>52177</v>
      </c>
      <c r="AS34" s="150">
        <v>53324</v>
      </c>
      <c r="AT34" s="150">
        <v>48690</v>
      </c>
      <c r="AU34" s="150">
        <v>66968</v>
      </c>
      <c r="AV34" s="31">
        <v>81738.159</v>
      </c>
      <c r="AW34" s="31">
        <v>76079.264</v>
      </c>
      <c r="AX34" s="31">
        <v>70930.067</v>
      </c>
      <c r="AY34" s="31">
        <v>64911.6979</v>
      </c>
      <c r="AZ34" s="31">
        <v>58788.84171</v>
      </c>
      <c r="BA34" s="31">
        <v>52468.938689999995</v>
      </c>
      <c r="BB34" s="31">
        <v>60231.60327000001</v>
      </c>
    </row>
    <row r="35" spans="37:54" ht="12" customHeight="1">
      <c r="AK35" s="149" t="s">
        <v>160</v>
      </c>
      <c r="AL35" s="150">
        <f>AL33-AL34</f>
        <v>-10488</v>
      </c>
      <c r="AM35" s="150">
        <f>AM33-AM34</f>
        <v>-46371</v>
      </c>
      <c r="AN35" s="150">
        <f>AN33-AN34</f>
        <v>-34058.2</v>
      </c>
      <c r="AO35" s="150">
        <f>AO33-AO34</f>
        <v>-63249.86</v>
      </c>
      <c r="AP35" s="150">
        <f aca="true" t="shared" si="1" ref="AP35:AW35">AP33-AP34</f>
        <v>-67494.8</v>
      </c>
      <c r="AQ35" s="150">
        <f t="shared" si="1"/>
        <v>-40931.454</v>
      </c>
      <c r="AR35" s="150">
        <f t="shared" si="1"/>
        <v>-51271.059</v>
      </c>
      <c r="AS35" s="150">
        <f t="shared" si="1"/>
        <v>-53277.924</v>
      </c>
      <c r="AT35" s="150">
        <f t="shared" si="1"/>
        <v>-37785.833</v>
      </c>
      <c r="AU35" s="150">
        <f t="shared" si="1"/>
        <v>-47636</v>
      </c>
      <c r="AV35" s="31">
        <f t="shared" si="1"/>
        <v>-57015.566999999995</v>
      </c>
      <c r="AW35" s="31">
        <f t="shared" si="1"/>
        <v>-54032.255999999994</v>
      </c>
      <c r="AX35" s="31">
        <f>AX33-AX34</f>
        <v>-52302.6933</v>
      </c>
      <c r="AY35" s="31">
        <f>AY33-AY34</f>
        <v>-60973.31663</v>
      </c>
      <c r="AZ35" s="31">
        <f>AZ33-AZ34</f>
        <v>-41996.7064</v>
      </c>
      <c r="BA35" s="31">
        <f>BA33-BA34</f>
        <v>-36490.240289999994</v>
      </c>
      <c r="BB35" s="31">
        <f>BB33-BB34</f>
        <v>-45167.77782000001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A1" sqref="A1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8" t="s">
        <v>28</v>
      </c>
      <c r="B2" s="218"/>
      <c r="C2" s="218"/>
      <c r="D2" s="21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9" t="s">
        <v>162</v>
      </c>
      <c r="B5" s="219"/>
      <c r="C5" s="219"/>
      <c r="D5" s="219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9" t="s">
        <v>163</v>
      </c>
      <c r="B6" s="219"/>
      <c r="C6" s="219"/>
      <c r="D6" s="219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9" t="s">
        <v>199</v>
      </c>
      <c r="B7" s="219"/>
      <c r="C7" s="219"/>
      <c r="D7" s="219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149</v>
      </c>
      <c r="C9" s="41" t="s">
        <v>148</v>
      </c>
      <c r="D9" s="41" t="s">
        <v>160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2003</v>
      </c>
      <c r="B10" s="132">
        <v>0.4</v>
      </c>
      <c r="C10" s="132">
        <v>29071.028</v>
      </c>
      <c r="D10" s="132">
        <f aca="true" t="shared" si="0" ref="D10:D22">B10-C10</f>
        <v>-29070.627999999997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2004</v>
      </c>
      <c r="B11" s="117">
        <v>40.897</v>
      </c>
      <c r="C11" s="117">
        <v>22313</v>
      </c>
      <c r="D11" s="117">
        <f t="shared" si="0"/>
        <v>-22272.103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2005</v>
      </c>
      <c r="B12" s="117">
        <v>1823.93</v>
      </c>
      <c r="C12" s="117">
        <v>37784</v>
      </c>
      <c r="D12" s="117">
        <f t="shared" si="0"/>
        <v>-35960.07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2006</v>
      </c>
      <c r="B13" s="133">
        <v>26.898</v>
      </c>
      <c r="C13" s="117">
        <v>37784</v>
      </c>
      <c r="D13" s="117">
        <f t="shared" si="0"/>
        <v>-37757.102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2007</v>
      </c>
      <c r="B14" s="133"/>
      <c r="C14" s="117">
        <v>24660</v>
      </c>
      <c r="D14" s="117">
        <f t="shared" si="0"/>
        <v>-24660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2008</v>
      </c>
      <c r="B15" s="133">
        <v>0.2</v>
      </c>
      <c r="C15" s="117">
        <v>40905</v>
      </c>
      <c r="D15" s="117">
        <f t="shared" si="0"/>
        <v>-40904.8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2009</v>
      </c>
      <c r="B16" s="117"/>
      <c r="C16" s="117">
        <v>37915</v>
      </c>
      <c r="D16" s="117">
        <f t="shared" si="0"/>
        <v>-37915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2010</v>
      </c>
      <c r="B17" s="117">
        <v>235.972</v>
      </c>
      <c r="C17" s="117">
        <v>38472</v>
      </c>
      <c r="D17" s="117">
        <f t="shared" si="0"/>
        <v>-38236.028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2011</v>
      </c>
      <c r="B18" s="117">
        <v>2559.598</v>
      </c>
      <c r="C18" s="117">
        <v>55864</v>
      </c>
      <c r="D18" s="117">
        <f t="shared" si="0"/>
        <v>-53304.402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2012</v>
      </c>
      <c r="B19" s="117">
        <v>2365.161</v>
      </c>
      <c r="C19" s="117">
        <v>71254.761</v>
      </c>
      <c r="D19" s="117">
        <f t="shared" si="0"/>
        <v>-68889.6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2013</v>
      </c>
      <c r="B20" s="117">
        <v>2641.23424</v>
      </c>
      <c r="C20" s="117">
        <v>63162.12878</v>
      </c>
      <c r="D20" s="117">
        <f t="shared" si="0"/>
        <v>-60520.89454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2014</v>
      </c>
      <c r="B21" s="117">
        <v>3005.41601</v>
      </c>
      <c r="C21" s="117">
        <v>48300.21211</v>
      </c>
      <c r="D21" s="117">
        <f t="shared" si="0"/>
        <v>-45294.7961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2015</v>
      </c>
      <c r="B22" s="117">
        <v>2363.61008</v>
      </c>
      <c r="C22" s="117">
        <v>41029.68685</v>
      </c>
      <c r="D22" s="117">
        <f t="shared" si="0"/>
        <v>-38666.07677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2016</v>
      </c>
      <c r="B23" s="117">
        <v>2332.98184</v>
      </c>
      <c r="C23" s="117">
        <v>45733.239030000004</v>
      </c>
      <c r="D23" s="117">
        <f>B23-C23</f>
        <v>-43400.257190000004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206" t="s">
        <v>341</v>
      </c>
      <c r="B24" s="117">
        <v>2118.56599</v>
      </c>
      <c r="C24" s="117">
        <v>41203.365509999996</v>
      </c>
      <c r="D24" s="117">
        <f>B24-C24</f>
        <v>-39084.79951999999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206" t="s">
        <v>342</v>
      </c>
      <c r="B25" s="117">
        <v>2549.7477200000003</v>
      </c>
      <c r="C25" s="117">
        <v>44653.75682</v>
      </c>
      <c r="D25" s="117">
        <f>B25-C25</f>
        <v>-42104.0091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197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142" zoomScaleNormal="142" zoomScalePageLayoutView="0" workbookViewId="0" topLeftCell="A1">
      <selection activeCell="B43" sqref="B43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5" t="s">
        <v>0</v>
      </c>
      <c r="B1" s="215"/>
    </row>
    <row r="2" spans="1:2" ht="12">
      <c r="A2" s="10"/>
      <c r="B2" s="11"/>
    </row>
    <row r="3" spans="1:3" ht="12">
      <c r="A3" s="10"/>
      <c r="B3" s="11" t="s">
        <v>217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175</v>
      </c>
      <c r="B5" s="12" t="s">
        <v>5</v>
      </c>
      <c r="C5" s="7">
        <v>6</v>
      </c>
    </row>
    <row r="6" spans="1:3" ht="12">
      <c r="A6" s="10" t="s">
        <v>177</v>
      </c>
      <c r="B6" s="12" t="s">
        <v>321</v>
      </c>
      <c r="C6" s="7">
        <v>7</v>
      </c>
    </row>
    <row r="7" spans="1:3" ht="12">
      <c r="A7" s="10" t="s">
        <v>178</v>
      </c>
      <c r="B7" s="12" t="s">
        <v>8</v>
      </c>
      <c r="C7" s="7">
        <v>8</v>
      </c>
    </row>
    <row r="8" spans="1:3" ht="12">
      <c r="A8" s="10" t="s">
        <v>179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322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321</v>
      </c>
      <c r="C25" s="7">
        <v>7</v>
      </c>
    </row>
    <row r="26" spans="1:3" ht="12">
      <c r="A26" s="10" t="s">
        <v>180</v>
      </c>
      <c r="B26" s="12" t="s">
        <v>40</v>
      </c>
      <c r="C26" s="7">
        <v>9</v>
      </c>
    </row>
    <row r="27" spans="1:3" ht="12">
      <c r="A27" s="10" t="s">
        <v>181</v>
      </c>
      <c r="B27" s="12" t="s">
        <v>42</v>
      </c>
      <c r="C27" s="7">
        <v>9</v>
      </c>
    </row>
    <row r="28" spans="1:3" ht="12">
      <c r="A28" s="10" t="s">
        <v>36</v>
      </c>
      <c r="B28" s="12" t="s">
        <v>277</v>
      </c>
      <c r="C28" s="7">
        <v>10</v>
      </c>
    </row>
    <row r="29" spans="1:3" ht="12">
      <c r="A29" s="10" t="s">
        <v>37</v>
      </c>
      <c r="B29" s="12" t="s">
        <v>323</v>
      </c>
      <c r="C29" s="7">
        <v>10</v>
      </c>
    </row>
    <row r="30" spans="1:3" ht="12">
      <c r="A30" s="10" t="s">
        <v>38</v>
      </c>
      <c r="B30" s="12" t="s">
        <v>278</v>
      </c>
      <c r="C30" s="7">
        <v>11</v>
      </c>
    </row>
    <row r="31" spans="1:3" ht="12">
      <c r="A31" s="10" t="s">
        <v>39</v>
      </c>
      <c r="B31" s="12" t="s">
        <v>324</v>
      </c>
      <c r="C31" s="7">
        <v>11</v>
      </c>
    </row>
    <row r="32" spans="1:3" ht="12">
      <c r="A32" s="10" t="s">
        <v>41</v>
      </c>
      <c r="B32" s="12" t="s">
        <v>325</v>
      </c>
      <c r="C32" s="7">
        <v>12</v>
      </c>
    </row>
    <row r="33" spans="1:3" ht="12">
      <c r="A33" s="10" t="s">
        <v>43</v>
      </c>
      <c r="B33" s="12" t="s">
        <v>322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279</v>
      </c>
      <c r="C37" s="7">
        <v>19</v>
      </c>
    </row>
    <row r="38" spans="1:3" ht="12">
      <c r="A38" s="10" t="s">
        <v>48</v>
      </c>
      <c r="B38" s="12" t="s">
        <v>326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7" t="s">
        <v>280</v>
      </c>
      <c r="C40" s="7">
        <v>21</v>
      </c>
    </row>
    <row r="41" spans="1:3" ht="12">
      <c r="A41" s="10" t="s">
        <v>53</v>
      </c>
      <c r="B41" s="12" t="s">
        <v>327</v>
      </c>
      <c r="C41" s="7">
        <v>21</v>
      </c>
    </row>
    <row r="42" spans="1:3" ht="12">
      <c r="A42" s="10" t="s">
        <v>55</v>
      </c>
      <c r="B42" s="12" t="s">
        <v>328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11.25" customHeight="1">
      <c r="A47" s="211"/>
      <c r="B47" s="211"/>
      <c r="C47" s="211"/>
    </row>
  </sheetData>
  <sheetProtection/>
  <mergeCells count="1">
    <mergeCell ref="A1:B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4" sqref="A4:E4"/>
    </sheetView>
  </sheetViews>
  <sheetFormatPr defaultColWidth="10.90625" defaultRowHeight="18"/>
  <cols>
    <col min="1" max="16384" width="10.90625" style="155" customWidth="1"/>
  </cols>
  <sheetData>
    <row r="1" spans="1:5" ht="14.25">
      <c r="A1" s="154"/>
      <c r="B1" s="154"/>
      <c r="C1" s="154"/>
      <c r="D1" s="154"/>
      <c r="E1" s="154"/>
    </row>
    <row r="2" spans="1:5" ht="14.25">
      <c r="A2" s="154"/>
      <c r="B2" s="154"/>
      <c r="C2" s="154"/>
      <c r="D2" s="154"/>
      <c r="E2" s="154"/>
    </row>
    <row r="3" spans="1:5" ht="14.25">
      <c r="A3" s="154"/>
      <c r="B3" s="154"/>
      <c r="C3" s="154"/>
      <c r="D3" s="154"/>
      <c r="E3" s="154"/>
    </row>
    <row r="4" spans="1:5" ht="15">
      <c r="A4" s="216" t="s">
        <v>217</v>
      </c>
      <c r="B4" s="216"/>
      <c r="C4" s="216"/>
      <c r="D4" s="216"/>
      <c r="E4" s="216"/>
    </row>
    <row r="5" spans="1:5" ht="14.25">
      <c r="A5" s="154"/>
      <c r="B5" s="154"/>
      <c r="C5" s="154"/>
      <c r="D5" s="154"/>
      <c r="E5" s="154"/>
    </row>
    <row r="6" spans="1:5" ht="14.25">
      <c r="A6" s="154"/>
      <c r="B6" s="154"/>
      <c r="C6" s="154"/>
      <c r="D6" s="154"/>
      <c r="E6" s="154"/>
    </row>
    <row r="7" spans="1:5" ht="47.25" customHeight="1">
      <c r="A7" s="217" t="s">
        <v>218</v>
      </c>
      <c r="B7" s="217"/>
      <c r="C7" s="217"/>
      <c r="D7" s="217"/>
      <c r="E7" s="217"/>
    </row>
    <row r="8" spans="1:5" ht="12.75" customHeight="1">
      <c r="A8" s="156"/>
      <c r="B8" s="156"/>
      <c r="C8" s="156"/>
      <c r="D8" s="156"/>
      <c r="E8" s="156"/>
    </row>
    <row r="9" spans="1:5" ht="39" customHeight="1">
      <c r="A9" s="217" t="s">
        <v>296</v>
      </c>
      <c r="B9" s="217"/>
      <c r="C9" s="217"/>
      <c r="D9" s="217"/>
      <c r="E9" s="217"/>
    </row>
    <row r="10" spans="1:5" ht="14.25">
      <c r="A10" s="154"/>
      <c r="B10" s="154"/>
      <c r="C10" s="154"/>
      <c r="D10" s="154"/>
      <c r="E10" s="154"/>
    </row>
    <row r="11" spans="1:5" ht="14.25">
      <c r="A11" s="154"/>
      <c r="B11" s="154"/>
      <c r="C11" s="154"/>
      <c r="D11" s="154"/>
      <c r="E11" s="154"/>
    </row>
    <row r="12" spans="1:5" ht="14.25">
      <c r="A12" s="154"/>
      <c r="B12" s="154"/>
      <c r="C12" s="154"/>
      <c r="D12" s="154"/>
      <c r="E12" s="154"/>
    </row>
    <row r="13" spans="1:5" ht="14.25">
      <c r="A13" s="154"/>
      <c r="B13" s="154"/>
      <c r="C13" s="154"/>
      <c r="D13" s="154"/>
      <c r="E13" s="154"/>
    </row>
    <row r="14" spans="1:5" ht="14.25">
      <c r="A14" s="154"/>
      <c r="B14" s="154"/>
      <c r="C14" s="154"/>
      <c r="D14" s="154"/>
      <c r="E14" s="154"/>
    </row>
    <row r="15" spans="1:5" ht="14.25">
      <c r="A15" s="154"/>
      <c r="B15" s="154"/>
      <c r="C15" s="154"/>
      <c r="D15" s="154"/>
      <c r="E15" s="154"/>
    </row>
    <row r="16" spans="1:5" ht="14.25">
      <c r="A16" s="154"/>
      <c r="B16" s="154"/>
      <c r="C16" s="154"/>
      <c r="D16" s="154"/>
      <c r="E16" s="154"/>
    </row>
    <row r="17" spans="1:5" ht="14.25">
      <c r="A17" s="154"/>
      <c r="B17" s="154"/>
      <c r="C17" s="154"/>
      <c r="D17" s="154"/>
      <c r="E17" s="154"/>
    </row>
    <row r="18" spans="1:5" ht="14.25">
      <c r="A18" s="154"/>
      <c r="B18" s="154"/>
      <c r="C18" s="154"/>
      <c r="D18" s="154"/>
      <c r="E18" s="154"/>
    </row>
    <row r="19" spans="1:5" ht="14.25">
      <c r="A19" s="154"/>
      <c r="B19" s="154"/>
      <c r="C19" s="154"/>
      <c r="D19" s="154"/>
      <c r="E19" s="154"/>
    </row>
    <row r="20" spans="1:5" ht="14.25">
      <c r="A20" s="154"/>
      <c r="B20" s="154"/>
      <c r="C20" s="154"/>
      <c r="D20" s="154"/>
      <c r="E20" s="154"/>
    </row>
    <row r="21" spans="1:5" ht="14.25">
      <c r="A21" s="154"/>
      <c r="B21" s="154"/>
      <c r="C21" s="154"/>
      <c r="D21" s="154"/>
      <c r="E21" s="154"/>
    </row>
    <row r="22" spans="1:5" ht="14.25">
      <c r="A22" s="154"/>
      <c r="B22" s="154"/>
      <c r="C22" s="154"/>
      <c r="D22" s="154"/>
      <c r="E22" s="154"/>
    </row>
    <row r="23" spans="1:5" ht="14.25">
      <c r="A23" s="154"/>
      <c r="B23" s="154"/>
      <c r="C23" s="154"/>
      <c r="D23" s="154"/>
      <c r="E23" s="154"/>
    </row>
    <row r="24" spans="1:5" ht="14.25">
      <c r="A24" s="154"/>
      <c r="B24" s="154"/>
      <c r="C24" s="154"/>
      <c r="D24" s="154"/>
      <c r="E24" s="154"/>
    </row>
    <row r="25" spans="1:5" ht="14.25">
      <c r="A25" s="154"/>
      <c r="B25" s="154"/>
      <c r="C25" s="154"/>
      <c r="D25" s="154"/>
      <c r="E25" s="154"/>
    </row>
    <row r="26" spans="1:5" ht="14.25">
      <c r="A26" s="154"/>
      <c r="B26" s="154"/>
      <c r="C26" s="154"/>
      <c r="D26" s="154"/>
      <c r="E26" s="154"/>
    </row>
    <row r="27" spans="1:5" ht="14.25">
      <c r="A27" s="154"/>
      <c r="B27" s="154"/>
      <c r="C27" s="154"/>
      <c r="D27" s="154"/>
      <c r="E27" s="154"/>
    </row>
    <row r="28" spans="1:5" ht="14.25">
      <c r="A28" s="154"/>
      <c r="B28" s="154"/>
      <c r="C28" s="154"/>
      <c r="D28" s="154"/>
      <c r="E28" s="154"/>
    </row>
    <row r="29" spans="1:5" ht="14.25">
      <c r="A29" s="154"/>
      <c r="B29" s="154"/>
      <c r="C29" s="154"/>
      <c r="D29" s="154"/>
      <c r="E29" s="154"/>
    </row>
    <row r="30" spans="1:5" ht="14.25">
      <c r="A30" s="154"/>
      <c r="B30" s="154"/>
      <c r="C30" s="154"/>
      <c r="D30" s="154"/>
      <c r="E30" s="154"/>
    </row>
    <row r="31" spans="1:5" ht="14.25">
      <c r="A31" s="154"/>
      <c r="B31" s="154"/>
      <c r="C31" s="154"/>
      <c r="D31" s="154"/>
      <c r="E31" s="154"/>
    </row>
    <row r="32" spans="1:5" ht="14.25">
      <c r="A32" s="154"/>
      <c r="B32" s="154"/>
      <c r="C32" s="154"/>
      <c r="D32" s="154"/>
      <c r="E32" s="154"/>
    </row>
    <row r="33" spans="1:5" ht="14.25">
      <c r="A33" s="154"/>
      <c r="B33" s="154"/>
      <c r="C33" s="154"/>
      <c r="D33" s="154"/>
      <c r="E33" s="154"/>
    </row>
    <row r="34" spans="1:5" ht="14.25">
      <c r="A34" s="154"/>
      <c r="B34" s="154"/>
      <c r="C34" s="154"/>
      <c r="D34" s="154"/>
      <c r="E34" s="154"/>
    </row>
    <row r="35" spans="1:5" ht="14.25">
      <c r="A35" s="154"/>
      <c r="B35" s="154"/>
      <c r="C35" s="154"/>
      <c r="D35" s="154"/>
      <c r="E35" s="154"/>
    </row>
    <row r="36" spans="1:5" ht="14.25">
      <c r="A36" s="154"/>
      <c r="B36" s="154"/>
      <c r="C36" s="154"/>
      <c r="D36" s="154"/>
      <c r="E36" s="154"/>
    </row>
    <row r="37" spans="1:5" ht="14.25">
      <c r="A37" s="154"/>
      <c r="B37" s="154"/>
      <c r="C37" s="154"/>
      <c r="D37" s="154"/>
      <c r="E37" s="154"/>
    </row>
    <row r="38" spans="1:5" ht="14.25">
      <c r="A38" s="154"/>
      <c r="B38" s="154"/>
      <c r="C38" s="154"/>
      <c r="D38" s="154"/>
      <c r="E38" s="154"/>
    </row>
    <row r="39" spans="1:5" ht="14.25">
      <c r="A39" s="154"/>
      <c r="B39" s="154"/>
      <c r="C39" s="154"/>
      <c r="D39" s="154"/>
      <c r="E39" s="154"/>
    </row>
    <row r="40" spans="1:5" ht="14.25">
      <c r="A40" s="154"/>
      <c r="B40" s="154"/>
      <c r="C40" s="154"/>
      <c r="D40" s="154"/>
      <c r="E40" s="154"/>
    </row>
    <row r="41" spans="1:5" ht="14.25">
      <c r="A41" s="154"/>
      <c r="B41" s="154"/>
      <c r="C41" s="154"/>
      <c r="D41" s="154"/>
      <c r="E41" s="154"/>
    </row>
    <row r="42" spans="1:5" ht="14.25">
      <c r="A42" s="154"/>
      <c r="B42" s="154"/>
      <c r="C42" s="154"/>
      <c r="D42" s="154"/>
      <c r="E42" s="154"/>
    </row>
    <row r="43" spans="1:5" ht="14.25">
      <c r="A43" s="154"/>
      <c r="B43" s="154"/>
      <c r="C43" s="154"/>
      <c r="D43" s="154"/>
      <c r="E43" s="154"/>
    </row>
    <row r="44" spans="1:5" ht="14.25">
      <c r="A44" s="154"/>
      <c r="B44" s="154"/>
      <c r="C44" s="154"/>
      <c r="D44" s="154"/>
      <c r="E44" s="154"/>
    </row>
    <row r="45" spans="1:5" ht="14.25">
      <c r="A45" s="154"/>
      <c r="B45" s="154"/>
      <c r="C45" s="154"/>
      <c r="D45" s="154"/>
      <c r="E45" s="154"/>
    </row>
    <row r="46" spans="1:5" ht="14.25">
      <c r="A46" s="154"/>
      <c r="B46" s="154"/>
      <c r="C46" s="154"/>
      <c r="D46" s="154"/>
      <c r="E46" s="154"/>
    </row>
    <row r="47" spans="1:5" ht="14.25">
      <c r="A47" s="154"/>
      <c r="B47" s="154"/>
      <c r="C47" s="154"/>
      <c r="D47" s="154"/>
      <c r="E47" s="154"/>
    </row>
    <row r="48" spans="1:5" ht="14.25">
      <c r="A48" s="154"/>
      <c r="B48" s="154"/>
      <c r="C48" s="154"/>
      <c r="D48" s="154"/>
      <c r="E48" s="154"/>
    </row>
    <row r="49" spans="1:5" ht="14.25">
      <c r="A49" s="154"/>
      <c r="B49" s="154"/>
      <c r="C49" s="154"/>
      <c r="D49" s="154"/>
      <c r="E49" s="154"/>
    </row>
    <row r="50" spans="1:5" ht="14.25">
      <c r="A50" s="154"/>
      <c r="B50" s="154"/>
      <c r="C50" s="154"/>
      <c r="D50" s="154"/>
      <c r="E50" s="154"/>
    </row>
    <row r="51" spans="1:5" ht="14.25">
      <c r="A51" s="154"/>
      <c r="B51" s="154"/>
      <c r="C51" s="154"/>
      <c r="D51" s="154"/>
      <c r="E51" s="154"/>
    </row>
    <row r="52" spans="1:5" ht="14.25">
      <c r="A52" s="154"/>
      <c r="B52" s="154"/>
      <c r="C52" s="154"/>
      <c r="D52" s="154"/>
      <c r="E52" s="154"/>
    </row>
    <row r="53" spans="1:5" ht="14.25">
      <c r="A53" s="154"/>
      <c r="B53" s="154"/>
      <c r="C53" s="154"/>
      <c r="D53" s="154"/>
      <c r="E53" s="154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5" sqref="A5:A6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8" t="s">
        <v>1</v>
      </c>
      <c r="B1" s="218"/>
      <c r="C1" s="218"/>
      <c r="D1" s="218"/>
      <c r="E1" s="218"/>
    </row>
    <row r="2" spans="1:5" ht="15" customHeight="1">
      <c r="A2" s="49"/>
      <c r="B2" s="49"/>
      <c r="C2" s="49"/>
      <c r="D2" s="49"/>
      <c r="E2" s="49"/>
    </row>
    <row r="3" spans="1:5" ht="15" customHeight="1">
      <c r="A3" s="219" t="s">
        <v>3</v>
      </c>
      <c r="B3" s="219"/>
      <c r="C3" s="219"/>
      <c r="D3" s="219"/>
      <c r="E3" s="219"/>
    </row>
    <row r="4" spans="1:5" ht="15" customHeight="1">
      <c r="A4" s="220" t="s">
        <v>329</v>
      </c>
      <c r="B4" s="220"/>
      <c r="C4" s="220"/>
      <c r="D4" s="220"/>
      <c r="E4" s="220"/>
    </row>
    <row r="5" spans="1:5" ht="15" customHeight="1">
      <c r="A5" s="222" t="s">
        <v>83</v>
      </c>
      <c r="B5" s="221" t="s">
        <v>205</v>
      </c>
      <c r="C5" s="221"/>
      <c r="D5" s="36" t="s">
        <v>124</v>
      </c>
      <c r="E5" s="41" t="s">
        <v>123</v>
      </c>
    </row>
    <row r="6" spans="1:5" ht="15" customHeight="1">
      <c r="A6" s="223"/>
      <c r="B6" s="36">
        <v>2016</v>
      </c>
      <c r="C6" s="41">
        <v>2017</v>
      </c>
      <c r="D6" s="50" t="s">
        <v>64</v>
      </c>
      <c r="E6" s="23" t="s">
        <v>64</v>
      </c>
    </row>
    <row r="7" spans="1:5" ht="15" customHeight="1">
      <c r="A7" s="176" t="s">
        <v>86</v>
      </c>
      <c r="B7" s="175">
        <v>34841.20132</v>
      </c>
      <c r="C7" s="175">
        <v>67347.06876000001</v>
      </c>
      <c r="D7" s="123">
        <f aca="true" t="shared" si="0" ref="D7:D24">(C7/B7-1)*100</f>
        <v>93.29720620551785</v>
      </c>
      <c r="E7" s="123">
        <f aca="true" t="shared" si="1" ref="E7:E13">C7/$C$49*100</f>
        <v>22.09272985131722</v>
      </c>
    </row>
    <row r="8" spans="1:8" ht="15" customHeight="1">
      <c r="A8" s="176" t="s">
        <v>85</v>
      </c>
      <c r="B8" s="177">
        <v>48210.31408</v>
      </c>
      <c r="C8" s="177">
        <v>62509.99964</v>
      </c>
      <c r="D8" s="55">
        <f t="shared" si="0"/>
        <v>29.661050405668732</v>
      </c>
      <c r="E8" s="55">
        <f t="shared" si="1"/>
        <v>20.505963518232512</v>
      </c>
      <c r="G8" s="29"/>
      <c r="H8" s="29"/>
    </row>
    <row r="9" spans="1:8" ht="15" customHeight="1">
      <c r="A9" s="176" t="s">
        <v>84</v>
      </c>
      <c r="B9" s="177">
        <v>41203.365509999996</v>
      </c>
      <c r="C9" s="177">
        <v>44653.75682</v>
      </c>
      <c r="D9" s="55">
        <f>(C9/B9-1)*100</f>
        <v>8.374052136985277</v>
      </c>
      <c r="E9" s="55">
        <f>C9/$C$49*100</f>
        <v>14.648349281336618</v>
      </c>
      <c r="G9" s="29"/>
      <c r="H9" s="29"/>
    </row>
    <row r="10" spans="1:6" ht="15" customHeight="1">
      <c r="A10" s="176" t="s">
        <v>248</v>
      </c>
      <c r="B10" s="177">
        <v>5679.81758</v>
      </c>
      <c r="C10" s="177">
        <v>35633.50905</v>
      </c>
      <c r="D10" s="55">
        <f>(C10/B10-1)*100</f>
        <v>527.370660203492</v>
      </c>
      <c r="E10" s="55">
        <f>C10/$C$49*100</f>
        <v>11.689320761703144</v>
      </c>
      <c r="F10" s="29"/>
    </row>
    <row r="11" spans="1:5" ht="15" customHeight="1">
      <c r="A11" s="176" t="s">
        <v>220</v>
      </c>
      <c r="B11" s="177">
        <v>14397.82422</v>
      </c>
      <c r="C11" s="177">
        <v>27381.82312</v>
      </c>
      <c r="D11" s="55">
        <f t="shared" si="0"/>
        <v>90.18028489307393</v>
      </c>
      <c r="E11" s="55">
        <f t="shared" si="1"/>
        <v>8.982413520957998</v>
      </c>
    </row>
    <row r="12" spans="1:5" ht="15" customHeight="1">
      <c r="A12" s="176" t="s">
        <v>94</v>
      </c>
      <c r="B12" s="177">
        <v>7007.288769999999</v>
      </c>
      <c r="C12" s="177">
        <v>15722.41123</v>
      </c>
      <c r="D12" s="55">
        <f t="shared" si="0"/>
        <v>124.37224647158365</v>
      </c>
      <c r="E12" s="55">
        <f t="shared" si="1"/>
        <v>5.157625867185642</v>
      </c>
    </row>
    <row r="13" spans="1:5" ht="15" customHeight="1">
      <c r="A13" s="176" t="s">
        <v>90</v>
      </c>
      <c r="B13" s="177">
        <v>10293.38471</v>
      </c>
      <c r="C13" s="177">
        <v>8772.47987</v>
      </c>
      <c r="D13" s="55">
        <f t="shared" si="0"/>
        <v>-14.775556173689353</v>
      </c>
      <c r="E13" s="55">
        <f t="shared" si="1"/>
        <v>2.877750011432396</v>
      </c>
    </row>
    <row r="14" spans="1:5" ht="15" customHeight="1">
      <c r="A14" s="176" t="s">
        <v>88</v>
      </c>
      <c r="B14" s="177">
        <v>6330.200519999999</v>
      </c>
      <c r="C14" s="177">
        <v>7821.5616</v>
      </c>
      <c r="D14" s="55">
        <f t="shared" si="0"/>
        <v>23.559460324962988</v>
      </c>
      <c r="E14" s="55">
        <f aca="true" t="shared" si="2" ref="E14:E27">C14/$C$49*100</f>
        <v>2.5658079947032344</v>
      </c>
    </row>
    <row r="15" spans="1:5" ht="15" customHeight="1">
      <c r="A15" s="176" t="s">
        <v>87</v>
      </c>
      <c r="B15" s="177">
        <v>4935.37266</v>
      </c>
      <c r="C15" s="177">
        <v>7756.28485</v>
      </c>
      <c r="D15" s="55">
        <f t="shared" si="0"/>
        <v>57.15702509889091</v>
      </c>
      <c r="E15" s="55">
        <f t="shared" si="2"/>
        <v>2.5443944182866987</v>
      </c>
    </row>
    <row r="16" spans="1:5" ht="15" customHeight="1">
      <c r="A16" s="176" t="s">
        <v>226</v>
      </c>
      <c r="B16" s="177">
        <v>3532.9181200000003</v>
      </c>
      <c r="C16" s="177">
        <v>5074.07957</v>
      </c>
      <c r="D16" s="55">
        <f t="shared" si="0"/>
        <v>43.62290315406459</v>
      </c>
      <c r="E16" s="55">
        <f t="shared" si="2"/>
        <v>1.6645159358543375</v>
      </c>
    </row>
    <row r="17" spans="1:5" ht="15" customHeight="1">
      <c r="A17" s="176" t="s">
        <v>222</v>
      </c>
      <c r="B17" s="177">
        <v>4629.0297199999995</v>
      </c>
      <c r="C17" s="177">
        <v>5040.429679999999</v>
      </c>
      <c r="D17" s="55">
        <f t="shared" si="0"/>
        <v>8.887390768361714</v>
      </c>
      <c r="E17" s="55">
        <f t="shared" si="2"/>
        <v>1.653477327300403</v>
      </c>
    </row>
    <row r="18" spans="1:5" ht="15" customHeight="1">
      <c r="A18" s="176" t="s">
        <v>89</v>
      </c>
      <c r="B18" s="177">
        <v>3412.20131</v>
      </c>
      <c r="C18" s="177">
        <v>4724.338070000001</v>
      </c>
      <c r="D18" s="55">
        <f t="shared" si="0"/>
        <v>38.45425989828253</v>
      </c>
      <c r="E18" s="55">
        <f t="shared" si="2"/>
        <v>1.5497857089927989</v>
      </c>
    </row>
    <row r="19" spans="1:5" ht="15" customHeight="1">
      <c r="A19" s="176" t="s">
        <v>91</v>
      </c>
      <c r="B19" s="177">
        <v>539.49189</v>
      </c>
      <c r="C19" s="177">
        <v>4354.68927</v>
      </c>
      <c r="D19" s="55">
        <f t="shared" si="0"/>
        <v>707.1834536752722</v>
      </c>
      <c r="E19" s="55">
        <f t="shared" si="2"/>
        <v>1.4285250330847477</v>
      </c>
    </row>
    <row r="20" spans="1:5" ht="15" customHeight="1">
      <c r="A20" s="176" t="s">
        <v>224</v>
      </c>
      <c r="B20" s="177">
        <v>1392.61869</v>
      </c>
      <c r="C20" s="177">
        <v>2228.8234300000004</v>
      </c>
      <c r="D20" s="55">
        <f t="shared" si="0"/>
        <v>60.04549170598883</v>
      </c>
      <c r="E20" s="55">
        <f t="shared" si="2"/>
        <v>0.7311497713545957</v>
      </c>
    </row>
    <row r="21" spans="1:5" ht="15" customHeight="1">
      <c r="A21" s="176" t="s">
        <v>221</v>
      </c>
      <c r="B21" s="177">
        <v>1274.55572</v>
      </c>
      <c r="C21" s="177">
        <v>1492.20777</v>
      </c>
      <c r="D21" s="55">
        <f t="shared" si="0"/>
        <v>17.0766994792507</v>
      </c>
      <c r="E21" s="55">
        <f t="shared" si="2"/>
        <v>0.48950821099769715</v>
      </c>
    </row>
    <row r="22" spans="1:5" ht="15" customHeight="1">
      <c r="A22" s="176" t="s">
        <v>93</v>
      </c>
      <c r="B22" s="177">
        <v>711.90004</v>
      </c>
      <c r="C22" s="177">
        <v>893.2494499999999</v>
      </c>
      <c r="D22" s="55">
        <f t="shared" si="0"/>
        <v>25.473999130552084</v>
      </c>
      <c r="E22" s="55">
        <f t="shared" si="2"/>
        <v>0.2930241679710439</v>
      </c>
    </row>
    <row r="23" spans="1:5" ht="15" customHeight="1">
      <c r="A23" s="176" t="s">
        <v>285</v>
      </c>
      <c r="B23" s="177">
        <v>1.05103</v>
      </c>
      <c r="C23" s="177">
        <v>868.4811</v>
      </c>
      <c r="D23" s="55"/>
      <c r="E23" s="55">
        <f t="shared" si="2"/>
        <v>0.28489908583327644</v>
      </c>
    </row>
    <row r="24" spans="1:5" ht="15" customHeight="1">
      <c r="A24" s="176" t="s">
        <v>308</v>
      </c>
      <c r="B24" s="177">
        <v>43.2</v>
      </c>
      <c r="C24" s="177">
        <v>586.65888</v>
      </c>
      <c r="D24" s="55">
        <f t="shared" si="0"/>
        <v>1258.0066666666664</v>
      </c>
      <c r="E24" s="55">
        <f t="shared" si="2"/>
        <v>0.19244929867555416</v>
      </c>
    </row>
    <row r="25" spans="1:5" ht="15" customHeight="1">
      <c r="A25" s="176" t="s">
        <v>237</v>
      </c>
      <c r="B25" s="177">
        <v>558.8605699999999</v>
      </c>
      <c r="C25" s="177">
        <v>510.19259000000005</v>
      </c>
      <c r="D25" s="55">
        <f>(C25/B25-1)*100</f>
        <v>-8.708429725145916</v>
      </c>
      <c r="E25" s="55">
        <f t="shared" si="2"/>
        <v>0.16736507275738258</v>
      </c>
    </row>
    <row r="26" spans="1:5" ht="15" customHeight="1">
      <c r="A26" s="176" t="s">
        <v>219</v>
      </c>
      <c r="B26" s="177">
        <v>454.85076000000004</v>
      </c>
      <c r="C26" s="177">
        <v>502.19041999999996</v>
      </c>
      <c r="D26" s="55">
        <f>(C26/B26-1)*100</f>
        <v>10.407734616074936</v>
      </c>
      <c r="E26" s="55">
        <f t="shared" si="2"/>
        <v>0.16474001745372369</v>
      </c>
    </row>
    <row r="27" spans="1:5" ht="15" customHeight="1">
      <c r="A27" s="176" t="s">
        <v>223</v>
      </c>
      <c r="B27" s="177">
        <v>355.21840000000003</v>
      </c>
      <c r="C27" s="177">
        <v>362.77540000000005</v>
      </c>
      <c r="D27" s="55">
        <f>(C27/B27-1)*100</f>
        <v>2.1274235794091823</v>
      </c>
      <c r="E27" s="55">
        <f t="shared" si="2"/>
        <v>0.1190059056239695</v>
      </c>
    </row>
    <row r="28" spans="1:5" ht="15" customHeight="1">
      <c r="A28" s="176" t="s">
        <v>225</v>
      </c>
      <c r="B28" s="177">
        <v>178.04269</v>
      </c>
      <c r="C28" s="177">
        <v>335.86599</v>
      </c>
      <c r="D28" s="55">
        <f aca="true" t="shared" si="3" ref="D28:D38">(C28/B28-1)*100</f>
        <v>88.6435157770308</v>
      </c>
      <c r="E28" s="55">
        <f aca="true" t="shared" si="4" ref="E28:E44">C28/$C$49*100</f>
        <v>0.11017846388768665</v>
      </c>
    </row>
    <row r="29" spans="1:5" ht="15" customHeight="1">
      <c r="A29" s="176" t="s">
        <v>252</v>
      </c>
      <c r="B29" s="177">
        <v>53.42836</v>
      </c>
      <c r="C29" s="177">
        <v>147.5061</v>
      </c>
      <c r="D29" s="55">
        <f t="shared" si="3"/>
        <v>176.08202834599456</v>
      </c>
      <c r="E29" s="55">
        <f t="shared" si="4"/>
        <v>0.04838833343043604</v>
      </c>
    </row>
    <row r="30" spans="1:5" ht="15" customHeight="1">
      <c r="A30" s="176" t="s">
        <v>255</v>
      </c>
      <c r="B30" s="177">
        <v>26.65174</v>
      </c>
      <c r="C30" s="177">
        <v>28.080209999999997</v>
      </c>
      <c r="D30" s="55">
        <f t="shared" si="3"/>
        <v>5.359762627130515</v>
      </c>
      <c r="E30" s="55">
        <f t="shared" si="4"/>
        <v>0.009211514400263203</v>
      </c>
    </row>
    <row r="31" spans="1:5" ht="15" customHeight="1">
      <c r="A31" s="176" t="s">
        <v>297</v>
      </c>
      <c r="B31" s="177">
        <v>29.998150000000003</v>
      </c>
      <c r="C31" s="177">
        <v>27.85622</v>
      </c>
      <c r="D31" s="55">
        <f t="shared" si="3"/>
        <v>-7.140206979430408</v>
      </c>
      <c r="E31" s="55">
        <f t="shared" si="4"/>
        <v>0.009138036064078578</v>
      </c>
    </row>
    <row r="32" spans="1:5" ht="15" customHeight="1">
      <c r="A32" s="176" t="s">
        <v>286</v>
      </c>
      <c r="B32" s="177">
        <v>0</v>
      </c>
      <c r="C32" s="177">
        <v>21.90202</v>
      </c>
      <c r="D32" s="55"/>
      <c r="E32" s="55">
        <f t="shared" si="4"/>
        <v>0.007184802842459252</v>
      </c>
    </row>
    <row r="33" spans="1:5" ht="15" customHeight="1">
      <c r="A33" s="176" t="s">
        <v>95</v>
      </c>
      <c r="B33" s="177">
        <v>6.902399999999999</v>
      </c>
      <c r="C33" s="177">
        <v>12.09526</v>
      </c>
      <c r="D33" s="55">
        <f t="shared" si="3"/>
        <v>75.23267269355588</v>
      </c>
      <c r="E33" s="55">
        <f t="shared" si="4"/>
        <v>0.0039677645453836535</v>
      </c>
    </row>
    <row r="34" spans="1:5" ht="15" customHeight="1">
      <c r="A34" s="176" t="s">
        <v>230</v>
      </c>
      <c r="B34" s="177">
        <v>0.05898</v>
      </c>
      <c r="C34" s="177">
        <v>5.96688</v>
      </c>
      <c r="D34" s="55">
        <f t="shared" si="3"/>
        <v>10016.78535096643</v>
      </c>
      <c r="E34" s="55">
        <f t="shared" si="4"/>
        <v>0.001957392805988364</v>
      </c>
    </row>
    <row r="35" spans="1:5" ht="15" customHeight="1">
      <c r="A35" s="176" t="s">
        <v>289</v>
      </c>
      <c r="B35" s="177">
        <v>2.51317</v>
      </c>
      <c r="C35" s="177">
        <v>5.57058</v>
      </c>
      <c r="D35" s="55">
        <f t="shared" si="3"/>
        <v>121.6555187273443</v>
      </c>
      <c r="E35" s="55">
        <f t="shared" si="4"/>
        <v>0.001827389392309324</v>
      </c>
    </row>
    <row r="36" spans="1:5" ht="15" customHeight="1">
      <c r="A36" s="176" t="s">
        <v>274</v>
      </c>
      <c r="B36" s="177">
        <v>2.139</v>
      </c>
      <c r="C36" s="177">
        <v>4.425680000000001</v>
      </c>
      <c r="D36" s="55">
        <f t="shared" si="3"/>
        <v>106.90416082281446</v>
      </c>
      <c r="E36" s="55">
        <f t="shared" si="4"/>
        <v>0.0014518130402499435</v>
      </c>
    </row>
    <row r="37" spans="1:5" ht="15" customHeight="1">
      <c r="A37" s="176" t="s">
        <v>314</v>
      </c>
      <c r="B37" s="177">
        <v>0</v>
      </c>
      <c r="C37" s="177">
        <v>3.59708</v>
      </c>
      <c r="D37" s="55"/>
      <c r="E37" s="55">
        <f t="shared" si="4"/>
        <v>0.0011799966673646232</v>
      </c>
    </row>
    <row r="38" spans="1:5" ht="15" customHeight="1">
      <c r="A38" s="176" t="s">
        <v>254</v>
      </c>
      <c r="B38" s="177">
        <v>0.51724</v>
      </c>
      <c r="C38" s="177">
        <v>2.7260500000000003</v>
      </c>
      <c r="D38" s="55">
        <f t="shared" si="3"/>
        <v>427.0377387673034</v>
      </c>
      <c r="E38" s="55">
        <f t="shared" si="4"/>
        <v>0.0008942614329037252</v>
      </c>
    </row>
    <row r="39" spans="1:5" ht="15" customHeight="1">
      <c r="A39" s="176" t="s">
        <v>303</v>
      </c>
      <c r="B39" s="177">
        <v>0</v>
      </c>
      <c r="C39" s="177">
        <v>2.51585</v>
      </c>
      <c r="D39" s="55"/>
      <c r="E39" s="55">
        <f t="shared" si="4"/>
        <v>0.0008253068087418926</v>
      </c>
    </row>
    <row r="40" spans="1:5" ht="15" customHeight="1">
      <c r="A40" s="176" t="s">
        <v>92</v>
      </c>
      <c r="B40" s="177">
        <v>0.46088999999999997</v>
      </c>
      <c r="C40" s="177">
        <v>1.64514</v>
      </c>
      <c r="D40" s="55"/>
      <c r="E40" s="55">
        <f t="shared" si="4"/>
        <v>0.0005396765480190144</v>
      </c>
    </row>
    <row r="41" spans="1:5" ht="15" customHeight="1">
      <c r="A41" s="176" t="s">
        <v>309</v>
      </c>
      <c r="B41" s="177">
        <v>0</v>
      </c>
      <c r="C41" s="177">
        <v>0.9216599999999999</v>
      </c>
      <c r="D41" s="55"/>
      <c r="E41" s="55">
        <f>C41/$C$49*100</f>
        <v>0.0003023440480732368</v>
      </c>
    </row>
    <row r="42" spans="1:5" ht="15" customHeight="1">
      <c r="A42" s="176" t="s">
        <v>96</v>
      </c>
      <c r="B42" s="177">
        <v>0.26100999999999996</v>
      </c>
      <c r="C42" s="177">
        <v>0.23253000000000001</v>
      </c>
      <c r="D42" s="55"/>
      <c r="E42" s="55">
        <f t="shared" si="4"/>
        <v>7.627982281803459E-05</v>
      </c>
    </row>
    <row r="43" spans="1:5" ht="15" customHeight="1">
      <c r="A43" s="176" t="s">
        <v>287</v>
      </c>
      <c r="B43" s="177">
        <v>0.29818</v>
      </c>
      <c r="C43" s="177">
        <v>0.15955000000000003</v>
      </c>
      <c r="D43" s="55"/>
      <c r="E43" s="55">
        <f t="shared" si="4"/>
        <v>5.2339249690867505E-05</v>
      </c>
    </row>
    <row r="44" spans="1:5" ht="15" customHeight="1">
      <c r="A44" s="176" t="s">
        <v>330</v>
      </c>
      <c r="B44" s="177">
        <v>0</v>
      </c>
      <c r="C44" s="177">
        <v>0.07171</v>
      </c>
      <c r="D44" s="55"/>
      <c r="E44" s="55">
        <f t="shared" si="4"/>
        <v>2.3523958604400548E-05</v>
      </c>
    </row>
    <row r="45" spans="1:5" ht="15" customHeight="1">
      <c r="A45" s="176" t="s">
        <v>228</v>
      </c>
      <c r="B45" s="177">
        <v>0.16175</v>
      </c>
      <c r="C45" s="177">
        <v>0</v>
      </c>
      <c r="D45" s="55"/>
      <c r="E45" s="55"/>
    </row>
    <row r="46" spans="1:5" ht="15" customHeight="1">
      <c r="A46" s="176" t="s">
        <v>293</v>
      </c>
      <c r="B46" s="177">
        <v>0.35416000000000003</v>
      </c>
      <c r="C46" s="177">
        <v>0</v>
      </c>
      <c r="D46" s="55"/>
      <c r="E46" s="55"/>
    </row>
    <row r="47" spans="1:5" ht="15" customHeight="1">
      <c r="A47" s="176" t="s">
        <v>317</v>
      </c>
      <c r="B47" s="177">
        <v>0.30394</v>
      </c>
      <c r="C47" s="177">
        <v>0</v>
      </c>
      <c r="D47" s="55"/>
      <c r="E47" s="55"/>
    </row>
    <row r="48" spans="1:5" ht="15" customHeight="1">
      <c r="A48" s="176" t="s">
        <v>288</v>
      </c>
      <c r="B48" s="177">
        <v>0.30949</v>
      </c>
      <c r="C48" s="177">
        <v>0</v>
      </c>
      <c r="D48" s="55"/>
      <c r="E48" s="55"/>
    </row>
    <row r="49" spans="1:5" ht="15" customHeight="1">
      <c r="A49" s="24" t="s">
        <v>77</v>
      </c>
      <c r="B49" s="28">
        <f>SUM(B7:B48)</f>
        <v>190107.06677000003</v>
      </c>
      <c r="C49" s="28">
        <f>SUM(C7:C48)</f>
        <v>304838.1490799998</v>
      </c>
      <c r="D49" s="55">
        <f>(C49/B49-1)*100</f>
        <v>60.35077194095395</v>
      </c>
      <c r="E49" s="55">
        <f>C49/$C$49*100</f>
        <v>100</v>
      </c>
    </row>
    <row r="50" spans="1:5" ht="15" customHeight="1">
      <c r="A50" s="47" t="s">
        <v>193</v>
      </c>
      <c r="B50" s="53"/>
      <c r="C50" s="53"/>
      <c r="D50" s="53"/>
      <c r="E50" s="54"/>
    </row>
    <row r="51" spans="1:5" ht="15" customHeight="1">
      <c r="A51" s="47" t="s">
        <v>212</v>
      </c>
      <c r="B51" s="53"/>
      <c r="C51" s="53"/>
      <c r="D51" s="53"/>
      <c r="E51" s="54"/>
    </row>
    <row r="52" ht="15" customHeight="1"/>
    <row r="53" ht="15" customHeight="1"/>
    <row r="54" ht="15" customHeight="1">
      <c r="B54" s="29"/>
    </row>
    <row r="55" ht="15" customHeight="1">
      <c r="C55" s="145"/>
    </row>
    <row r="56" ht="15" customHeight="1"/>
    <row r="57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scale="95" r:id="rId1"/>
  <ignoredErrors>
    <ignoredError sqref="B49:C49" formulaRange="1"/>
    <ignoredError sqref="E27:E41 E42:E44 E49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A6" sqref="A6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4.0859375" style="10" bestFit="1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8" t="s">
        <v>175</v>
      </c>
      <c r="B1" s="218"/>
      <c r="C1" s="218"/>
      <c r="D1" s="218"/>
      <c r="E1" s="218"/>
      <c r="F1" s="218"/>
      <c r="G1" s="218"/>
      <c r="H1" s="218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21" t="s">
        <v>5</v>
      </c>
      <c r="B3" s="221"/>
      <c r="C3" s="221"/>
      <c r="D3" s="221"/>
      <c r="E3" s="221"/>
      <c r="F3" s="221"/>
      <c r="G3" s="221"/>
      <c r="H3" s="221"/>
    </row>
    <row r="4" spans="1:8" ht="15" customHeight="1">
      <c r="A4" s="226" t="s">
        <v>329</v>
      </c>
      <c r="B4" s="226"/>
      <c r="C4" s="226"/>
      <c r="D4" s="226"/>
      <c r="E4" s="226"/>
      <c r="F4" s="226"/>
      <c r="G4" s="226"/>
      <c r="H4" s="226"/>
    </row>
    <row r="5" spans="1:8" ht="15" customHeight="1">
      <c r="A5" s="36" t="s">
        <v>98</v>
      </c>
      <c r="B5" s="222" t="s">
        <v>99</v>
      </c>
      <c r="C5" s="221" t="s">
        <v>100</v>
      </c>
      <c r="D5" s="221"/>
      <c r="E5" s="36" t="s">
        <v>63</v>
      </c>
      <c r="F5" s="221" t="s">
        <v>204</v>
      </c>
      <c r="G5" s="221"/>
      <c r="H5" s="36" t="s">
        <v>63</v>
      </c>
    </row>
    <row r="6" spans="1:14" ht="15" customHeight="1">
      <c r="A6" s="50" t="s">
        <v>101</v>
      </c>
      <c r="B6" s="225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185</v>
      </c>
      <c r="C7" s="158">
        <v>49.29618</v>
      </c>
      <c r="D7" s="158">
        <v>660.0029000000001</v>
      </c>
      <c r="E7" s="118">
        <f aca="true" t="shared" si="0" ref="E7:E44">(D7/C7-1)*100</f>
        <v>1238.8520165254185</v>
      </c>
      <c r="F7" s="158">
        <v>30.26202</v>
      </c>
      <c r="G7" s="158">
        <v>570.04888</v>
      </c>
      <c r="H7" s="118">
        <f aca="true" t="shared" si="1" ref="H7:H44">(G7/F7-1)*100</f>
        <v>1783.7106049100491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1" t="s">
        <v>258</v>
      </c>
      <c r="C8" s="144">
        <v>52.6641869</v>
      </c>
      <c r="D8" s="144">
        <v>565.9335477</v>
      </c>
      <c r="E8" s="60">
        <f t="shared" si="0"/>
        <v>974.6079660825447</v>
      </c>
      <c r="F8" s="144">
        <v>36.10172</v>
      </c>
      <c r="G8" s="144">
        <v>319.74123</v>
      </c>
      <c r="H8" s="60">
        <f t="shared" si="1"/>
        <v>785.6675803812117</v>
      </c>
      <c r="J8" s="29"/>
      <c r="K8" s="29"/>
      <c r="L8" s="29"/>
      <c r="M8" s="29"/>
      <c r="N8" s="29"/>
    </row>
    <row r="9" spans="1:14" ht="15" customHeight="1">
      <c r="A9" s="59">
        <v>4013000</v>
      </c>
      <c r="B9" s="10" t="s">
        <v>187</v>
      </c>
      <c r="C9" s="144">
        <v>72.93262</v>
      </c>
      <c r="D9" s="144">
        <v>44.8117995</v>
      </c>
      <c r="E9" s="60">
        <f t="shared" si="0"/>
        <v>-38.557260797706164</v>
      </c>
      <c r="F9" s="144">
        <v>21.87506</v>
      </c>
      <c r="G9" s="144">
        <v>98.02714</v>
      </c>
      <c r="H9" s="60">
        <f t="shared" si="1"/>
        <v>348.1228394344975</v>
      </c>
      <c r="J9" s="29"/>
      <c r="K9" s="29"/>
      <c r="L9" s="29"/>
      <c r="M9" s="29"/>
      <c r="N9" s="29"/>
    </row>
    <row r="10" spans="1:15" ht="15" customHeight="1">
      <c r="A10" s="59">
        <v>4021000</v>
      </c>
      <c r="B10" s="10" t="s">
        <v>244</v>
      </c>
      <c r="C10" s="144">
        <v>11134.0717555</v>
      </c>
      <c r="D10" s="144">
        <v>14851.4226656</v>
      </c>
      <c r="E10" s="60">
        <f t="shared" si="0"/>
        <v>33.38716501682062</v>
      </c>
      <c r="F10" s="144">
        <v>24080.37871</v>
      </c>
      <c r="G10" s="144">
        <v>32682.68605</v>
      </c>
      <c r="H10" s="60">
        <f t="shared" si="1"/>
        <v>35.723305864901825</v>
      </c>
      <c r="K10" s="29"/>
      <c r="L10" s="29"/>
      <c r="M10" s="29"/>
      <c r="N10" s="29"/>
      <c r="O10" s="29"/>
    </row>
    <row r="11" spans="1:14" ht="15" customHeight="1">
      <c r="A11" s="59">
        <v>4022111</v>
      </c>
      <c r="B11" s="10" t="s">
        <v>294</v>
      </c>
      <c r="C11" s="144">
        <v>46.2717162</v>
      </c>
      <c r="D11" s="144">
        <v>0.0249615</v>
      </c>
      <c r="E11" s="60">
        <f t="shared" si="0"/>
        <v>-99.94605451872131</v>
      </c>
      <c r="F11" s="144">
        <v>90.78253</v>
      </c>
      <c r="G11" s="144">
        <v>5.368060000000001</v>
      </c>
      <c r="H11" s="60">
        <f t="shared" si="1"/>
        <v>-94.08690196230486</v>
      </c>
      <c r="I11" s="29"/>
      <c r="J11" s="29"/>
      <c r="K11" s="29"/>
      <c r="L11" s="29"/>
      <c r="M11" s="29"/>
      <c r="N11" s="29"/>
    </row>
    <row r="12" spans="1:14" ht="15" customHeight="1">
      <c r="A12" s="59">
        <v>4022112</v>
      </c>
      <c r="B12" s="10" t="s">
        <v>256</v>
      </c>
      <c r="C12" s="144">
        <v>0.001</v>
      </c>
      <c r="D12" s="144">
        <v>19.1</v>
      </c>
      <c r="E12" s="60"/>
      <c r="F12" s="144">
        <v>0.05525</v>
      </c>
      <c r="G12" s="144">
        <v>46.031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4022114</v>
      </c>
      <c r="B13" s="10" t="s">
        <v>298</v>
      </c>
      <c r="C13" s="144">
        <v>2.7</v>
      </c>
      <c r="D13" s="144">
        <v>0</v>
      </c>
      <c r="E13" s="60"/>
      <c r="F13" s="144">
        <v>12.47215</v>
      </c>
      <c r="G13" s="144">
        <v>0</v>
      </c>
      <c r="H13" s="60"/>
      <c r="J13" s="29"/>
      <c r="K13" s="29"/>
      <c r="L13" s="29"/>
      <c r="M13" s="29"/>
      <c r="N13" s="29"/>
    </row>
    <row r="14" spans="1:14" ht="15" customHeight="1">
      <c r="A14" s="59">
        <v>4022116</v>
      </c>
      <c r="B14" s="10" t="s">
        <v>257</v>
      </c>
      <c r="C14" s="144">
        <v>0.5587770000000001</v>
      </c>
      <c r="D14" s="144">
        <v>2.0503923</v>
      </c>
      <c r="E14" s="60">
        <f t="shared" si="0"/>
        <v>266.9428591370081</v>
      </c>
      <c r="F14" s="144">
        <v>14.93674</v>
      </c>
      <c r="G14" s="144">
        <v>31.481740000000002</v>
      </c>
      <c r="H14" s="60">
        <f t="shared" si="1"/>
        <v>110.76714196002611</v>
      </c>
      <c r="J14" s="29"/>
      <c r="K14" s="29"/>
      <c r="L14" s="29"/>
      <c r="M14" s="29"/>
      <c r="N14" s="29"/>
    </row>
    <row r="15" spans="1:14" ht="15" customHeight="1">
      <c r="A15" s="59">
        <v>4022117</v>
      </c>
      <c r="B15" s="10" t="s">
        <v>318</v>
      </c>
      <c r="C15" s="144">
        <v>0</v>
      </c>
      <c r="D15" s="144">
        <v>27</v>
      </c>
      <c r="E15" s="60"/>
      <c r="F15" s="144">
        <v>0</v>
      </c>
      <c r="G15" s="144">
        <v>90.63045</v>
      </c>
      <c r="H15" s="60"/>
      <c r="J15" s="29"/>
      <c r="K15" s="29"/>
      <c r="L15" s="29"/>
      <c r="M15" s="29"/>
      <c r="N15" s="29"/>
    </row>
    <row r="16" spans="1:14" ht="15" customHeight="1">
      <c r="A16" s="59">
        <v>4022118</v>
      </c>
      <c r="B16" s="10" t="s">
        <v>184</v>
      </c>
      <c r="C16" s="144">
        <v>5934.3460862</v>
      </c>
      <c r="D16" s="144">
        <v>10297.189419600001</v>
      </c>
      <c r="E16" s="60">
        <f t="shared" si="0"/>
        <v>73.51851863755566</v>
      </c>
      <c r="F16" s="144">
        <v>15196.48523</v>
      </c>
      <c r="G16" s="144">
        <v>30383.501969999998</v>
      </c>
      <c r="H16" s="60">
        <f t="shared" si="1"/>
        <v>99.93769289505634</v>
      </c>
      <c r="J16" s="29"/>
      <c r="K16" s="29"/>
      <c r="L16" s="29"/>
      <c r="M16" s="29"/>
      <c r="N16" s="29"/>
    </row>
    <row r="17" spans="1:14" ht="15" customHeight="1">
      <c r="A17" s="164">
        <v>4022120</v>
      </c>
      <c r="B17" s="165" t="s">
        <v>192</v>
      </c>
      <c r="C17" s="144">
        <v>0.496</v>
      </c>
      <c r="D17" s="144">
        <v>1.04692</v>
      </c>
      <c r="E17" s="60">
        <f t="shared" si="0"/>
        <v>111.0725806451613</v>
      </c>
      <c r="F17" s="144">
        <v>3.32429</v>
      </c>
      <c r="G17" s="144">
        <v>6.79261</v>
      </c>
      <c r="H17" s="60">
        <f t="shared" si="1"/>
        <v>104.33265449163582</v>
      </c>
      <c r="J17" s="29"/>
      <c r="K17" s="29"/>
      <c r="L17" s="29"/>
      <c r="M17" s="29"/>
      <c r="N17" s="29"/>
    </row>
    <row r="18" spans="1:14" ht="15" customHeight="1">
      <c r="A18" s="164">
        <v>4022911</v>
      </c>
      <c r="B18" s="165" t="s">
        <v>315</v>
      </c>
      <c r="C18" s="144">
        <v>0</v>
      </c>
      <c r="D18" s="144">
        <v>14.36364</v>
      </c>
      <c r="E18" s="60"/>
      <c r="F18" s="144">
        <v>0</v>
      </c>
      <c r="G18" s="144">
        <v>15.551200000000001</v>
      </c>
      <c r="H18" s="60"/>
      <c r="J18" s="29"/>
      <c r="K18" s="29"/>
      <c r="L18" s="29"/>
      <c r="M18" s="29"/>
      <c r="N18" s="29"/>
    </row>
    <row r="19" spans="1:14" ht="15" customHeight="1">
      <c r="A19" s="164">
        <v>4022915</v>
      </c>
      <c r="B19" s="165" t="s">
        <v>331</v>
      </c>
      <c r="C19" s="144">
        <v>1.68</v>
      </c>
      <c r="D19" s="144">
        <v>0</v>
      </c>
      <c r="E19" s="60"/>
      <c r="F19" s="144">
        <v>5.70613</v>
      </c>
      <c r="G19" s="144">
        <v>0</v>
      </c>
      <c r="H19" s="60"/>
      <c r="J19" s="29"/>
      <c r="K19" s="29"/>
      <c r="L19" s="29"/>
      <c r="M19" s="29"/>
      <c r="N19" s="29"/>
    </row>
    <row r="20" spans="1:14" ht="15" customHeight="1">
      <c r="A20" s="164">
        <v>4022916</v>
      </c>
      <c r="B20" s="165" t="s">
        <v>239</v>
      </c>
      <c r="C20" s="144">
        <v>0.054</v>
      </c>
      <c r="D20" s="144">
        <v>0</v>
      </c>
      <c r="E20" s="60"/>
      <c r="F20" s="144">
        <v>0.5767100000000001</v>
      </c>
      <c r="G20" s="144">
        <v>0</v>
      </c>
      <c r="H20" s="60"/>
      <c r="J20" s="29"/>
      <c r="K20" s="29"/>
      <c r="L20" s="29"/>
      <c r="M20" s="29"/>
      <c r="N20" s="29"/>
    </row>
    <row r="21" spans="1:8" ht="15" customHeight="1">
      <c r="A21" s="164">
        <v>4022917</v>
      </c>
      <c r="B21" s="165" t="s">
        <v>250</v>
      </c>
      <c r="C21" s="144">
        <v>0.054</v>
      </c>
      <c r="D21" s="144">
        <v>0</v>
      </c>
      <c r="E21" s="60"/>
      <c r="F21" s="144">
        <v>0.65413</v>
      </c>
      <c r="G21" s="144">
        <v>0</v>
      </c>
      <c r="H21" s="60"/>
    </row>
    <row r="22" spans="1:8" ht="15" customHeight="1">
      <c r="A22" s="164">
        <v>4022918</v>
      </c>
      <c r="B22" s="208" t="s">
        <v>299</v>
      </c>
      <c r="C22" s="144">
        <v>0.400128</v>
      </c>
      <c r="D22" s="144">
        <v>178.4481923</v>
      </c>
      <c r="E22" s="60"/>
      <c r="F22" s="144">
        <v>0.38097000000000003</v>
      </c>
      <c r="G22" s="144">
        <v>584.6256500000001</v>
      </c>
      <c r="H22" s="60"/>
    </row>
    <row r="23" spans="1:14" ht="15" customHeight="1">
      <c r="A23" s="59">
        <v>4029110</v>
      </c>
      <c r="B23" s="10" t="s">
        <v>245</v>
      </c>
      <c r="C23" s="144">
        <v>2367.9204074</v>
      </c>
      <c r="D23" s="144">
        <v>2911.4238746</v>
      </c>
      <c r="E23" s="60">
        <f t="shared" si="0"/>
        <v>22.952776009763443</v>
      </c>
      <c r="F23" s="144">
        <v>2607.28915</v>
      </c>
      <c r="G23" s="144">
        <v>3390.28688</v>
      </c>
      <c r="H23" s="60">
        <f t="shared" si="1"/>
        <v>30.031104528625075</v>
      </c>
      <c r="J23" s="29"/>
      <c r="K23" s="29"/>
      <c r="L23" s="29"/>
      <c r="M23" s="29"/>
      <c r="N23" s="29"/>
    </row>
    <row r="24" spans="1:8" ht="15" customHeight="1">
      <c r="A24" s="59">
        <v>4029910</v>
      </c>
      <c r="B24" s="10" t="s">
        <v>81</v>
      </c>
      <c r="C24" s="144">
        <v>364.1439177</v>
      </c>
      <c r="D24" s="144">
        <v>1446.6486621000001</v>
      </c>
      <c r="E24" s="60">
        <f t="shared" si="0"/>
        <v>297.27387765730083</v>
      </c>
      <c r="F24" s="144">
        <v>476.84105999999997</v>
      </c>
      <c r="G24" s="144">
        <v>2140.87014</v>
      </c>
      <c r="H24" s="60">
        <f t="shared" si="1"/>
        <v>348.9693358201998</v>
      </c>
    </row>
    <row r="25" spans="1:10" ht="15" customHeight="1">
      <c r="A25" s="59">
        <v>4029990</v>
      </c>
      <c r="B25" s="10" t="s">
        <v>188</v>
      </c>
      <c r="C25" s="144">
        <v>110.4688535</v>
      </c>
      <c r="D25" s="144">
        <v>279.94484220000004</v>
      </c>
      <c r="E25" s="60">
        <f t="shared" si="0"/>
        <v>153.41517842402524</v>
      </c>
      <c r="F25" s="144">
        <v>177.26629</v>
      </c>
      <c r="G25" s="144">
        <v>297.82306</v>
      </c>
      <c r="H25" s="60">
        <f t="shared" si="1"/>
        <v>68.00885267018337</v>
      </c>
      <c r="J25" s="29"/>
    </row>
    <row r="26" spans="1:10" ht="15" customHeight="1">
      <c r="A26" s="59">
        <v>4031000</v>
      </c>
      <c r="B26" s="10" t="s">
        <v>79</v>
      </c>
      <c r="C26" s="144">
        <v>137.406277</v>
      </c>
      <c r="D26" s="144">
        <v>148.3452556</v>
      </c>
      <c r="E26" s="60">
        <f t="shared" si="0"/>
        <v>7.96104722348312</v>
      </c>
      <c r="F26" s="144">
        <v>138.89473999999998</v>
      </c>
      <c r="G26" s="144">
        <v>208.29785</v>
      </c>
      <c r="H26" s="60">
        <f t="shared" si="1"/>
        <v>49.968134142444875</v>
      </c>
      <c r="J26" s="29"/>
    </row>
    <row r="27" spans="1:14" ht="15" customHeight="1">
      <c r="A27" s="59">
        <v>4039000</v>
      </c>
      <c r="B27" s="10" t="s">
        <v>182</v>
      </c>
      <c r="C27" s="144">
        <v>40.494869200000004</v>
      </c>
      <c r="D27" s="144">
        <v>166.4861831</v>
      </c>
      <c r="E27" s="60">
        <f t="shared" si="0"/>
        <v>311.1290797798157</v>
      </c>
      <c r="F27" s="144">
        <v>89.77183000000001</v>
      </c>
      <c r="G27" s="144">
        <v>360.49159000000003</v>
      </c>
      <c r="H27" s="60">
        <f t="shared" si="1"/>
        <v>301.5642657613196</v>
      </c>
      <c r="J27" s="29"/>
      <c r="K27" s="29"/>
      <c r="L27" s="29"/>
      <c r="M27" s="29"/>
      <c r="N27" s="29"/>
    </row>
    <row r="28" spans="1:14" ht="15" customHeight="1">
      <c r="A28" s="59">
        <v>4041000</v>
      </c>
      <c r="B28" s="10" t="s">
        <v>102</v>
      </c>
      <c r="C28" s="144">
        <v>2898.3429173</v>
      </c>
      <c r="D28" s="144">
        <v>4844.3898794</v>
      </c>
      <c r="E28" s="60">
        <f t="shared" si="0"/>
        <v>67.14343394234636</v>
      </c>
      <c r="F28" s="144">
        <v>3096.62202</v>
      </c>
      <c r="G28" s="144">
        <v>6616.0350499999995</v>
      </c>
      <c r="H28" s="60">
        <f t="shared" si="1"/>
        <v>113.65329727907833</v>
      </c>
      <c r="J28" s="29"/>
      <c r="K28" s="29"/>
      <c r="L28" s="29"/>
      <c r="M28" s="29"/>
      <c r="N28" s="29"/>
    </row>
    <row r="29" spans="1:10" ht="15" customHeight="1">
      <c r="A29" s="137">
        <v>4049000</v>
      </c>
      <c r="B29" s="10" t="s">
        <v>176</v>
      </c>
      <c r="C29" s="144">
        <v>830.6053212999999</v>
      </c>
      <c r="D29" s="144">
        <v>770.2335</v>
      </c>
      <c r="E29" s="60">
        <f t="shared" si="0"/>
        <v>-7.2684125362344805</v>
      </c>
      <c r="F29" s="144">
        <v>3967.60491</v>
      </c>
      <c r="G29" s="144">
        <v>3706.5759</v>
      </c>
      <c r="H29" s="60">
        <f t="shared" si="1"/>
        <v>-6.579007132038262</v>
      </c>
      <c r="J29" s="29"/>
    </row>
    <row r="30" spans="1:8" ht="15" customHeight="1">
      <c r="A30" s="59">
        <v>4051000</v>
      </c>
      <c r="B30" s="10" t="s">
        <v>103</v>
      </c>
      <c r="C30" s="144">
        <v>5148.973155500001</v>
      </c>
      <c r="D30" s="144">
        <v>6058.519959200001</v>
      </c>
      <c r="E30" s="60">
        <f t="shared" si="0"/>
        <v>17.664625086041585</v>
      </c>
      <c r="F30" s="144">
        <v>15988.09381</v>
      </c>
      <c r="G30" s="144">
        <v>28631.908339999998</v>
      </c>
      <c r="H30" s="60">
        <f t="shared" si="1"/>
        <v>79.08268915767638</v>
      </c>
    </row>
    <row r="31" spans="1:8" ht="15" customHeight="1">
      <c r="A31" s="59">
        <v>4052000</v>
      </c>
      <c r="B31" s="10" t="s">
        <v>262</v>
      </c>
      <c r="C31" s="144">
        <v>15.0867885</v>
      </c>
      <c r="D31" s="144">
        <v>96.86235</v>
      </c>
      <c r="E31" s="60">
        <f t="shared" si="0"/>
        <v>542.0342540097251</v>
      </c>
      <c r="F31" s="144">
        <v>69.11528999999999</v>
      </c>
      <c r="G31" s="144">
        <v>536.4956099999999</v>
      </c>
      <c r="H31" s="60">
        <f t="shared" si="1"/>
        <v>676.2328856610455</v>
      </c>
    </row>
    <row r="32" spans="1:8" ht="15" customHeight="1">
      <c r="A32" s="59">
        <v>4059000</v>
      </c>
      <c r="B32" s="10" t="s">
        <v>290</v>
      </c>
      <c r="C32" s="144">
        <v>5.15175</v>
      </c>
      <c r="D32" s="144">
        <v>2.69244</v>
      </c>
      <c r="E32" s="60">
        <f t="shared" si="0"/>
        <v>-47.73737079633135</v>
      </c>
      <c r="F32" s="144">
        <v>22.86695</v>
      </c>
      <c r="G32" s="144">
        <v>21.90202</v>
      </c>
      <c r="H32" s="60">
        <f t="shared" si="1"/>
        <v>-4.219758209993019</v>
      </c>
    </row>
    <row r="33" spans="1:8" ht="15" customHeight="1">
      <c r="A33" s="59"/>
      <c r="C33" s="26"/>
      <c r="D33" s="26"/>
      <c r="E33" s="60"/>
      <c r="F33" s="26"/>
      <c r="G33" s="26"/>
      <c r="H33" s="60"/>
    </row>
    <row r="34" spans="1:8" ht="15" customHeight="1">
      <c r="A34" s="59">
        <v>4061000</v>
      </c>
      <c r="B34" s="10" t="s">
        <v>190</v>
      </c>
      <c r="C34" s="178">
        <v>9305.907506200001</v>
      </c>
      <c r="D34" s="178">
        <v>11306.084490700001</v>
      </c>
      <c r="E34" s="60">
        <f t="shared" si="0"/>
        <v>21.49362631390217</v>
      </c>
      <c r="F34" s="178">
        <v>35949.95712</v>
      </c>
      <c r="G34" s="178">
        <v>45919.14801</v>
      </c>
      <c r="H34" s="60">
        <f t="shared" si="1"/>
        <v>27.73074487049625</v>
      </c>
    </row>
    <row r="35" spans="1:8" ht="15" customHeight="1">
      <c r="A35" s="59">
        <v>4062000</v>
      </c>
      <c r="B35" s="10" t="s">
        <v>104</v>
      </c>
      <c r="C35" s="178">
        <v>1226.3118706</v>
      </c>
      <c r="D35" s="178">
        <v>853.2216585</v>
      </c>
      <c r="E35" s="60">
        <f t="shared" si="0"/>
        <v>-30.423762588015848</v>
      </c>
      <c r="F35" s="178">
        <v>5887.6551</v>
      </c>
      <c r="G35" s="178">
        <v>4878.19505</v>
      </c>
      <c r="H35" s="60">
        <f t="shared" si="1"/>
        <v>-17.145366582359756</v>
      </c>
    </row>
    <row r="36" spans="1:8" ht="15" customHeight="1">
      <c r="A36" s="59">
        <v>4063000</v>
      </c>
      <c r="B36" s="10" t="s">
        <v>183</v>
      </c>
      <c r="C36" s="178">
        <v>2155.804341</v>
      </c>
      <c r="D36" s="178">
        <v>1931.9378871</v>
      </c>
      <c r="E36" s="60">
        <f t="shared" si="0"/>
        <v>-10.384358619305711</v>
      </c>
      <c r="F36" s="178">
        <v>9178.43037</v>
      </c>
      <c r="G36" s="178">
        <v>9119.86528</v>
      </c>
      <c r="H36" s="60">
        <f t="shared" si="1"/>
        <v>-0.6380730434195181</v>
      </c>
    </row>
    <row r="37" spans="1:8" ht="15" customHeight="1">
      <c r="A37" s="59">
        <v>4064000</v>
      </c>
      <c r="B37" s="10" t="s">
        <v>105</v>
      </c>
      <c r="C37" s="178">
        <v>248.92640839999999</v>
      </c>
      <c r="D37" s="178">
        <v>282.03475180000004</v>
      </c>
      <c r="E37" s="60">
        <f t="shared" si="0"/>
        <v>13.300454384413186</v>
      </c>
      <c r="F37" s="178">
        <v>1802.64438</v>
      </c>
      <c r="G37" s="178">
        <v>2413.6055499999998</v>
      </c>
      <c r="H37" s="60">
        <f t="shared" si="1"/>
        <v>33.89249575670603</v>
      </c>
    </row>
    <row r="38" spans="1:8" ht="15" customHeight="1">
      <c r="A38" s="59">
        <v>4069000</v>
      </c>
      <c r="B38" s="10" t="s">
        <v>189</v>
      </c>
      <c r="C38" s="178">
        <v>17821.795598</v>
      </c>
      <c r="D38" s="178">
        <v>27674.7673605</v>
      </c>
      <c r="E38" s="60">
        <f t="shared" si="0"/>
        <v>55.28607770367271</v>
      </c>
      <c r="F38" s="178">
        <v>53756.07376</v>
      </c>
      <c r="G38" s="178">
        <v>107272.17005</v>
      </c>
      <c r="H38" s="60">
        <f t="shared" si="1"/>
        <v>99.55358073383222</v>
      </c>
    </row>
    <row r="39" spans="1:8" ht="15" customHeight="1">
      <c r="A39" s="59"/>
      <c r="B39" s="10" t="s">
        <v>164</v>
      </c>
      <c r="C39" s="26">
        <f>SUM(C34:C38)</f>
        <v>30758.745724200002</v>
      </c>
      <c r="D39" s="26">
        <f>SUM(D34:D38)</f>
        <v>42048.046148600006</v>
      </c>
      <c r="E39" s="60">
        <f t="shared" si="0"/>
        <v>36.70273334818703</v>
      </c>
      <c r="F39" s="26">
        <f>SUM(F34:F38)</f>
        <v>106574.76073</v>
      </c>
      <c r="G39" s="26">
        <f>SUM(G34:G38)</f>
        <v>169602.98394</v>
      </c>
      <c r="H39" s="60">
        <f t="shared" si="1"/>
        <v>59.13991528414291</v>
      </c>
    </row>
    <row r="40" spans="1:11" ht="15" customHeight="1">
      <c r="A40" s="59"/>
      <c r="C40" s="26"/>
      <c r="D40" s="26"/>
      <c r="E40" s="60"/>
      <c r="F40" s="26"/>
      <c r="G40" s="26"/>
      <c r="H40" s="60"/>
      <c r="K40" s="29"/>
    </row>
    <row r="41" spans="1:8" ht="15" customHeight="1">
      <c r="A41" s="59">
        <v>19011010</v>
      </c>
      <c r="B41" s="10" t="s">
        <v>186</v>
      </c>
      <c r="C41" s="178">
        <v>2669.9676357999997</v>
      </c>
      <c r="D41" s="178">
        <v>3415.6340216</v>
      </c>
      <c r="E41" s="60">
        <f t="shared" si="0"/>
        <v>27.92791851862941</v>
      </c>
      <c r="F41" s="178">
        <v>14987.04984</v>
      </c>
      <c r="G41" s="178">
        <v>21949.90589</v>
      </c>
      <c r="H41" s="60">
        <f t="shared" si="1"/>
        <v>46.459150562216344</v>
      </c>
    </row>
    <row r="42" spans="1:8" ht="15" customHeight="1">
      <c r="A42" s="59">
        <v>19019011</v>
      </c>
      <c r="B42" s="10" t="s">
        <v>106</v>
      </c>
      <c r="C42" s="178">
        <v>1107.8755532</v>
      </c>
      <c r="D42" s="178">
        <v>1041.9487603</v>
      </c>
      <c r="E42" s="60">
        <f t="shared" si="0"/>
        <v>-5.950739928286741</v>
      </c>
      <c r="F42" s="178">
        <v>2054.21897</v>
      </c>
      <c r="G42" s="178">
        <v>2199.33729</v>
      </c>
      <c r="H42" s="60">
        <f t="shared" si="1"/>
        <v>7.064403655078699</v>
      </c>
    </row>
    <row r="43" spans="1:8" ht="15" customHeight="1">
      <c r="A43" s="59">
        <v>22029931</v>
      </c>
      <c r="B43" s="10" t="s">
        <v>282</v>
      </c>
      <c r="C43" s="178">
        <v>30.5401456</v>
      </c>
      <c r="D43" s="178">
        <v>12.75631</v>
      </c>
      <c r="E43" s="60">
        <f t="shared" si="0"/>
        <v>-58.23101118417719</v>
      </c>
      <c r="F43" s="178">
        <v>138.59365</v>
      </c>
      <c r="G43" s="178">
        <v>65.50713999999999</v>
      </c>
      <c r="H43" s="60">
        <f t="shared" si="1"/>
        <v>-52.73438573845195</v>
      </c>
    </row>
    <row r="44" spans="1:11" ht="15" customHeight="1">
      <c r="A44" s="59">
        <v>22029932</v>
      </c>
      <c r="B44" s="10" t="s">
        <v>283</v>
      </c>
      <c r="C44" s="178">
        <v>75.8697656</v>
      </c>
      <c r="D44" s="178">
        <v>87.85884</v>
      </c>
      <c r="E44" s="60">
        <f t="shared" si="0"/>
        <v>15.80217667101902</v>
      </c>
      <c r="F44" s="178">
        <v>224.08589</v>
      </c>
      <c r="G44" s="178">
        <v>275.24240000000003</v>
      </c>
      <c r="H44" s="60">
        <f t="shared" si="1"/>
        <v>22.828974193779004</v>
      </c>
      <c r="J44" s="29"/>
      <c r="K44" s="29"/>
    </row>
    <row r="45" spans="1:8" ht="15" customHeight="1">
      <c r="A45" s="21"/>
      <c r="B45" s="10" t="s">
        <v>107</v>
      </c>
      <c r="C45" s="28"/>
      <c r="D45" s="28"/>
      <c r="E45" s="69"/>
      <c r="F45" s="28">
        <f>SUM(F7:F44)-F39</f>
        <v>190107.06676999998</v>
      </c>
      <c r="G45" s="28">
        <f>SUM(G7:G44)-G39</f>
        <v>304838.14908</v>
      </c>
      <c r="H45" s="69">
        <f>(G45/F45-1)*100</f>
        <v>60.350771940954104</v>
      </c>
    </row>
    <row r="46" spans="1:8" ht="12">
      <c r="A46" s="47" t="s">
        <v>193</v>
      </c>
      <c r="B46" s="53"/>
      <c r="C46" s="53"/>
      <c r="D46" s="53"/>
      <c r="E46" s="53"/>
      <c r="F46" s="53"/>
      <c r="G46" s="53"/>
      <c r="H46" s="54"/>
    </row>
    <row r="47" spans="1:8" ht="12">
      <c r="A47" s="11"/>
      <c r="B47" s="11"/>
      <c r="C47" s="11"/>
      <c r="D47" s="34"/>
      <c r="E47" s="11"/>
      <c r="F47" s="224"/>
      <c r="G47" s="224"/>
      <c r="H47" s="34"/>
    </row>
    <row r="48" spans="4:8" ht="12">
      <c r="D48" s="34"/>
      <c r="E48" s="11"/>
      <c r="F48" s="34"/>
      <c r="G48" s="34"/>
      <c r="H48" s="34"/>
    </row>
    <row r="49" spans="4:8" ht="12">
      <c r="D49" s="44"/>
      <c r="E49" s="44"/>
      <c r="F49" s="44"/>
      <c r="G49" s="44"/>
      <c r="H49" s="44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44"/>
      <c r="G74" s="44"/>
      <c r="H74" s="62"/>
    </row>
    <row r="75" spans="4:8" ht="12">
      <c r="D75" s="11"/>
      <c r="E75" s="11"/>
      <c r="F75" s="44"/>
      <c r="G75" s="44"/>
      <c r="H75" s="62"/>
    </row>
    <row r="76" spans="4:8" ht="12">
      <c r="D76" s="11"/>
      <c r="E76" s="11"/>
      <c r="F76" s="44"/>
      <c r="G76" s="44"/>
      <c r="H76" s="62"/>
    </row>
    <row r="77" spans="4:8" ht="12">
      <c r="D77" s="11"/>
      <c r="E77" s="11"/>
      <c r="F77" s="44"/>
      <c r="G77" s="44"/>
      <c r="H77" s="62"/>
    </row>
    <row r="78" spans="4:8" ht="12">
      <c r="D78" s="11"/>
      <c r="E78" s="11"/>
      <c r="F78" s="44"/>
      <c r="G78" s="44"/>
      <c r="H78" s="62"/>
    </row>
    <row r="79" spans="4:8" ht="12">
      <c r="D79" s="11"/>
      <c r="E79" s="11"/>
      <c r="F79" s="44"/>
      <c r="G79" s="44"/>
      <c r="H79" s="62"/>
    </row>
    <row r="80" spans="4:8" ht="12">
      <c r="D80" s="11"/>
      <c r="E80" s="11"/>
      <c r="F80" s="44"/>
      <c r="G80" s="44"/>
      <c r="H80" s="62"/>
    </row>
    <row r="81" spans="4:8" ht="12">
      <c r="D81" s="11"/>
      <c r="E81" s="11"/>
      <c r="F81" s="11"/>
      <c r="G81" s="11"/>
      <c r="H81" s="62"/>
    </row>
  </sheetData>
  <sheetProtection/>
  <mergeCells count="7">
    <mergeCell ref="F47:G47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  <ignoredErrors>
    <ignoredError sqref="E3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A21" sqref="A21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8" t="s">
        <v>177</v>
      </c>
      <c r="B2" s="218"/>
      <c r="C2" s="218"/>
      <c r="D2" s="218"/>
    </row>
    <row r="3" spans="1:4" ht="15" customHeight="1">
      <c r="A3" s="34"/>
      <c r="B3" s="34"/>
      <c r="C3" s="34"/>
      <c r="D3" s="34"/>
    </row>
    <row r="4" spans="1:4" ht="15" customHeight="1">
      <c r="A4" s="221" t="s">
        <v>5</v>
      </c>
      <c r="B4" s="221"/>
      <c r="C4" s="221"/>
      <c r="D4" s="221"/>
    </row>
    <row r="5" spans="1:4" ht="15" customHeight="1">
      <c r="A5" s="227" t="s">
        <v>332</v>
      </c>
      <c r="B5" s="227"/>
      <c r="C5" s="227"/>
      <c r="D5" s="227"/>
    </row>
    <row r="6" spans="1:9" ht="15" customHeight="1">
      <c r="A6" s="222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5"/>
      <c r="B7" s="37" t="s">
        <v>118</v>
      </c>
      <c r="C7" s="25" t="s">
        <v>204</v>
      </c>
      <c r="D7" s="25" t="s">
        <v>203</v>
      </c>
    </row>
    <row r="8" spans="1:9" ht="15" customHeight="1">
      <c r="A8" s="38" t="s">
        <v>305</v>
      </c>
      <c r="B8" s="183">
        <v>10475.637611900002</v>
      </c>
      <c r="C8" s="183">
        <v>30968.12762</v>
      </c>
      <c r="D8" s="52">
        <f aca="true" t="shared" si="0" ref="D8:D13">C8/B8*1000</f>
        <v>2956.2045545391106</v>
      </c>
      <c r="G8" s="29"/>
      <c r="H8" s="29"/>
      <c r="I8" s="29"/>
    </row>
    <row r="9" spans="1:33" ht="15" customHeight="1">
      <c r="A9" s="21" t="s">
        <v>306</v>
      </c>
      <c r="B9" s="178">
        <v>14913.961659399998</v>
      </c>
      <c r="C9" s="178">
        <v>32871.7485</v>
      </c>
      <c r="D9" s="52">
        <f t="shared" si="0"/>
        <v>2204.092329772186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112</v>
      </c>
      <c r="B10" s="178">
        <v>5781.1095625</v>
      </c>
      <c r="C10" s="178">
        <v>10683.10254</v>
      </c>
      <c r="D10" s="52">
        <f t="shared" si="0"/>
        <v>1847.9328967050692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8">
        <v>42048.046148600006</v>
      </c>
      <c r="C11" s="178">
        <v>169602.98394</v>
      </c>
      <c r="D11" s="52">
        <f t="shared" si="0"/>
        <v>4033.5520785107146</v>
      </c>
      <c r="G11" s="29"/>
      <c r="I11" s="29"/>
    </row>
    <row r="12" spans="1:4" ht="26.25" customHeight="1">
      <c r="A12" s="139" t="s">
        <v>186</v>
      </c>
      <c r="B12" s="182">
        <v>3415.6340216</v>
      </c>
      <c r="C12" s="182">
        <v>21949.90589</v>
      </c>
      <c r="D12" s="141">
        <f t="shared" si="0"/>
        <v>6426.30497037792</v>
      </c>
    </row>
    <row r="13" spans="1:7" ht="15" customHeight="1">
      <c r="A13" s="21" t="s">
        <v>113</v>
      </c>
      <c r="B13" s="178">
        <v>13358.796461200001</v>
      </c>
      <c r="C13" s="178">
        <v>38762.28059</v>
      </c>
      <c r="D13" s="52">
        <f t="shared" si="0"/>
        <v>2901.6297016414037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89993.18546520002</v>
      </c>
      <c r="C15" s="26">
        <f>SUM(C8:C13)</f>
        <v>304838.14908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193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111</v>
      </c>
      <c r="AG21" s="29">
        <f aca="true" t="shared" si="1" ref="AG21:AG26">C8</f>
        <v>30968.12762</v>
      </c>
      <c r="AH21" s="66">
        <f aca="true" t="shared" si="2" ref="AH21:AH27">AG21/$AG$27*100</f>
        <v>10.158875361716259</v>
      </c>
    </row>
    <row r="22" spans="32:34" ht="17.25" customHeight="1">
      <c r="AF22" s="11" t="str">
        <f>A9</f>
        <v>Leche descremada en polvo</v>
      </c>
      <c r="AG22" s="44">
        <f t="shared" si="1"/>
        <v>32871.7485</v>
      </c>
      <c r="AH22" s="66">
        <f t="shared" si="2"/>
        <v>10.783344735298641</v>
      </c>
    </row>
    <row r="23" spans="32:34" ht="17.25" customHeight="1">
      <c r="AF23" s="11" t="str">
        <f>A10</f>
        <v>Suero y lactosuero</v>
      </c>
      <c r="AG23" s="44">
        <f t="shared" si="1"/>
        <v>10683.10254</v>
      </c>
      <c r="AH23" s="66">
        <f t="shared" si="2"/>
        <v>3.504516272730808</v>
      </c>
    </row>
    <row r="24" spans="32:34" ht="17.25" customHeight="1">
      <c r="AF24" s="11" t="str">
        <f>A11</f>
        <v>Quesos</v>
      </c>
      <c r="AG24" s="44">
        <f t="shared" si="1"/>
        <v>169602.98394</v>
      </c>
      <c r="AH24" s="66">
        <f>AG24/$AG$27*100</f>
        <v>55.63706001097991</v>
      </c>
    </row>
    <row r="25" spans="32:34" ht="17.25" customHeight="1">
      <c r="AF25" s="11" t="str">
        <f>A12</f>
        <v>Preparaciones para la alimentación infantil</v>
      </c>
      <c r="AG25" s="44">
        <f t="shared" si="1"/>
        <v>21949.90589</v>
      </c>
      <c r="AH25" s="66">
        <f t="shared" si="2"/>
        <v>7.2005114701833435</v>
      </c>
    </row>
    <row r="26" spans="32:34" ht="17.25" customHeight="1">
      <c r="AF26" s="11" t="str">
        <f>A13</f>
        <v>Otros productos</v>
      </c>
      <c r="AG26" s="44">
        <f t="shared" si="1"/>
        <v>38762.28059</v>
      </c>
      <c r="AH26" s="66">
        <f t="shared" si="2"/>
        <v>12.71569214909104</v>
      </c>
    </row>
    <row r="27" spans="32:34" ht="17.25" customHeight="1">
      <c r="AF27" s="11"/>
      <c r="AG27" s="44">
        <f>SUM(AG21:AG26)</f>
        <v>304838.14908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B43" sqref="B43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9" t="s">
        <v>178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30" t="s">
        <v>8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4.25" customHeight="1">
      <c r="A4" s="38"/>
      <c r="B4" s="221" t="s">
        <v>114</v>
      </c>
      <c r="C4" s="221"/>
      <c r="D4" s="221" t="s">
        <v>115</v>
      </c>
      <c r="E4" s="221"/>
      <c r="F4" s="221" t="s">
        <v>116</v>
      </c>
      <c r="G4" s="221"/>
      <c r="H4" s="228" t="s">
        <v>281</v>
      </c>
      <c r="I4" s="228"/>
      <c r="J4" s="228"/>
    </row>
    <row r="5" spans="1:10" ht="14.25" customHeight="1">
      <c r="A5" s="21" t="s">
        <v>117</v>
      </c>
      <c r="B5" s="219" t="s">
        <v>100</v>
      </c>
      <c r="C5" s="219"/>
      <c r="D5" s="226" t="s">
        <v>204</v>
      </c>
      <c r="E5" s="226"/>
      <c r="F5" s="219" t="s">
        <v>202</v>
      </c>
      <c r="G5" s="219"/>
      <c r="H5" s="36" t="s">
        <v>114</v>
      </c>
      <c r="I5" s="36" t="s">
        <v>109</v>
      </c>
      <c r="J5" s="41" t="s">
        <v>109</v>
      </c>
    </row>
    <row r="6" spans="1:41" ht="14.25" customHeight="1">
      <c r="A6" s="21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210</v>
      </c>
      <c r="J6" s="67" t="s">
        <v>119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164.222</v>
      </c>
      <c r="C7" s="26">
        <v>2884.95</v>
      </c>
      <c r="D7" s="26">
        <v>452.826</v>
      </c>
      <c r="E7" s="26">
        <v>6942.05</v>
      </c>
      <c r="F7" s="52">
        <f>D7/B7*1000</f>
        <v>2757.4015661726203</v>
      </c>
      <c r="G7" s="52">
        <f>E7/C7*1000</f>
        <v>2406.298202741815</v>
      </c>
      <c r="H7" s="60">
        <f aca="true" t="shared" si="0" ref="H7:H13">+(C7/B7-1)*100</f>
        <v>1656.7378304977406</v>
      </c>
      <c r="I7" s="60">
        <f aca="true" t="shared" si="1" ref="I7:I13">+(E7/D7-1)*100</f>
        <v>1433.0502223812236</v>
      </c>
      <c r="J7" s="45">
        <f aca="true" t="shared" si="2" ref="J7:J13">+(G7/F7-1)*100</f>
        <v>-12.733124102709137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8</v>
      </c>
      <c r="C8" s="26">
        <v>982.9824</v>
      </c>
      <c r="D8" s="26">
        <v>24.091</v>
      </c>
      <c r="E8" s="26">
        <v>2946.46713</v>
      </c>
      <c r="F8" s="52">
        <f aca="true" t="shared" si="3" ref="F8:G20">D8/B8*1000</f>
        <v>3011.375</v>
      </c>
      <c r="G8" s="52">
        <f aca="true" t="shared" si="4" ref="G8:G13">E8/C8*1000</f>
        <v>2997.476994501631</v>
      </c>
      <c r="H8" s="60">
        <f t="shared" si="0"/>
        <v>12187.28</v>
      </c>
      <c r="I8" s="60">
        <f t="shared" si="1"/>
        <v>12130.572122369349</v>
      </c>
      <c r="J8" s="45">
        <f t="shared" si="2"/>
        <v>-0.4615169315800638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341.272</v>
      </c>
      <c r="C9" s="26">
        <v>880.625</v>
      </c>
      <c r="D9" s="26">
        <v>882.924</v>
      </c>
      <c r="E9" s="26">
        <v>2718.09729</v>
      </c>
      <c r="F9" s="52">
        <f t="shared" si="3"/>
        <v>2587.1562858951215</v>
      </c>
      <c r="G9" s="52">
        <f t="shared" si="4"/>
        <v>3086.5547650816184</v>
      </c>
      <c r="H9" s="60">
        <f t="shared" si="0"/>
        <v>158.04197238566306</v>
      </c>
      <c r="I9" s="60">
        <f t="shared" si="1"/>
        <v>207.85178452505542</v>
      </c>
      <c r="J9" s="45">
        <f t="shared" si="2"/>
        <v>19.302988455284286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406.978</v>
      </c>
      <c r="C10" s="26">
        <v>731.623</v>
      </c>
      <c r="D10" s="26">
        <v>1030.843</v>
      </c>
      <c r="E10" s="26">
        <v>2618.735</v>
      </c>
      <c r="F10" s="52">
        <f t="shared" si="3"/>
        <v>2532.9206984161306</v>
      </c>
      <c r="G10" s="52">
        <f t="shared" si="4"/>
        <v>3579.350293798855</v>
      </c>
      <c r="H10" s="60">
        <f t="shared" si="0"/>
        <v>79.76966813930974</v>
      </c>
      <c r="I10" s="60">
        <f t="shared" si="1"/>
        <v>154.0381998034618</v>
      </c>
      <c r="J10" s="45">
        <f t="shared" si="2"/>
        <v>41.313160575341776</v>
      </c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809.978</v>
      </c>
      <c r="C11" s="26">
        <v>229.025</v>
      </c>
      <c r="D11" s="26">
        <v>2130.5314399999997</v>
      </c>
      <c r="E11" s="26">
        <v>730.298</v>
      </c>
      <c r="F11" s="52">
        <f t="shared" si="3"/>
        <v>2630.357170194746</v>
      </c>
      <c r="G11" s="52">
        <f t="shared" si="4"/>
        <v>3188.726121602445</v>
      </c>
      <c r="H11" s="60">
        <f t="shared" si="0"/>
        <v>-71.72454066653661</v>
      </c>
      <c r="I11" s="60">
        <f t="shared" si="1"/>
        <v>-65.72226129645851</v>
      </c>
      <c r="J11" s="45">
        <f t="shared" si="2"/>
        <v>21.227875732418443</v>
      </c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1186.255</v>
      </c>
      <c r="C12" s="26">
        <v>678.577</v>
      </c>
      <c r="D12" s="26">
        <v>2729.609</v>
      </c>
      <c r="E12" s="26">
        <v>2364.888</v>
      </c>
      <c r="F12" s="52">
        <f t="shared" si="3"/>
        <v>2301.030554138865</v>
      </c>
      <c r="G12" s="52">
        <f t="shared" si="4"/>
        <v>3485.06949100839</v>
      </c>
      <c r="H12" s="60">
        <f t="shared" si="0"/>
        <v>-42.7967005407775</v>
      </c>
      <c r="I12" s="60">
        <f t="shared" si="1"/>
        <v>-13.361657292308172</v>
      </c>
      <c r="J12" s="45">
        <f t="shared" si="2"/>
        <v>51.45689763831223</v>
      </c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984.216</v>
      </c>
      <c r="C13" s="26">
        <v>813.825</v>
      </c>
      <c r="D13" s="26">
        <v>2578.079</v>
      </c>
      <c r="E13" s="26">
        <v>2794.455</v>
      </c>
      <c r="F13" s="52">
        <f t="shared" si="3"/>
        <v>2619.423988230226</v>
      </c>
      <c r="G13" s="52">
        <f t="shared" si="4"/>
        <v>3433.729610174177</v>
      </c>
      <c r="H13" s="60">
        <f t="shared" si="0"/>
        <v>-17.31235826282035</v>
      </c>
      <c r="I13" s="60">
        <f t="shared" si="1"/>
        <v>8.392915810570578</v>
      </c>
      <c r="J13" s="45">
        <f t="shared" si="2"/>
        <v>31.087201827685963</v>
      </c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1066.7</v>
      </c>
      <c r="C14" s="26">
        <v>1142.7531196</v>
      </c>
      <c r="D14" s="26">
        <v>2737.495</v>
      </c>
      <c r="E14" s="26">
        <v>2708.00826</v>
      </c>
      <c r="F14" s="52">
        <f t="shared" si="3"/>
        <v>2566.321364957345</v>
      </c>
      <c r="G14" s="52">
        <f>E14/C14*1000</f>
        <v>2369.722920509628</v>
      </c>
      <c r="H14" s="60">
        <f>+(C14/B14-1)*100</f>
        <v>7.129757157588812</v>
      </c>
      <c r="I14" s="60">
        <f>+(E14/D14-1)*100</f>
        <v>-1.0771431545993582</v>
      </c>
      <c r="J14" s="45">
        <f>+(G14/F14-1)*100</f>
        <v>-7.660710273165061</v>
      </c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298.976</v>
      </c>
      <c r="C15" s="26">
        <v>450.1465</v>
      </c>
      <c r="D15" s="26">
        <v>810.583</v>
      </c>
      <c r="E15" s="26">
        <v>1529.64571</v>
      </c>
      <c r="F15" s="52">
        <f t="shared" si="3"/>
        <v>2711.1975543187414</v>
      </c>
      <c r="G15" s="52">
        <f>E15/C15*1000</f>
        <v>3398.106416466639</v>
      </c>
      <c r="H15" s="60">
        <f>+(C15/B15-1)*100</f>
        <v>50.56275420100611</v>
      </c>
      <c r="I15" s="60">
        <f>+(E15/D15-1)*100</f>
        <v>88.70932526342152</v>
      </c>
      <c r="J15" s="45">
        <f>+(G15/F15-1)*100</f>
        <v>25.335994459485313</v>
      </c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400.55</v>
      </c>
      <c r="C16" s="26">
        <v>704.83</v>
      </c>
      <c r="D16" s="26">
        <v>1050.804</v>
      </c>
      <c r="E16" s="26">
        <v>2367.70264</v>
      </c>
      <c r="F16" s="52">
        <f t="shared" si="3"/>
        <v>2623.402821120959</v>
      </c>
      <c r="G16" s="52">
        <f>E16/C16*1000</f>
        <v>3359.253493750266</v>
      </c>
      <c r="H16" s="60">
        <f>+(C16/B16-1)*100</f>
        <v>75.965547372363</v>
      </c>
      <c r="I16" s="60">
        <f>+(E16/D16-1)*100</f>
        <v>125.32295651710497</v>
      </c>
      <c r="J16" s="45">
        <f>+(G16/F16-1)*100</f>
        <v>28.04947325302045</v>
      </c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267.395</v>
      </c>
      <c r="C17" s="26">
        <v>976.2995</v>
      </c>
      <c r="D17" s="26">
        <v>769.143</v>
      </c>
      <c r="E17" s="26">
        <v>3247.78236</v>
      </c>
      <c r="F17" s="52">
        <f t="shared" si="3"/>
        <v>2876.430000560968</v>
      </c>
      <c r="G17" s="52">
        <f>E17/C17*1000</f>
        <v>3326.6250366818795</v>
      </c>
      <c r="H17" s="60">
        <f>+(C17/B17-1)*100</f>
        <v>265.11509190523384</v>
      </c>
      <c r="I17" s="60">
        <f>+(E17/D17-1)*100</f>
        <v>322.2598866530671</v>
      </c>
      <c r="J17" s="45">
        <f>+(G17/F17-1)*100</f>
        <v>15.651173017702957</v>
      </c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532.6</v>
      </c>
      <c r="C18" s="26"/>
      <c r="D18" s="52">
        <v>1510.875</v>
      </c>
      <c r="E18" s="52"/>
      <c r="F18" s="52">
        <f t="shared" si="3"/>
        <v>2836.791212917762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333</v>
      </c>
      <c r="B19" s="26">
        <f>SUM(B7:B17)</f>
        <v>5934.5419999999995</v>
      </c>
      <c r="C19" s="26">
        <f>SUM(C7:C17)</f>
        <v>10475.636519599999</v>
      </c>
      <c r="D19" s="26">
        <f>SUM(D7:D17)</f>
        <v>15196.928440000002</v>
      </c>
      <c r="E19" s="26">
        <f>SUM(E7:E17)</f>
        <v>30968.129390000002</v>
      </c>
      <c r="F19" s="52">
        <f t="shared" si="3"/>
        <v>2560.7584275248205</v>
      </c>
      <c r="G19" s="52">
        <f t="shared" si="3"/>
        <v>2956.205031747559</v>
      </c>
      <c r="H19" s="60">
        <f>+(C19/B19-1)*100</f>
        <v>76.51971322471051</v>
      </c>
      <c r="I19" s="45">
        <f>+(E19/D19-1)*100</f>
        <v>103.77887223900095</v>
      </c>
      <c r="J19" s="45">
        <f>+(G19/F19-1)*100</f>
        <v>15.442557953620394</v>
      </c>
      <c r="AK19" s="11"/>
      <c r="AM19" s="44"/>
      <c r="AN19" s="44"/>
    </row>
    <row r="20" spans="1:10" ht="14.25" customHeight="1">
      <c r="A20" s="21" t="s">
        <v>173</v>
      </c>
      <c r="B20" s="26">
        <f>SUM(B7:B18)</f>
        <v>6467.142</v>
      </c>
      <c r="C20" s="26"/>
      <c r="D20" s="26">
        <f>SUM(D7:D18)</f>
        <v>16707.803440000003</v>
      </c>
      <c r="E20" s="26"/>
      <c r="F20" s="52">
        <f t="shared" si="3"/>
        <v>2583.4910444211687</v>
      </c>
      <c r="G20" s="52"/>
      <c r="H20" s="60"/>
      <c r="I20" s="45"/>
      <c r="J20" s="45"/>
    </row>
    <row r="21" spans="1:10" ht="14.25" customHeight="1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120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8" t="s">
        <v>179</v>
      </c>
      <c r="B24" s="218"/>
      <c r="C24" s="218"/>
      <c r="D24" s="218"/>
      <c r="E24" s="218"/>
      <c r="F24" s="218"/>
      <c r="G24" s="218"/>
      <c r="H24" s="218"/>
      <c r="I24" s="218"/>
      <c r="J24" s="218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30" t="s">
        <v>10</v>
      </c>
      <c r="B26" s="230"/>
      <c r="C26" s="230"/>
      <c r="D26" s="230"/>
      <c r="E26" s="230"/>
      <c r="F26" s="230"/>
      <c r="G26" s="230"/>
      <c r="H26" s="230"/>
      <c r="I26" s="230"/>
      <c r="J26" s="230"/>
    </row>
    <row r="27" spans="1:41" ht="14.25" customHeight="1">
      <c r="A27" s="38"/>
      <c r="B27" s="221" t="s">
        <v>114</v>
      </c>
      <c r="C27" s="221"/>
      <c r="D27" s="221" t="s">
        <v>115</v>
      </c>
      <c r="E27" s="221"/>
      <c r="F27" s="221" t="s">
        <v>116</v>
      </c>
      <c r="G27" s="221"/>
      <c r="H27" s="228" t="s">
        <v>281</v>
      </c>
      <c r="I27" s="228"/>
      <c r="J27" s="228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117</v>
      </c>
      <c r="B28" s="219" t="s">
        <v>100</v>
      </c>
      <c r="C28" s="219"/>
      <c r="D28" s="226" t="s">
        <v>204</v>
      </c>
      <c r="E28" s="226"/>
      <c r="F28" s="219" t="s">
        <v>202</v>
      </c>
      <c r="G28" s="219"/>
      <c r="H28" s="36" t="s">
        <v>114</v>
      </c>
      <c r="I28" s="36" t="s">
        <v>109</v>
      </c>
      <c r="J28" s="41" t="s">
        <v>109</v>
      </c>
    </row>
    <row r="29" spans="1:41" ht="14.25" customHeight="1">
      <c r="A29" s="21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118</v>
      </c>
      <c r="I29" s="67" t="s">
        <v>210</v>
      </c>
      <c r="J29" s="67" t="s">
        <v>119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781.452</v>
      </c>
      <c r="C30" s="26">
        <v>546.51</v>
      </c>
      <c r="D30" s="26">
        <v>1577.896</v>
      </c>
      <c r="E30" s="26">
        <v>1232.9</v>
      </c>
      <c r="F30" s="52">
        <f>D30/B30*1000</f>
        <v>2019.1847995782211</v>
      </c>
      <c r="G30" s="52">
        <f>E30/C30*1000</f>
        <v>2255.9514007063003</v>
      </c>
      <c r="H30" s="60">
        <f aca="true" t="shared" si="5" ref="H30:H36">+(C30/B30-1)*100</f>
        <v>-30.064802444679906</v>
      </c>
      <c r="I30" s="60">
        <f aca="true" t="shared" si="6" ref="I30:I36">+(E30/D30-1)*100</f>
        <v>-21.864305378808226</v>
      </c>
      <c r="J30" s="45">
        <f aca="true" t="shared" si="7" ref="J30:J36">+(G30/F30-1)*100</f>
        <v>11.725851005689837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738.927</v>
      </c>
      <c r="C31" s="26">
        <v>1303.415</v>
      </c>
      <c r="D31" s="26">
        <v>1754.826</v>
      </c>
      <c r="E31" s="26">
        <v>3056.2716</v>
      </c>
      <c r="F31" s="52">
        <f aca="true" t="shared" si="8" ref="F31:G45">D31/B31*1000</f>
        <v>2374.829989971946</v>
      </c>
      <c r="G31" s="52">
        <f aca="true" t="shared" si="9" ref="G31:G37">E31/C31*1000</f>
        <v>2344.8184960277426</v>
      </c>
      <c r="H31" s="60">
        <f t="shared" si="5"/>
        <v>76.39293191343664</v>
      </c>
      <c r="I31" s="60">
        <f t="shared" si="6"/>
        <v>74.16379743632702</v>
      </c>
      <c r="J31" s="45">
        <f t="shared" si="7"/>
        <v>-1.2637323122468125</v>
      </c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1494.55</v>
      </c>
      <c r="C32" s="26">
        <v>1556.3758</v>
      </c>
      <c r="D32" s="26">
        <v>3231.87</v>
      </c>
      <c r="E32" s="26">
        <v>3709.63444</v>
      </c>
      <c r="F32" s="52">
        <f t="shared" si="8"/>
        <v>2162.436853902512</v>
      </c>
      <c r="G32" s="52">
        <f t="shared" si="9"/>
        <v>2383.508173283085</v>
      </c>
      <c r="H32" s="60">
        <f t="shared" si="5"/>
        <v>4.13675019236559</v>
      </c>
      <c r="I32" s="60">
        <f t="shared" si="6"/>
        <v>14.782910203690115</v>
      </c>
      <c r="J32" s="45">
        <f t="shared" si="7"/>
        <v>10.223249709308702</v>
      </c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1401.802</v>
      </c>
      <c r="C33" s="26">
        <v>737.954</v>
      </c>
      <c r="D33" s="26">
        <v>2998.347</v>
      </c>
      <c r="E33" s="26">
        <v>1839.548</v>
      </c>
      <c r="F33" s="52">
        <f t="shared" si="8"/>
        <v>2138.9233286869335</v>
      </c>
      <c r="G33" s="52">
        <f t="shared" si="9"/>
        <v>2492.767841898005</v>
      </c>
      <c r="H33" s="60">
        <f t="shared" si="5"/>
        <v>-47.35675937115228</v>
      </c>
      <c r="I33" s="60">
        <f t="shared" si="6"/>
        <v>-38.6479283418497</v>
      </c>
      <c r="J33" s="45">
        <f t="shared" si="7"/>
        <v>16.543113465796534</v>
      </c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939.2608</v>
      </c>
      <c r="C34" s="26">
        <v>2531.658</v>
      </c>
      <c r="D34" s="26">
        <v>1970.4696499999998</v>
      </c>
      <c r="E34" s="26">
        <v>5477.057</v>
      </c>
      <c r="F34" s="52">
        <f t="shared" si="8"/>
        <v>2097.8940566879824</v>
      </c>
      <c r="G34" s="52">
        <f t="shared" si="9"/>
        <v>2163.426892573957</v>
      </c>
      <c r="H34" s="60">
        <f t="shared" si="5"/>
        <v>169.5372786770192</v>
      </c>
      <c r="I34" s="60">
        <f t="shared" si="6"/>
        <v>177.95693275458467</v>
      </c>
      <c r="J34" s="45">
        <f t="shared" si="7"/>
        <v>3.123743817141733</v>
      </c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595.846</v>
      </c>
      <c r="C35" s="26">
        <v>1249.264</v>
      </c>
      <c r="D35" s="26">
        <v>1247.503</v>
      </c>
      <c r="E35" s="26">
        <v>2587.132</v>
      </c>
      <c r="F35" s="52">
        <f t="shared" si="8"/>
        <v>2093.6668199501214</v>
      </c>
      <c r="G35" s="52">
        <f t="shared" si="9"/>
        <v>2070.9249606168114</v>
      </c>
      <c r="H35" s="60">
        <f t="shared" si="5"/>
        <v>109.66222815962512</v>
      </c>
      <c r="I35" s="60">
        <f t="shared" si="6"/>
        <v>107.38483194028392</v>
      </c>
      <c r="J35" s="45">
        <f t="shared" si="7"/>
        <v>-1.0862215093923933</v>
      </c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1317.314</v>
      </c>
      <c r="C36" s="26">
        <v>1005.682</v>
      </c>
      <c r="D36" s="26">
        <v>2790.617</v>
      </c>
      <c r="E36" s="26">
        <v>2137.222</v>
      </c>
      <c r="F36" s="52">
        <f t="shared" si="8"/>
        <v>2118.414440292899</v>
      </c>
      <c r="G36" s="52">
        <f t="shared" si="9"/>
        <v>2125.146915227677</v>
      </c>
      <c r="H36" s="60">
        <f t="shared" si="5"/>
        <v>-23.656622490917123</v>
      </c>
      <c r="I36" s="60">
        <f t="shared" si="6"/>
        <v>-23.4139976929833</v>
      </c>
      <c r="J36" s="45">
        <f t="shared" si="7"/>
        <v>0.31780726220156374</v>
      </c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1119.696</v>
      </c>
      <c r="C37" s="26">
        <v>1076.41864</v>
      </c>
      <c r="D37" s="26">
        <v>2385.495</v>
      </c>
      <c r="E37" s="26">
        <v>2433.6362599999998</v>
      </c>
      <c r="F37" s="52">
        <f t="shared" si="8"/>
        <v>2130.4845243709005</v>
      </c>
      <c r="G37" s="52">
        <f t="shared" si="9"/>
        <v>2260.8641002352015</v>
      </c>
      <c r="H37" s="60">
        <f>+(C37/B37-1)*100</f>
        <v>-3.865099098326674</v>
      </c>
      <c r="I37" s="60">
        <f>+(E37/D37-1)*100</f>
        <v>2.0180826201689817</v>
      </c>
      <c r="J37" s="45">
        <f>+(G37/F37-1)*100</f>
        <v>6.119714758444439</v>
      </c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854.246</v>
      </c>
      <c r="C38" s="26">
        <v>2650.333</v>
      </c>
      <c r="D38" s="26">
        <v>1913.628</v>
      </c>
      <c r="E38" s="26">
        <v>5451.50445</v>
      </c>
      <c r="F38" s="52">
        <f t="shared" si="8"/>
        <v>2240.136916063991</v>
      </c>
      <c r="G38" s="52">
        <f>E38/C38*1000</f>
        <v>2056.9130180999896</v>
      </c>
      <c r="H38" s="60">
        <f>+(C38/B38-1)*100</f>
        <v>210.25407201204337</v>
      </c>
      <c r="I38" s="60">
        <f>+(E38/D38-1)*100</f>
        <v>184.87796217446655</v>
      </c>
      <c r="J38" s="45">
        <f>+(G38/F38-1)*100</f>
        <v>-8.179138366503647</v>
      </c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970.901</v>
      </c>
      <c r="C39" s="26">
        <v>1245.4824615</v>
      </c>
      <c r="D39" s="26">
        <v>2125.06</v>
      </c>
      <c r="E39" s="26">
        <v>2712.67537</v>
      </c>
      <c r="F39" s="52">
        <f t="shared" si="8"/>
        <v>2188.7504493249053</v>
      </c>
      <c r="G39" s="52">
        <f>E39/C39*1000</f>
        <v>2178.0116973570084</v>
      </c>
      <c r="H39" s="60">
        <f>+(C39/B39-1)*100</f>
        <v>28.281097815328238</v>
      </c>
      <c r="I39" s="60">
        <f>+(E39/D39-1)*100</f>
        <v>27.65170724591306</v>
      </c>
      <c r="J39" s="45">
        <f>+(G39/F39-1)*100</f>
        <v>-0.4906339126604875</v>
      </c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971.395</v>
      </c>
      <c r="C40" s="26">
        <v>1010.8708656</v>
      </c>
      <c r="D40" s="26">
        <v>2210.249</v>
      </c>
      <c r="E40" s="26">
        <v>2234.17014</v>
      </c>
      <c r="F40" s="52">
        <f t="shared" si="8"/>
        <v>2275.3349564286414</v>
      </c>
      <c r="G40" s="52">
        <f>E40/C40*1000</f>
        <v>2210.143962032098</v>
      </c>
      <c r="H40" s="60">
        <f>+(C40/B40-1)*100</f>
        <v>4.063832488328645</v>
      </c>
      <c r="I40" s="60">
        <f>+(E40/D40-1)*100</f>
        <v>1.082282584450911</v>
      </c>
      <c r="J40" s="45">
        <f>+(G40/F40-1)*100</f>
        <v>-2.8651163738488417</v>
      </c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513.173</v>
      </c>
      <c r="C41" s="26"/>
      <c r="D41" s="26">
        <v>1172.571</v>
      </c>
      <c r="E41" s="26"/>
      <c r="F41" s="52">
        <f t="shared" si="8"/>
        <v>2284.9428945014643</v>
      </c>
      <c r="G41" s="52"/>
      <c r="H41" s="60"/>
      <c r="I41" s="60"/>
      <c r="J41" s="45"/>
      <c r="AK41" s="11"/>
      <c r="AM41" s="44"/>
      <c r="AN41" s="44"/>
    </row>
    <row r="42" spans="1:40" ht="14.25" customHeight="1">
      <c r="A42" s="21" t="s">
        <v>334</v>
      </c>
      <c r="B42" s="26">
        <f>SUM(B30:B40)</f>
        <v>11185.389799999999</v>
      </c>
      <c r="C42" s="26">
        <f>SUM(C30:C40)</f>
        <v>14913.9637671</v>
      </c>
      <c r="D42" s="26">
        <f>SUM(D30:D40)</f>
        <v>24205.96065</v>
      </c>
      <c r="E42" s="26">
        <f>SUM(E30:E40)</f>
        <v>32871.751260000005</v>
      </c>
      <c r="F42" s="52">
        <f t="shared" si="8"/>
        <v>2164.0694765952635</v>
      </c>
      <c r="G42" s="52">
        <f t="shared" si="8"/>
        <v>2204.092203342658</v>
      </c>
      <c r="H42" s="60">
        <f>+(C42/B42-1)*100</f>
        <v>33.33432302108954</v>
      </c>
      <c r="I42" s="60">
        <f>+(E42/D42-1)*100</f>
        <v>35.80023422867129</v>
      </c>
      <c r="J42" s="45">
        <f>+(G42/F42-1)*100</f>
        <v>1.8494196780762584</v>
      </c>
      <c r="AK42" s="11"/>
      <c r="AM42" s="44"/>
      <c r="AN42" s="44"/>
    </row>
    <row r="43" spans="1:40" ht="14.25" customHeight="1">
      <c r="A43" s="21" t="s">
        <v>335</v>
      </c>
      <c r="B43" s="26">
        <f>B19+B42</f>
        <v>17119.9318</v>
      </c>
      <c r="C43" s="26">
        <f>C19+C42</f>
        <v>25389.6002867</v>
      </c>
      <c r="D43" s="26">
        <f>D19+D42</f>
        <v>39402.889090000004</v>
      </c>
      <c r="E43" s="26">
        <f>E19+E42</f>
        <v>63839.88065000001</v>
      </c>
      <c r="F43" s="52">
        <f>D43/B43*1000</f>
        <v>2301.5797930924005</v>
      </c>
      <c r="G43" s="52">
        <f>E43/C43*1000</f>
        <v>2514.410622031008</v>
      </c>
      <c r="H43" s="60">
        <f>+(C43/B43-1)*100</f>
        <v>48.30433078419156</v>
      </c>
      <c r="I43" s="60">
        <f>+(E43/D43-1)*100</f>
        <v>62.01827359456702</v>
      </c>
      <c r="J43" s="45">
        <f>+(G43/F43-1)*100</f>
        <v>9.247162734803481</v>
      </c>
      <c r="AK43" s="11"/>
      <c r="AM43" s="44"/>
      <c r="AN43" s="44"/>
    </row>
    <row r="44" spans="1:10" ht="14.25" customHeight="1">
      <c r="A44" s="21" t="s">
        <v>251</v>
      </c>
      <c r="B44" s="26">
        <f>SUM(B30:B41)</f>
        <v>11698.5628</v>
      </c>
      <c r="C44" s="26"/>
      <c r="D44" s="26">
        <f>SUM(D30:D41)</f>
        <v>25378.53165</v>
      </c>
      <c r="E44" s="26"/>
      <c r="F44" s="52">
        <f t="shared" si="8"/>
        <v>2169.3717496648396</v>
      </c>
      <c r="G44" s="52"/>
      <c r="H44" s="60"/>
      <c r="I44" s="60"/>
      <c r="J44" s="45"/>
    </row>
    <row r="45" spans="1:10" ht="14.25" customHeight="1">
      <c r="A45" s="24" t="s">
        <v>171</v>
      </c>
      <c r="B45" s="28">
        <f>B20+B44</f>
        <v>18165.7048</v>
      </c>
      <c r="C45" s="28"/>
      <c r="D45" s="28">
        <f>D20+D44</f>
        <v>42086.33509000001</v>
      </c>
      <c r="E45" s="28"/>
      <c r="F45" s="52">
        <f t="shared" si="8"/>
        <v>2316.8016629886006</v>
      </c>
      <c r="G45" s="52"/>
      <c r="H45" s="60"/>
      <c r="I45" s="60"/>
      <c r="J45" s="45"/>
    </row>
    <row r="46" spans="1:10" ht="14.25" customHeight="1">
      <c r="A46" s="47" t="s">
        <v>194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120</v>
      </c>
    </row>
    <row r="49" spans="2:5" ht="12">
      <c r="B49" s="29"/>
      <c r="C49" s="29"/>
      <c r="D49" s="29"/>
      <c r="E49" s="29"/>
    </row>
  </sheetData>
  <sheetProtection/>
  <mergeCells count="18"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1:J1"/>
    <mergeCell ref="A3:J3"/>
    <mergeCell ref="B4:C4"/>
    <mergeCell ref="D4:E4"/>
    <mergeCell ref="F4:G4"/>
    <mergeCell ref="H4:J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  <ignoredErrors>
    <ignoredError sqref="B20:D20 B44:D44 B42:E42 B19:E1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J38"/>
  <sheetViews>
    <sheetView zoomScalePageLayoutView="0" workbookViewId="0" topLeftCell="A1">
      <selection activeCell="BJ37" sqref="BJ37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8" width="7.8125" style="10" customWidth="1"/>
    <col min="9" max="9" width="2.453125" style="10" customWidth="1"/>
    <col min="10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62" width="4.99609375" style="10" customWidth="1"/>
    <col min="63" max="16384" width="10.90625" style="10" customWidth="1"/>
  </cols>
  <sheetData>
    <row r="1" ht="15" customHeight="1">
      <c r="A1" s="65"/>
    </row>
    <row r="2" ht="15" customHeight="1"/>
    <row r="3" spans="46:62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  <c r="BJ3" s="10">
        <v>2017</v>
      </c>
    </row>
    <row r="4" spans="46:62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  <c r="BJ4" s="29">
        <v>2406.3</v>
      </c>
    </row>
    <row r="5" spans="46:62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  <c r="BJ5" s="29">
        <v>2997</v>
      </c>
    </row>
    <row r="6" spans="46:62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  <c r="BJ6" s="29">
        <v>3087</v>
      </c>
    </row>
    <row r="7" spans="46:62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  <c r="BJ7" s="29">
        <v>3579</v>
      </c>
    </row>
    <row r="8" spans="46:62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  <c r="BJ8" s="29">
        <v>3189</v>
      </c>
    </row>
    <row r="9" spans="46:62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  <c r="BJ9" s="29">
        <v>3485</v>
      </c>
    </row>
    <row r="10" spans="46:62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  <c r="BJ10" s="29">
        <v>3434</v>
      </c>
    </row>
    <row r="11" spans="46:62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  <c r="BJ11" s="29">
        <v>2369.722920509628</v>
      </c>
    </row>
    <row r="12" spans="46:62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  <c r="BJ12" s="29">
        <v>3398.106416466639</v>
      </c>
    </row>
    <row r="13" spans="46:62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  <c r="BJ13" s="29">
        <v>3359</v>
      </c>
    </row>
    <row r="14" spans="46:62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>
        <v>2876</v>
      </c>
      <c r="BJ14" s="29">
        <v>3327</v>
      </c>
    </row>
    <row r="15" spans="46:62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>
        <v>2837</v>
      </c>
      <c r="BJ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2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  <c r="BJ25" s="10">
        <v>2017</v>
      </c>
    </row>
    <row r="26" spans="46:62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  <c r="BJ26" s="29">
        <v>2256</v>
      </c>
    </row>
    <row r="27" spans="46:62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  <c r="BJ27" s="29">
        <v>2345</v>
      </c>
    </row>
    <row r="28" spans="46:62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  <c r="BJ28" s="29">
        <v>2384</v>
      </c>
    </row>
    <row r="29" spans="46:62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  <c r="BJ29" s="29">
        <v>2493</v>
      </c>
    </row>
    <row r="30" spans="46:62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  <c r="BJ30" s="29">
        <v>2163</v>
      </c>
    </row>
    <row r="31" spans="46:62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  <c r="BJ31" s="29">
        <v>2071</v>
      </c>
    </row>
    <row r="32" spans="46:62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  <c r="BJ32" s="29">
        <v>2125</v>
      </c>
    </row>
    <row r="33" spans="46:62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  <c r="BJ33" s="29">
        <v>2260.8641002352015</v>
      </c>
    </row>
    <row r="34" spans="46:62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  <c r="BJ34" s="29">
        <v>2056.9130180999896</v>
      </c>
    </row>
    <row r="35" spans="46:62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  <c r="BJ35" s="29">
        <v>2178</v>
      </c>
    </row>
    <row r="36" spans="46:62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>
        <v>2275</v>
      </c>
      <c r="BJ36" s="29">
        <v>2210</v>
      </c>
    </row>
    <row r="37" spans="46:62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>
        <v>2285</v>
      </c>
      <c r="BJ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Alicia Canales Meza</cp:lastModifiedBy>
  <cp:lastPrinted>2017-08-10T20:15:02Z</cp:lastPrinted>
  <dcterms:created xsi:type="dcterms:W3CDTF">2008-12-10T19:16:04Z</dcterms:created>
  <dcterms:modified xsi:type="dcterms:W3CDTF">2017-12-19T13:51:25Z</dcterms:modified>
  <cp:category/>
  <cp:version/>
  <cp:contentType/>
  <cp:contentStatus/>
</cp:coreProperties>
</file>